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3035"/>
  </bookViews>
  <sheets>
    <sheet name="角色成长线" sheetId="11" r:id="rId1"/>
    <sheet name="免R模拟" sheetId="6" r:id="rId2"/>
    <sheet name="月卡模拟" sheetId="8" r:id="rId3"/>
    <sheet name="小R模拟" sheetId="9" r:id="rId4"/>
    <sheet name="大R模拟" sheetId="10" r:id="rId5"/>
    <sheet name="模拟数据" sheetId="7" r:id="rId6"/>
    <sheet name="经验数据" sheetId="5" r:id="rId7"/>
    <sheet name="系统开放" sheetId="4" r:id="rId8"/>
  </sheets>
  <externalReferences>
    <externalReference r:id="rId9"/>
  </externalReferences>
  <calcPr calcId="152511"/>
</workbook>
</file>

<file path=xl/calcChain.xml><?xml version="1.0" encoding="utf-8"?>
<calcChain xmlns="http://schemas.openxmlformats.org/spreadsheetml/2006/main">
  <c r="O38" i="7" l="1" a="1"/>
  <c r="O38" i="7"/>
  <c r="O39" i="7" a="1"/>
  <c r="O39" i="7"/>
  <c r="O40" i="7" a="1"/>
  <c r="O40" i="7"/>
  <c r="O37" i="7" a="1"/>
  <c r="O37" i="7" s="1"/>
  <c r="D62" i="6" l="1"/>
  <c r="C62" i="6"/>
  <c r="B62" i="6"/>
  <c r="D61" i="6"/>
  <c r="C61" i="6"/>
  <c r="B61" i="6"/>
  <c r="D60" i="6"/>
  <c r="C60" i="6"/>
  <c r="B60" i="6"/>
  <c r="D59" i="6"/>
  <c r="C59" i="6"/>
  <c r="B59" i="6"/>
  <c r="D58" i="6"/>
  <c r="C58" i="6"/>
  <c r="B58" i="6"/>
  <c r="D57" i="6"/>
  <c r="C57" i="6"/>
  <c r="B57" i="6"/>
  <c r="D56" i="6"/>
  <c r="C56" i="6"/>
  <c r="B56" i="6"/>
  <c r="D55" i="6"/>
  <c r="C55" i="6"/>
  <c r="B55" i="6"/>
  <c r="D54" i="6"/>
  <c r="C54" i="6"/>
  <c r="B54" i="6"/>
  <c r="D53" i="6"/>
  <c r="C53" i="6"/>
  <c r="B53" i="6"/>
  <c r="D52" i="6"/>
  <c r="C52" i="6"/>
  <c r="B52" i="6"/>
  <c r="D51" i="6"/>
  <c r="C51" i="6"/>
  <c r="B51" i="6"/>
  <c r="D50" i="6"/>
  <c r="C50" i="6"/>
  <c r="B50" i="6"/>
  <c r="D49" i="6"/>
  <c r="C49" i="6"/>
  <c r="B49" i="6"/>
  <c r="D48" i="6"/>
  <c r="C48" i="6"/>
  <c r="B48" i="6"/>
  <c r="D47" i="6"/>
  <c r="C47" i="6"/>
  <c r="B47" i="6"/>
  <c r="D46" i="6"/>
  <c r="C46" i="6"/>
  <c r="B46" i="6"/>
  <c r="D45" i="6"/>
  <c r="C45" i="6"/>
  <c r="B45" i="6"/>
  <c r="D44" i="6"/>
  <c r="C44" i="6"/>
  <c r="B44" i="6"/>
  <c r="D43" i="6"/>
  <c r="C43" i="6"/>
  <c r="B43" i="6"/>
  <c r="D42" i="6"/>
  <c r="C42" i="6"/>
  <c r="B42" i="6"/>
  <c r="D41" i="6"/>
  <c r="C41" i="6"/>
  <c r="B41" i="6"/>
  <c r="D40" i="6"/>
  <c r="C40" i="6"/>
  <c r="B40" i="6"/>
  <c r="D39" i="6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62" i="8"/>
  <c r="C62" i="8"/>
  <c r="B62" i="8"/>
  <c r="D61" i="8"/>
  <c r="C61" i="8"/>
  <c r="B61" i="8"/>
  <c r="D60" i="8"/>
  <c r="C60" i="8"/>
  <c r="B60" i="8"/>
  <c r="D59" i="8"/>
  <c r="C59" i="8"/>
  <c r="B59" i="8"/>
  <c r="D58" i="8"/>
  <c r="C58" i="8"/>
  <c r="B58" i="8"/>
  <c r="D57" i="8"/>
  <c r="C57" i="8"/>
  <c r="B57" i="8"/>
  <c r="D56" i="8"/>
  <c r="C56" i="8"/>
  <c r="B56" i="8"/>
  <c r="D55" i="8"/>
  <c r="C55" i="8"/>
  <c r="B55" i="8"/>
  <c r="D54" i="8"/>
  <c r="C54" i="8"/>
  <c r="B54" i="8"/>
  <c r="D53" i="8"/>
  <c r="C53" i="8"/>
  <c r="B53" i="8"/>
  <c r="D52" i="8"/>
  <c r="C52" i="8"/>
  <c r="B52" i="8"/>
  <c r="D51" i="8"/>
  <c r="C51" i="8"/>
  <c r="B51" i="8"/>
  <c r="D50" i="8"/>
  <c r="C50" i="8"/>
  <c r="B50" i="8"/>
  <c r="D49" i="8"/>
  <c r="C49" i="8"/>
  <c r="B49" i="8"/>
  <c r="D48" i="8"/>
  <c r="C48" i="8"/>
  <c r="B48" i="8"/>
  <c r="D47" i="8"/>
  <c r="C47" i="8"/>
  <c r="B47" i="8"/>
  <c r="D46" i="8"/>
  <c r="C46" i="8"/>
  <c r="B46" i="8"/>
  <c r="D45" i="8"/>
  <c r="C45" i="8"/>
  <c r="B45" i="8"/>
  <c r="D44" i="8"/>
  <c r="C44" i="8"/>
  <c r="B44" i="8"/>
  <c r="D43" i="8"/>
  <c r="C43" i="8"/>
  <c r="B43" i="8"/>
  <c r="D42" i="8"/>
  <c r="C42" i="8"/>
  <c r="B42" i="8"/>
  <c r="D41" i="8"/>
  <c r="C41" i="8"/>
  <c r="B41" i="8"/>
  <c r="D40" i="8"/>
  <c r="C40" i="8"/>
  <c r="B40" i="8"/>
  <c r="D39" i="8"/>
  <c r="C39" i="8"/>
  <c r="B39" i="8"/>
  <c r="D38" i="8"/>
  <c r="C38" i="8"/>
  <c r="B38" i="8"/>
  <c r="D37" i="8"/>
  <c r="C37" i="8"/>
  <c r="B37" i="8"/>
  <c r="D36" i="8"/>
  <c r="C36" i="8"/>
  <c r="B36" i="8"/>
  <c r="D35" i="8"/>
  <c r="C35" i="8"/>
  <c r="B35" i="8"/>
  <c r="D34" i="8"/>
  <c r="C34" i="8"/>
  <c r="B34" i="8"/>
  <c r="D33" i="8"/>
  <c r="C33" i="8"/>
  <c r="B33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9" i="8"/>
  <c r="C19" i="8"/>
  <c r="B19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62" i="9"/>
  <c r="C62" i="9"/>
  <c r="B62" i="9"/>
  <c r="D61" i="9"/>
  <c r="C61" i="9"/>
  <c r="B61" i="9"/>
  <c r="D60" i="9"/>
  <c r="C60" i="9"/>
  <c r="B60" i="9"/>
  <c r="D59" i="9"/>
  <c r="C59" i="9"/>
  <c r="B59" i="9"/>
  <c r="D58" i="9"/>
  <c r="C58" i="9"/>
  <c r="B58" i="9"/>
  <c r="D57" i="9"/>
  <c r="C57" i="9"/>
  <c r="B57" i="9"/>
  <c r="D56" i="9"/>
  <c r="C56" i="9"/>
  <c r="B56" i="9"/>
  <c r="D55" i="9"/>
  <c r="C55" i="9"/>
  <c r="B55" i="9"/>
  <c r="D54" i="9"/>
  <c r="C54" i="9"/>
  <c r="B54" i="9"/>
  <c r="D53" i="9"/>
  <c r="C53" i="9"/>
  <c r="B53" i="9"/>
  <c r="D52" i="9"/>
  <c r="C52" i="9"/>
  <c r="B52" i="9"/>
  <c r="D51" i="9"/>
  <c r="C51" i="9"/>
  <c r="B51" i="9"/>
  <c r="D50" i="9"/>
  <c r="C50" i="9"/>
  <c r="B50" i="9"/>
  <c r="D49" i="9"/>
  <c r="C49" i="9"/>
  <c r="B49" i="9"/>
  <c r="D48" i="9"/>
  <c r="C48" i="9"/>
  <c r="B48" i="9"/>
  <c r="D47" i="9"/>
  <c r="C47" i="9"/>
  <c r="B47" i="9"/>
  <c r="D46" i="9"/>
  <c r="C46" i="9"/>
  <c r="B46" i="9"/>
  <c r="D45" i="9"/>
  <c r="C45" i="9"/>
  <c r="B45" i="9"/>
  <c r="D44" i="9"/>
  <c r="C44" i="9"/>
  <c r="B44" i="9"/>
  <c r="D43" i="9"/>
  <c r="C43" i="9"/>
  <c r="B43" i="9"/>
  <c r="D42" i="9"/>
  <c r="C42" i="9"/>
  <c r="B42" i="9"/>
  <c r="D41" i="9"/>
  <c r="C41" i="9"/>
  <c r="B41" i="9"/>
  <c r="D40" i="9"/>
  <c r="C40" i="9"/>
  <c r="B40" i="9"/>
  <c r="D39" i="9"/>
  <c r="C39" i="9"/>
  <c r="B39" i="9"/>
  <c r="D38" i="9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32" i="9"/>
  <c r="C32" i="9"/>
  <c r="B32" i="9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2" i="5"/>
  <c r="P48" i="7" a="1"/>
  <c r="P48" i="7" s="1"/>
  <c r="P49" i="7" a="1"/>
  <c r="P49" i="7" s="1"/>
  <c r="P50" i="7" a="1"/>
  <c r="P50" i="7"/>
  <c r="P47" i="7" a="1"/>
  <c r="P47" i="7" s="1"/>
  <c r="O48" i="7" a="1"/>
  <c r="O48" i="7"/>
  <c r="O49" i="7" a="1"/>
  <c r="O49" i="7"/>
  <c r="O50" i="7" a="1"/>
  <c r="O50" i="7"/>
  <c r="O47" i="7" a="1"/>
  <c r="O47" i="7"/>
  <c r="E3" i="8" l="1"/>
  <c r="G3" i="8" s="1"/>
  <c r="E3" i="6"/>
  <c r="E3" i="9"/>
  <c r="H3" i="9" s="1"/>
  <c r="H3" i="8" l="1"/>
  <c r="I3" i="8" s="1"/>
  <c r="J3" i="8" s="1"/>
  <c r="K3" i="8" s="1"/>
  <c r="L3" i="8" s="1"/>
  <c r="H3" i="6"/>
  <c r="G3" i="6"/>
  <c r="G3" i="9"/>
  <c r="I3" i="9" s="1"/>
  <c r="J3" i="9" s="1"/>
  <c r="K3" i="9" s="1"/>
  <c r="L3" i="9" s="1"/>
  <c r="M3" i="9" s="1"/>
  <c r="I3" i="6" l="1"/>
  <c r="J3" i="6" s="1"/>
  <c r="K3" i="6" s="1"/>
  <c r="L3" i="6" s="1"/>
  <c r="M3" i="8"/>
  <c r="N3" i="8"/>
  <c r="O3" i="8" s="1"/>
  <c r="N3" i="9"/>
  <c r="N3" i="6" l="1"/>
  <c r="O3" i="6" s="1"/>
  <c r="M3" i="6"/>
  <c r="P3" i="8"/>
  <c r="Q3" i="8" s="1"/>
  <c r="F4" i="8" l="1"/>
  <c r="F3" i="11"/>
  <c r="P3" i="6"/>
  <c r="Q3" i="6" s="1"/>
  <c r="R3" i="8"/>
  <c r="S3" i="8" s="1"/>
  <c r="F4" i="6" l="1"/>
  <c r="C3" i="11"/>
  <c r="R3" i="6"/>
  <c r="S3" i="6" s="1"/>
  <c r="T3" i="8"/>
  <c r="U3" i="8" s="1"/>
  <c r="W3" i="8"/>
  <c r="X3" i="8" s="1"/>
  <c r="T3" i="6" l="1"/>
  <c r="U3" i="6" s="1"/>
  <c r="W3" i="6"/>
  <c r="X3" i="6" s="1"/>
  <c r="Y3" i="8"/>
  <c r="Z3" i="8" s="1"/>
  <c r="G3" i="11" s="1"/>
  <c r="V3" i="8"/>
  <c r="E3" i="11" s="1"/>
  <c r="E4" i="8"/>
  <c r="Y3" i="6" l="1"/>
  <c r="Z3" i="6" s="1"/>
  <c r="D3" i="11" s="1"/>
  <c r="V3" i="6"/>
  <c r="B3" i="11" s="1"/>
  <c r="E4" i="6"/>
  <c r="H4" i="8"/>
  <c r="G4" i="8"/>
  <c r="I4" i="8" l="1"/>
  <c r="J4" i="8" s="1"/>
  <c r="K4" i="8" s="1"/>
  <c r="L4" i="8" s="1"/>
  <c r="H4" i="6"/>
  <c r="G4" i="6"/>
  <c r="I4" i="6" l="1"/>
  <c r="J4" i="6" s="1"/>
  <c r="K4" i="6" s="1"/>
  <c r="L4" i="6" s="1"/>
  <c r="M4" i="8"/>
  <c r="N4" i="8"/>
  <c r="N4" i="6" l="1"/>
  <c r="M4" i="6"/>
  <c r="C3" i="10" l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4" i="7"/>
  <c r="D5" i="7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4" i="7"/>
  <c r="H4" i="7" s="1"/>
  <c r="C5" i="7"/>
  <c r="C6" i="7"/>
  <c r="C7" i="7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4" i="7"/>
  <c r="B5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4" i="7"/>
  <c r="F4" i="7"/>
  <c r="G4" i="7"/>
  <c r="I4" i="7"/>
  <c r="G3" i="7"/>
  <c r="H3" i="7"/>
  <c r="I3" i="7"/>
  <c r="F3" i="7"/>
  <c r="C4" i="10"/>
  <c r="B4" i="10"/>
  <c r="D3" i="10"/>
  <c r="B3" i="10"/>
  <c r="L30" i="7"/>
  <c r="D3" i="7"/>
  <c r="C3" i="7"/>
  <c r="P38" i="7" a="1"/>
  <c r="P38" i="7" s="1"/>
  <c r="O4" i="8" s="1"/>
  <c r="P39" i="7" a="1"/>
  <c r="P39" i="7" s="1"/>
  <c r="O3" i="9" s="1"/>
  <c r="P40" i="7" a="1"/>
  <c r="P40" i="7"/>
  <c r="P37" i="7" a="1"/>
  <c r="P37" i="7" s="1"/>
  <c r="O4" i="6" s="1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L29" i="7"/>
  <c r="T22" i="7" a="1"/>
  <c r="T22" i="7"/>
  <c r="S22" i="7"/>
  <c r="O22" i="7"/>
  <c r="T21" i="7" a="1"/>
  <c r="T21" i="7"/>
  <c r="S21" i="7"/>
  <c r="T20" i="7" a="1"/>
  <c r="T20" i="7"/>
  <c r="S20" i="7"/>
  <c r="O20" i="7"/>
  <c r="T19" i="7" a="1"/>
  <c r="T19" i="7"/>
  <c r="S19" i="7"/>
  <c r="N12" i="7"/>
  <c r="N11" i="7"/>
  <c r="N10" i="7"/>
  <c r="N9" i="7"/>
  <c r="N8" i="7"/>
  <c r="O21" i="7" s="1"/>
  <c r="N7" i="7"/>
  <c r="N6" i="7"/>
  <c r="N5" i="7"/>
  <c r="N4" i="7"/>
  <c r="N3" i="7"/>
  <c r="N2" i="7"/>
  <c r="O19" i="7" s="1"/>
  <c r="P3" i="9" l="1"/>
  <c r="Q3" i="9" s="1"/>
  <c r="P4" i="8"/>
  <c r="Q4" i="8" s="1"/>
  <c r="P4" i="6"/>
  <c r="Q4" i="6" s="1"/>
  <c r="D4" i="10"/>
  <c r="E3" i="10"/>
  <c r="F5" i="7"/>
  <c r="E3" i="7"/>
  <c r="F4" i="9" l="1"/>
  <c r="H5" i="9" s="1"/>
  <c r="I3" i="11"/>
  <c r="R3" i="9"/>
  <c r="S3" i="9" s="1"/>
  <c r="F5" i="8"/>
  <c r="H6" i="8" s="1"/>
  <c r="F4" i="11"/>
  <c r="R4" i="8"/>
  <c r="S4" i="8" s="1"/>
  <c r="F5" i="6"/>
  <c r="R4" i="6"/>
  <c r="S4" i="6" s="1"/>
  <c r="C4" i="11"/>
  <c r="H5" i="7"/>
  <c r="G5" i="7"/>
  <c r="G3" i="10"/>
  <c r="H3" i="10"/>
  <c r="T3" i="9" l="1"/>
  <c r="U3" i="9" s="1"/>
  <c r="W3" i="9"/>
  <c r="X3" i="9" s="1"/>
  <c r="T4" i="8"/>
  <c r="U4" i="8" s="1"/>
  <c r="W4" i="8"/>
  <c r="X4" i="8" s="1"/>
  <c r="T4" i="6"/>
  <c r="U4" i="6" s="1"/>
  <c r="W4" i="6"/>
  <c r="X4" i="6" s="1"/>
  <c r="Y4" i="6" s="1"/>
  <c r="Z4" i="6" s="1"/>
  <c r="D4" i="11" s="1"/>
  <c r="H6" i="7"/>
  <c r="G6" i="7"/>
  <c r="F6" i="7"/>
  <c r="I3" i="10"/>
  <c r="F7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3" i="5"/>
  <c r="Y3" i="9" l="1"/>
  <c r="Z3" i="9" s="1"/>
  <c r="J3" i="11" s="1"/>
  <c r="V3" i="9"/>
  <c r="H3" i="11" s="1"/>
  <c r="E4" i="9"/>
  <c r="Y4" i="8"/>
  <c r="Z4" i="8" s="1"/>
  <c r="G4" i="11" s="1"/>
  <c r="V4" i="8"/>
  <c r="E4" i="11" s="1"/>
  <c r="E5" i="8"/>
  <c r="E5" i="6"/>
  <c r="V4" i="6"/>
  <c r="B4" i="11" s="1"/>
  <c r="J3" i="10"/>
  <c r="K3" i="10" s="1"/>
  <c r="L3" i="10" s="1"/>
  <c r="B5" i="10"/>
  <c r="I5" i="7"/>
  <c r="C5" i="10"/>
  <c r="H7" i="7"/>
  <c r="G7" i="7"/>
  <c r="G4" i="9" l="1"/>
  <c r="H4" i="9"/>
  <c r="G5" i="8"/>
  <c r="H5" i="8"/>
  <c r="G5" i="6"/>
  <c r="H5" i="6"/>
  <c r="N3" i="10"/>
  <c r="O3" i="10" s="1"/>
  <c r="C6" i="10"/>
  <c r="I6" i="7"/>
  <c r="D6" i="10"/>
  <c r="D5" i="10"/>
  <c r="B6" i="10"/>
  <c r="H8" i="7"/>
  <c r="G8" i="7"/>
  <c r="F8" i="7"/>
  <c r="M3" i="10"/>
  <c r="F9" i="7"/>
  <c r="I4" i="9" l="1"/>
  <c r="J4" i="9"/>
  <c r="K4" i="9" s="1"/>
  <c r="L4" i="9" s="1"/>
  <c r="M4" i="9" s="1"/>
  <c r="I5" i="6"/>
  <c r="J5" i="6" s="1"/>
  <c r="K5" i="6" s="1"/>
  <c r="L5" i="6" s="1"/>
  <c r="M5" i="6" s="1"/>
  <c r="I5" i="8"/>
  <c r="D7" i="10"/>
  <c r="I7" i="7"/>
  <c r="C7" i="10"/>
  <c r="B7" i="10"/>
  <c r="H9" i="7"/>
  <c r="G9" i="7"/>
  <c r="P3" i="10"/>
  <c r="Q3" i="10" s="1"/>
  <c r="F10" i="7"/>
  <c r="B8" i="10"/>
  <c r="N4" i="9" l="1"/>
  <c r="O4" i="9" s="1"/>
  <c r="J5" i="8"/>
  <c r="K5" i="8" s="1"/>
  <c r="L5" i="8" s="1"/>
  <c r="M5" i="8" s="1"/>
  <c r="N5" i="6"/>
  <c r="O5" i="6" s="1"/>
  <c r="P5" i="6" s="1"/>
  <c r="Q5" i="6" s="1"/>
  <c r="R5" i="6" s="1"/>
  <c r="S5" i="6" s="1"/>
  <c r="R3" i="10"/>
  <c r="S3" i="10" s="1"/>
  <c r="T3" i="10" s="1"/>
  <c r="U3" i="10" s="1"/>
  <c r="L3" i="11"/>
  <c r="C8" i="10"/>
  <c r="I8" i="7"/>
  <c r="D8" i="10"/>
  <c r="H10" i="7"/>
  <c r="G10" i="7"/>
  <c r="F4" i="10"/>
  <c r="H5" i="10" s="1"/>
  <c r="B9" i="10"/>
  <c r="P4" i="9" l="1"/>
  <c r="Q4" i="9" s="1"/>
  <c r="N5" i="8"/>
  <c r="O5" i="8" s="1"/>
  <c r="T5" i="6"/>
  <c r="U5" i="6" s="1"/>
  <c r="W5" i="6"/>
  <c r="X5" i="6" s="1"/>
  <c r="Y5" i="6" s="1"/>
  <c r="Z5" i="6" s="1"/>
  <c r="D5" i="11" s="1"/>
  <c r="F6" i="6"/>
  <c r="H7" i="6" s="1"/>
  <c r="C5" i="11"/>
  <c r="W3" i="10"/>
  <c r="X3" i="10" s="1"/>
  <c r="V3" i="10"/>
  <c r="K3" i="11" s="1"/>
  <c r="E4" i="10"/>
  <c r="G4" i="10" s="1"/>
  <c r="C9" i="10"/>
  <c r="I9" i="7"/>
  <c r="D9" i="10"/>
  <c r="H11" i="7"/>
  <c r="G11" i="7"/>
  <c r="F11" i="7"/>
  <c r="F12" i="7"/>
  <c r="F5" i="9" l="1"/>
  <c r="H6" i="9" s="1"/>
  <c r="I4" i="11"/>
  <c r="R4" i="9"/>
  <c r="S4" i="9" s="1"/>
  <c r="P5" i="8"/>
  <c r="Q5" i="8" s="1"/>
  <c r="V5" i="6"/>
  <c r="B5" i="11" s="1"/>
  <c r="E6" i="6"/>
  <c r="Y3" i="10"/>
  <c r="Z3" i="10" s="1"/>
  <c r="M3" i="11" s="1"/>
  <c r="H4" i="10"/>
  <c r="I4" i="10" s="1"/>
  <c r="I10" i="7"/>
  <c r="C10" i="10"/>
  <c r="B10" i="10"/>
  <c r="D10" i="10"/>
  <c r="H12" i="7"/>
  <c r="G12" i="7"/>
  <c r="F13" i="7"/>
  <c r="T4" i="9" l="1"/>
  <c r="U4" i="9" s="1"/>
  <c r="W4" i="9"/>
  <c r="X4" i="9" s="1"/>
  <c r="F6" i="8"/>
  <c r="H7" i="8" s="1"/>
  <c r="F5" i="11"/>
  <c r="R5" i="8"/>
  <c r="S5" i="8" s="1"/>
  <c r="G6" i="6"/>
  <c r="H6" i="6"/>
  <c r="J4" i="10"/>
  <c r="K4" i="10" s="1"/>
  <c r="L4" i="10" s="1"/>
  <c r="C11" i="10"/>
  <c r="I11" i="7"/>
  <c r="B11" i="10"/>
  <c r="H13" i="7"/>
  <c r="G13" i="7"/>
  <c r="F14" i="7"/>
  <c r="Y4" i="9" l="1"/>
  <c r="Z4" i="9" s="1"/>
  <c r="J4" i="11" s="1"/>
  <c r="V4" i="9"/>
  <c r="H4" i="11" s="1"/>
  <c r="E5" i="9"/>
  <c r="G5" i="9" s="1"/>
  <c r="I5" i="9" s="1"/>
  <c r="T5" i="8"/>
  <c r="U5" i="8" s="1"/>
  <c r="W5" i="8"/>
  <c r="X5" i="8" s="1"/>
  <c r="I6" i="6"/>
  <c r="N4" i="10"/>
  <c r="O4" i="10" s="1"/>
  <c r="P4" i="10" s="1"/>
  <c r="Q4" i="10" s="1"/>
  <c r="L4" i="11" s="1"/>
  <c r="M4" i="10"/>
  <c r="C12" i="10"/>
  <c r="I12" i="7"/>
  <c r="D12" i="10" s="1"/>
  <c r="B12" i="10"/>
  <c r="D11" i="10"/>
  <c r="H14" i="7"/>
  <c r="G14" i="7"/>
  <c r="F15" i="7"/>
  <c r="J5" i="9" l="1"/>
  <c r="K5" i="9" s="1"/>
  <c r="L5" i="9" s="1"/>
  <c r="M5" i="9" s="1"/>
  <c r="Y5" i="8"/>
  <c r="Z5" i="8" s="1"/>
  <c r="G5" i="11" s="1"/>
  <c r="V5" i="8"/>
  <c r="E5" i="11" s="1"/>
  <c r="E6" i="8"/>
  <c r="G6" i="8" s="1"/>
  <c r="I6" i="8" s="1"/>
  <c r="J6" i="6"/>
  <c r="K6" i="6" s="1"/>
  <c r="L6" i="6" s="1"/>
  <c r="M6" i="6" s="1"/>
  <c r="F5" i="10"/>
  <c r="H6" i="10" s="1"/>
  <c r="R4" i="10"/>
  <c r="C13" i="10"/>
  <c r="I13" i="7"/>
  <c r="B13" i="10"/>
  <c r="H15" i="7"/>
  <c r="G15" i="7"/>
  <c r="F16" i="7"/>
  <c r="N5" i="9" l="1"/>
  <c r="O5" i="9" s="1"/>
  <c r="J6" i="8"/>
  <c r="K6" i="8" s="1"/>
  <c r="L6" i="8" s="1"/>
  <c r="M6" i="8" s="1"/>
  <c r="N6" i="6"/>
  <c r="O6" i="6" s="1"/>
  <c r="P6" i="6" s="1"/>
  <c r="Q6" i="6" s="1"/>
  <c r="R6" i="6" s="1"/>
  <c r="S6" i="6" s="1"/>
  <c r="S4" i="10"/>
  <c r="T4" i="10" s="1"/>
  <c r="U4" i="10" s="1"/>
  <c r="V4" i="10" s="1"/>
  <c r="K4" i="11" s="1"/>
  <c r="I14" i="7"/>
  <c r="C14" i="10"/>
  <c r="D13" i="10"/>
  <c r="D14" i="10"/>
  <c r="B14" i="10"/>
  <c r="H16" i="7"/>
  <c r="G16" i="7"/>
  <c r="P5" i="9" l="1"/>
  <c r="Q5" i="9" s="1"/>
  <c r="N6" i="8"/>
  <c r="O6" i="8" s="1"/>
  <c r="T6" i="6"/>
  <c r="U6" i="6" s="1"/>
  <c r="W6" i="6"/>
  <c r="X6" i="6" s="1"/>
  <c r="Y6" i="6" s="1"/>
  <c r="Z6" i="6" s="1"/>
  <c r="D6" i="11" s="1"/>
  <c r="F7" i="6"/>
  <c r="H8" i="6" s="1"/>
  <c r="C6" i="11"/>
  <c r="W4" i="10"/>
  <c r="X4" i="10" s="1"/>
  <c r="E5" i="10"/>
  <c r="G5" i="10" s="1"/>
  <c r="I5" i="10" s="1"/>
  <c r="I15" i="7"/>
  <c r="C15" i="10"/>
  <c r="B15" i="10"/>
  <c r="D15" i="10"/>
  <c r="H17" i="7"/>
  <c r="G17" i="7"/>
  <c r="F17" i="7"/>
  <c r="F6" i="9" l="1"/>
  <c r="H7" i="9" s="1"/>
  <c r="I5" i="11"/>
  <c r="R5" i="9"/>
  <c r="S5" i="9" s="1"/>
  <c r="P6" i="8"/>
  <c r="Q6" i="8" s="1"/>
  <c r="V6" i="6"/>
  <c r="B6" i="11" s="1"/>
  <c r="E7" i="6"/>
  <c r="G7" i="6" s="1"/>
  <c r="I7" i="6" s="1"/>
  <c r="Y4" i="10"/>
  <c r="Z4" i="10" s="1"/>
  <c r="M4" i="11" s="1"/>
  <c r="J5" i="10"/>
  <c r="K5" i="10" s="1"/>
  <c r="L5" i="10" s="1"/>
  <c r="M5" i="10" s="1"/>
  <c r="I16" i="7"/>
  <c r="C16" i="10"/>
  <c r="B16" i="10"/>
  <c r="D16" i="10"/>
  <c r="H18" i="7"/>
  <c r="G18" i="7"/>
  <c r="F18" i="7"/>
  <c r="F19" i="7"/>
  <c r="T5" i="9" l="1"/>
  <c r="U5" i="9" s="1"/>
  <c r="W5" i="9"/>
  <c r="X5" i="9" s="1"/>
  <c r="F7" i="8"/>
  <c r="H8" i="8" s="1"/>
  <c r="F6" i="11"/>
  <c r="R6" i="8"/>
  <c r="S6" i="8" s="1"/>
  <c r="J7" i="6"/>
  <c r="K7" i="6" s="1"/>
  <c r="L7" i="6" s="1"/>
  <c r="M7" i="6" s="1"/>
  <c r="N5" i="10"/>
  <c r="O5" i="10" s="1"/>
  <c r="P5" i="10" s="1"/>
  <c r="Q5" i="10" s="1"/>
  <c r="I17" i="7"/>
  <c r="C17" i="10"/>
  <c r="B18" i="10"/>
  <c r="B17" i="10"/>
  <c r="D17" i="10"/>
  <c r="H19" i="7"/>
  <c r="G19" i="7"/>
  <c r="F20" i="7"/>
  <c r="Y5" i="9" l="1"/>
  <c r="Z5" i="9" s="1"/>
  <c r="J5" i="11" s="1"/>
  <c r="E6" i="9"/>
  <c r="G6" i="9" s="1"/>
  <c r="I6" i="9" s="1"/>
  <c r="V5" i="9"/>
  <c r="H5" i="11" s="1"/>
  <c r="T6" i="8"/>
  <c r="U6" i="8" s="1"/>
  <c r="W6" i="8"/>
  <c r="X6" i="8" s="1"/>
  <c r="Y6" i="8" s="1"/>
  <c r="Z6" i="8" s="1"/>
  <c r="G6" i="11" s="1"/>
  <c r="N7" i="6"/>
  <c r="O7" i="6" s="1"/>
  <c r="P7" i="6" s="1"/>
  <c r="Q7" i="6" s="1"/>
  <c r="R7" i="6" s="1"/>
  <c r="S7" i="6" s="1"/>
  <c r="F6" i="10"/>
  <c r="H7" i="10" s="1"/>
  <c r="L5" i="11"/>
  <c r="R5" i="10"/>
  <c r="S5" i="10" s="1"/>
  <c r="I18" i="7"/>
  <c r="C18" i="10"/>
  <c r="B19" i="10"/>
  <c r="D18" i="10"/>
  <c r="H20" i="7"/>
  <c r="G20" i="7"/>
  <c r="F21" i="7"/>
  <c r="J6" i="9" l="1"/>
  <c r="K6" i="9" s="1"/>
  <c r="L6" i="9" s="1"/>
  <c r="M6" i="9" s="1"/>
  <c r="E7" i="8"/>
  <c r="G7" i="8" s="1"/>
  <c r="I7" i="8" s="1"/>
  <c r="V6" i="8"/>
  <c r="E6" i="11" s="1"/>
  <c r="T7" i="6"/>
  <c r="U7" i="6" s="1"/>
  <c r="W7" i="6"/>
  <c r="X7" i="6" s="1"/>
  <c r="Y7" i="6" s="1"/>
  <c r="Z7" i="6" s="1"/>
  <c r="D7" i="11" s="1"/>
  <c r="F8" i="6"/>
  <c r="H9" i="6" s="1"/>
  <c r="C7" i="11"/>
  <c r="T5" i="10"/>
  <c r="U5" i="10" s="1"/>
  <c r="E6" i="10" s="1"/>
  <c r="G6" i="10" s="1"/>
  <c r="I6" i="10" s="1"/>
  <c r="J6" i="10" s="1"/>
  <c r="K6" i="10" s="1"/>
  <c r="L6" i="10" s="1"/>
  <c r="M6" i="10" s="1"/>
  <c r="W5" i="10"/>
  <c r="X5" i="10" s="1"/>
  <c r="C19" i="10"/>
  <c r="I19" i="7"/>
  <c r="D19" i="10" s="1"/>
  <c r="H21" i="7"/>
  <c r="G21" i="7"/>
  <c r="F22" i="7"/>
  <c r="N6" i="9" l="1"/>
  <c r="O6" i="9" s="1"/>
  <c r="P6" i="9" s="1"/>
  <c r="Q6" i="9" s="1"/>
  <c r="R6" i="9" s="1"/>
  <c r="S6" i="9" s="1"/>
  <c r="J7" i="8"/>
  <c r="K7" i="8" s="1"/>
  <c r="L7" i="8" s="1"/>
  <c r="M7" i="8" s="1"/>
  <c r="V7" i="6"/>
  <c r="B7" i="11" s="1"/>
  <c r="E8" i="6"/>
  <c r="G8" i="6" s="1"/>
  <c r="I8" i="6" s="1"/>
  <c r="Y5" i="10"/>
  <c r="Z5" i="10" s="1"/>
  <c r="M5" i="11" s="1"/>
  <c r="N6" i="10"/>
  <c r="O6" i="10" s="1"/>
  <c r="P6" i="10" s="1"/>
  <c r="Q6" i="10" s="1"/>
  <c r="L6" i="11" s="1"/>
  <c r="V5" i="10"/>
  <c r="K5" i="11" s="1"/>
  <c r="C20" i="10"/>
  <c r="I20" i="7"/>
  <c r="B21" i="10"/>
  <c r="D20" i="10"/>
  <c r="B20" i="10"/>
  <c r="H22" i="7"/>
  <c r="G22" i="7"/>
  <c r="F23" i="7"/>
  <c r="T6" i="9" l="1"/>
  <c r="U6" i="9" s="1"/>
  <c r="V6" i="9" s="1"/>
  <c r="H6" i="11" s="1"/>
  <c r="W6" i="9"/>
  <c r="X6" i="9" s="1"/>
  <c r="Y6" i="9" s="1"/>
  <c r="Z6" i="9" s="1"/>
  <c r="J6" i="11" s="1"/>
  <c r="F7" i="9"/>
  <c r="H8" i="9" s="1"/>
  <c r="I6" i="11"/>
  <c r="N7" i="8"/>
  <c r="O7" i="8" s="1"/>
  <c r="P7" i="8" s="1"/>
  <c r="Q7" i="8" s="1"/>
  <c r="R7" i="8" s="1"/>
  <c r="S7" i="8" s="1"/>
  <c r="J8" i="6"/>
  <c r="K8" i="6" s="1"/>
  <c r="L8" i="6" s="1"/>
  <c r="M8" i="6" s="1"/>
  <c r="F7" i="10"/>
  <c r="H8" i="10" s="1"/>
  <c r="R6" i="10"/>
  <c r="C21" i="10"/>
  <c r="I21" i="7"/>
  <c r="D21" i="10"/>
  <c r="H23" i="7"/>
  <c r="G23" i="7"/>
  <c r="F24" i="7"/>
  <c r="E7" i="9" l="1"/>
  <c r="G7" i="9" s="1"/>
  <c r="I7" i="9" s="1"/>
  <c r="J7" i="9" s="1"/>
  <c r="K7" i="9" s="1"/>
  <c r="L7" i="9" s="1"/>
  <c r="M7" i="9" s="1"/>
  <c r="T7" i="8"/>
  <c r="U7" i="8" s="1"/>
  <c r="W7" i="8"/>
  <c r="X7" i="8" s="1"/>
  <c r="Y7" i="8" s="1"/>
  <c r="Z7" i="8" s="1"/>
  <c r="G7" i="11" s="1"/>
  <c r="F8" i="8"/>
  <c r="H9" i="8" s="1"/>
  <c r="F7" i="11"/>
  <c r="N8" i="6"/>
  <c r="O8" i="6" s="1"/>
  <c r="P8" i="6" s="1"/>
  <c r="Q8" i="6" s="1"/>
  <c r="R8" i="6" s="1"/>
  <c r="S8" i="6" s="1"/>
  <c r="S6" i="10"/>
  <c r="T6" i="10" s="1"/>
  <c r="U6" i="10" s="1"/>
  <c r="C22" i="10"/>
  <c r="I22" i="7"/>
  <c r="B22" i="10"/>
  <c r="H24" i="7"/>
  <c r="G24" i="7"/>
  <c r="F25" i="7"/>
  <c r="N7" i="9" l="1"/>
  <c r="O7" i="9" s="1"/>
  <c r="P7" i="9" s="1"/>
  <c r="Q7" i="9" s="1"/>
  <c r="R7" i="9" s="1"/>
  <c r="S7" i="9" s="1"/>
  <c r="V7" i="8"/>
  <c r="E7" i="11" s="1"/>
  <c r="E8" i="8"/>
  <c r="G8" i="8" s="1"/>
  <c r="I8" i="8" s="1"/>
  <c r="T8" i="6"/>
  <c r="U8" i="6" s="1"/>
  <c r="W8" i="6"/>
  <c r="X8" i="6" s="1"/>
  <c r="Y8" i="6" s="1"/>
  <c r="Z8" i="6" s="1"/>
  <c r="D8" i="11" s="1"/>
  <c r="F9" i="6"/>
  <c r="H10" i="6" s="1"/>
  <c r="C8" i="11"/>
  <c r="E7" i="10"/>
  <c r="G7" i="10" s="1"/>
  <c r="I7" i="10" s="1"/>
  <c r="V6" i="10"/>
  <c r="K6" i="11" s="1"/>
  <c r="W6" i="10"/>
  <c r="X6" i="10" s="1"/>
  <c r="D23" i="10"/>
  <c r="I23" i="7"/>
  <c r="C23" i="10"/>
  <c r="D22" i="10"/>
  <c r="B23" i="10"/>
  <c r="H25" i="7"/>
  <c r="G25" i="7"/>
  <c r="F26" i="7"/>
  <c r="B24" i="10"/>
  <c r="T7" i="9" l="1"/>
  <c r="U7" i="9" s="1"/>
  <c r="W7" i="9"/>
  <c r="X7" i="9" s="1"/>
  <c r="Y7" i="9" s="1"/>
  <c r="Z7" i="9" s="1"/>
  <c r="J7" i="11" s="1"/>
  <c r="F8" i="9"/>
  <c r="H9" i="9" s="1"/>
  <c r="I7" i="11"/>
  <c r="J8" i="8"/>
  <c r="K8" i="8" s="1"/>
  <c r="L8" i="8" s="1"/>
  <c r="M8" i="8" s="1"/>
  <c r="V8" i="6"/>
  <c r="B8" i="11" s="1"/>
  <c r="E9" i="6"/>
  <c r="G9" i="6" s="1"/>
  <c r="I9" i="6" s="1"/>
  <c r="Y6" i="10"/>
  <c r="Z6" i="10" s="1"/>
  <c r="M6" i="11" s="1"/>
  <c r="J7" i="10"/>
  <c r="K7" i="10" s="1"/>
  <c r="L7" i="10" s="1"/>
  <c r="M7" i="10" s="1"/>
  <c r="D24" i="10"/>
  <c r="C24" i="10"/>
  <c r="I24" i="7"/>
  <c r="H26" i="7"/>
  <c r="G26" i="7"/>
  <c r="F27" i="7"/>
  <c r="B25" i="10"/>
  <c r="E8" i="9" l="1"/>
  <c r="G8" i="9" s="1"/>
  <c r="I8" i="9" s="1"/>
  <c r="V7" i="9"/>
  <c r="H7" i="11" s="1"/>
  <c r="N8" i="8"/>
  <c r="O8" i="8" s="1"/>
  <c r="P8" i="8" s="1"/>
  <c r="Q8" i="8" s="1"/>
  <c r="R8" i="8" s="1"/>
  <c r="S8" i="8" s="1"/>
  <c r="J9" i="6"/>
  <c r="K9" i="6" s="1"/>
  <c r="L9" i="6" s="1"/>
  <c r="M9" i="6" s="1"/>
  <c r="N7" i="10"/>
  <c r="O7" i="10" s="1"/>
  <c r="P7" i="10" s="1"/>
  <c r="Q7" i="10" s="1"/>
  <c r="D25" i="10"/>
  <c r="I25" i="7"/>
  <c r="B26" i="10"/>
  <c r="C25" i="10"/>
  <c r="H27" i="7"/>
  <c r="G27" i="7"/>
  <c r="F28" i="7"/>
  <c r="J8" i="9" l="1"/>
  <c r="K8" i="9" s="1"/>
  <c r="L8" i="9" s="1"/>
  <c r="M8" i="9" s="1"/>
  <c r="T8" i="8"/>
  <c r="U8" i="8" s="1"/>
  <c r="W8" i="8"/>
  <c r="X8" i="8" s="1"/>
  <c r="Y8" i="8" s="1"/>
  <c r="Z8" i="8" s="1"/>
  <c r="G8" i="11" s="1"/>
  <c r="F9" i="8"/>
  <c r="H10" i="8" s="1"/>
  <c r="F8" i="11"/>
  <c r="N9" i="6"/>
  <c r="O9" i="6" s="1"/>
  <c r="P9" i="6" s="1"/>
  <c r="Q9" i="6" s="1"/>
  <c r="R9" i="6" s="1"/>
  <c r="S9" i="6" s="1"/>
  <c r="R7" i="10"/>
  <c r="S7" i="10" s="1"/>
  <c r="W7" i="10" s="1"/>
  <c r="X7" i="10" s="1"/>
  <c r="L7" i="11"/>
  <c r="F8" i="10"/>
  <c r="H9" i="10" s="1"/>
  <c r="C26" i="10"/>
  <c r="I26" i="7"/>
  <c r="D26" i="10" s="1"/>
  <c r="H28" i="7"/>
  <c r="G28" i="7"/>
  <c r="F29" i="7"/>
  <c r="N8" i="9" l="1"/>
  <c r="O8" i="9" s="1"/>
  <c r="P8" i="9" s="1"/>
  <c r="Q8" i="9" s="1"/>
  <c r="R8" i="9" s="1"/>
  <c r="S8" i="9" s="1"/>
  <c r="V8" i="8"/>
  <c r="E8" i="11" s="1"/>
  <c r="E9" i="8"/>
  <c r="G9" i="8" s="1"/>
  <c r="I9" i="8" s="1"/>
  <c r="T9" i="6"/>
  <c r="U9" i="6" s="1"/>
  <c r="W9" i="6"/>
  <c r="X9" i="6" s="1"/>
  <c r="Y9" i="6" s="1"/>
  <c r="Z9" i="6" s="1"/>
  <c r="D9" i="11" s="1"/>
  <c r="F10" i="6"/>
  <c r="H11" i="6" s="1"/>
  <c r="C9" i="11"/>
  <c r="Y7" i="10"/>
  <c r="Z7" i="10" s="1"/>
  <c r="M7" i="11" s="1"/>
  <c r="T7" i="10"/>
  <c r="U7" i="10" s="1"/>
  <c r="D27" i="10"/>
  <c r="C27" i="10"/>
  <c r="I27" i="7"/>
  <c r="B27" i="10"/>
  <c r="H29" i="7"/>
  <c r="G29" i="7"/>
  <c r="T8" i="9" l="1"/>
  <c r="U8" i="9" s="1"/>
  <c r="W8" i="9"/>
  <c r="X8" i="9" s="1"/>
  <c r="Y8" i="9" s="1"/>
  <c r="Z8" i="9" s="1"/>
  <c r="J8" i="11" s="1"/>
  <c r="F9" i="9"/>
  <c r="H10" i="9" s="1"/>
  <c r="I8" i="11"/>
  <c r="J9" i="8"/>
  <c r="K9" i="8" s="1"/>
  <c r="L9" i="8" s="1"/>
  <c r="M9" i="8" s="1"/>
  <c r="V9" i="6"/>
  <c r="B9" i="11" s="1"/>
  <c r="E10" i="6"/>
  <c r="G10" i="6" s="1"/>
  <c r="I10" i="6" s="1"/>
  <c r="V7" i="10"/>
  <c r="K7" i="11" s="1"/>
  <c r="E8" i="10"/>
  <c r="G8" i="10" s="1"/>
  <c r="I8" i="10" s="1"/>
  <c r="J8" i="10" s="1"/>
  <c r="C28" i="10"/>
  <c r="I28" i="7"/>
  <c r="B28" i="10"/>
  <c r="D28" i="10"/>
  <c r="H30" i="7"/>
  <c r="G30" i="7"/>
  <c r="F30" i="7"/>
  <c r="F31" i="7"/>
  <c r="V8" i="9" l="1"/>
  <c r="H8" i="11" s="1"/>
  <c r="E9" i="9"/>
  <c r="G9" i="9" s="1"/>
  <c r="I9" i="9" s="1"/>
  <c r="N9" i="8"/>
  <c r="O9" i="8" s="1"/>
  <c r="P9" i="8" s="1"/>
  <c r="Q9" i="8" s="1"/>
  <c r="R9" i="8" s="1"/>
  <c r="S9" i="8" s="1"/>
  <c r="J10" i="6"/>
  <c r="K10" i="6" s="1"/>
  <c r="L10" i="6" s="1"/>
  <c r="M10" i="6" s="1"/>
  <c r="N8" i="10"/>
  <c r="O8" i="10" s="1"/>
  <c r="P8" i="10" s="1"/>
  <c r="Q8" i="10" s="1"/>
  <c r="L8" i="11" s="1"/>
  <c r="K8" i="10"/>
  <c r="L8" i="10" s="1"/>
  <c r="M8" i="10" s="1"/>
  <c r="C29" i="10"/>
  <c r="I29" i="7"/>
  <c r="B29" i="10"/>
  <c r="H31" i="7"/>
  <c r="G31" i="7"/>
  <c r="F32" i="7"/>
  <c r="J9" i="9" l="1"/>
  <c r="K9" i="9" s="1"/>
  <c r="L9" i="9" s="1"/>
  <c r="M9" i="9" s="1"/>
  <c r="T9" i="8"/>
  <c r="U9" i="8" s="1"/>
  <c r="W9" i="8"/>
  <c r="X9" i="8" s="1"/>
  <c r="Y9" i="8" s="1"/>
  <c r="Z9" i="8" s="1"/>
  <c r="G9" i="11" s="1"/>
  <c r="F10" i="8"/>
  <c r="H11" i="8" s="1"/>
  <c r="F9" i="11"/>
  <c r="N10" i="6"/>
  <c r="O10" i="6" s="1"/>
  <c r="P10" i="6" s="1"/>
  <c r="Q10" i="6" s="1"/>
  <c r="R10" i="6" s="1"/>
  <c r="S10" i="6" s="1"/>
  <c r="R8" i="10"/>
  <c r="F9" i="10"/>
  <c r="H10" i="10" s="1"/>
  <c r="C30" i="10"/>
  <c r="I30" i="7"/>
  <c r="D30" i="10" s="1"/>
  <c r="D29" i="10"/>
  <c r="B30" i="10"/>
  <c r="H32" i="7"/>
  <c r="G32" i="7"/>
  <c r="F33" i="7"/>
  <c r="N9" i="9" l="1"/>
  <c r="O9" i="9" s="1"/>
  <c r="P9" i="9" s="1"/>
  <c r="Q9" i="9" s="1"/>
  <c r="R9" i="9" s="1"/>
  <c r="S9" i="9" s="1"/>
  <c r="V9" i="8"/>
  <c r="E9" i="11" s="1"/>
  <c r="E10" i="8"/>
  <c r="G10" i="8" s="1"/>
  <c r="I10" i="8" s="1"/>
  <c r="T10" i="6"/>
  <c r="U10" i="6" s="1"/>
  <c r="W10" i="6"/>
  <c r="X10" i="6" s="1"/>
  <c r="Y10" i="6" s="1"/>
  <c r="Z10" i="6" s="1"/>
  <c r="D10" i="11" s="1"/>
  <c r="F11" i="6"/>
  <c r="H12" i="6" s="1"/>
  <c r="C10" i="11"/>
  <c r="S8" i="10"/>
  <c r="W8" i="10" s="1"/>
  <c r="X8" i="10" s="1"/>
  <c r="I31" i="7"/>
  <c r="C31" i="10"/>
  <c r="B31" i="10"/>
  <c r="D31" i="10"/>
  <c r="H33" i="7"/>
  <c r="G33" i="7"/>
  <c r="F34" i="7"/>
  <c r="T9" i="9" l="1"/>
  <c r="U9" i="9" s="1"/>
  <c r="W9" i="9"/>
  <c r="X9" i="9" s="1"/>
  <c r="Y9" i="9" s="1"/>
  <c r="Z9" i="9" s="1"/>
  <c r="J9" i="11" s="1"/>
  <c r="F10" i="9"/>
  <c r="H11" i="9" s="1"/>
  <c r="I9" i="11"/>
  <c r="J10" i="8"/>
  <c r="K10" i="8" s="1"/>
  <c r="L10" i="8" s="1"/>
  <c r="M10" i="8" s="1"/>
  <c r="V10" i="6"/>
  <c r="B10" i="11" s="1"/>
  <c r="E11" i="6"/>
  <c r="G11" i="6" s="1"/>
  <c r="I11" i="6" s="1"/>
  <c r="Y8" i="10"/>
  <c r="Z8" i="10" s="1"/>
  <c r="M8" i="11" s="1"/>
  <c r="T8" i="10"/>
  <c r="U8" i="10" s="1"/>
  <c r="I32" i="7"/>
  <c r="C32" i="10"/>
  <c r="B32" i="10"/>
  <c r="D32" i="10"/>
  <c r="H34" i="7"/>
  <c r="G34" i="7"/>
  <c r="F35" i="7"/>
  <c r="B33" i="10"/>
  <c r="V9" i="9" l="1"/>
  <c r="H9" i="11" s="1"/>
  <c r="E10" i="9"/>
  <c r="G10" i="9" s="1"/>
  <c r="I10" i="9" s="1"/>
  <c r="N10" i="8"/>
  <c r="O10" i="8" s="1"/>
  <c r="P10" i="8" s="1"/>
  <c r="Q10" i="8" s="1"/>
  <c r="R10" i="8" s="1"/>
  <c r="S10" i="8" s="1"/>
  <c r="J11" i="6"/>
  <c r="K11" i="6" s="1"/>
  <c r="L11" i="6" s="1"/>
  <c r="M11" i="6" s="1"/>
  <c r="V8" i="10"/>
  <c r="K8" i="11" s="1"/>
  <c r="E9" i="10"/>
  <c r="G9" i="10" s="1"/>
  <c r="I9" i="10" s="1"/>
  <c r="I33" i="7"/>
  <c r="B34" i="10"/>
  <c r="C33" i="10"/>
  <c r="D33" i="10"/>
  <c r="H35" i="7"/>
  <c r="G35" i="7"/>
  <c r="F36" i="7"/>
  <c r="J10" i="9" l="1"/>
  <c r="K10" i="9" s="1"/>
  <c r="L10" i="9" s="1"/>
  <c r="M10" i="9" s="1"/>
  <c r="T10" i="8"/>
  <c r="U10" i="8" s="1"/>
  <c r="W10" i="8"/>
  <c r="X10" i="8" s="1"/>
  <c r="Y10" i="8" s="1"/>
  <c r="Z10" i="8" s="1"/>
  <c r="G10" i="11" s="1"/>
  <c r="F11" i="8"/>
  <c r="H12" i="8" s="1"/>
  <c r="F10" i="11"/>
  <c r="N11" i="6"/>
  <c r="O11" i="6" s="1"/>
  <c r="P11" i="6" s="1"/>
  <c r="Q11" i="6" s="1"/>
  <c r="R11" i="6" s="1"/>
  <c r="S11" i="6" s="1"/>
  <c r="T11" i="6" s="1"/>
  <c r="U11" i="6" s="1"/>
  <c r="J9" i="10"/>
  <c r="K9" i="10" s="1"/>
  <c r="L9" i="10" s="1"/>
  <c r="M9" i="10" s="1"/>
  <c r="C34" i="10"/>
  <c r="I34" i="7"/>
  <c r="H36" i="7"/>
  <c r="G36" i="7"/>
  <c r="B35" i="10"/>
  <c r="N10" i="9" l="1"/>
  <c r="O10" i="9" s="1"/>
  <c r="P10" i="9" s="1"/>
  <c r="Q10" i="9" s="1"/>
  <c r="R10" i="9" s="1"/>
  <c r="S10" i="9" s="1"/>
  <c r="V10" i="8"/>
  <c r="E10" i="11" s="1"/>
  <c r="E11" i="8"/>
  <c r="G11" i="8" s="1"/>
  <c r="I11" i="8" s="1"/>
  <c r="W11" i="6"/>
  <c r="X11" i="6" s="1"/>
  <c r="Y11" i="6" s="1"/>
  <c r="Z11" i="6" s="1"/>
  <c r="D11" i="11" s="1"/>
  <c r="V11" i="6"/>
  <c r="B11" i="11" s="1"/>
  <c r="E12" i="6"/>
  <c r="G12" i="6" s="1"/>
  <c r="I12" i="6" s="1"/>
  <c r="F12" i="6"/>
  <c r="H13" i="6" s="1"/>
  <c r="C11" i="11"/>
  <c r="N9" i="10"/>
  <c r="O9" i="10" s="1"/>
  <c r="P9" i="10" s="1"/>
  <c r="Q9" i="10" s="1"/>
  <c r="C35" i="10"/>
  <c r="I35" i="7"/>
  <c r="D34" i="10"/>
  <c r="H37" i="7"/>
  <c r="G37" i="7"/>
  <c r="F37" i="7"/>
  <c r="F38" i="7"/>
  <c r="B36" i="10"/>
  <c r="T10" i="9" l="1"/>
  <c r="U10" i="9" s="1"/>
  <c r="W10" i="9"/>
  <c r="X10" i="9" s="1"/>
  <c r="Y10" i="9" s="1"/>
  <c r="Z10" i="9" s="1"/>
  <c r="J10" i="11" s="1"/>
  <c r="F11" i="9"/>
  <c r="H12" i="9" s="1"/>
  <c r="I10" i="11"/>
  <c r="J11" i="8"/>
  <c r="K11" i="8" s="1"/>
  <c r="L11" i="8" s="1"/>
  <c r="M11" i="8" s="1"/>
  <c r="J12" i="6"/>
  <c r="K12" i="6" s="1"/>
  <c r="L12" i="6" s="1"/>
  <c r="M12" i="6" s="1"/>
  <c r="R9" i="10"/>
  <c r="S9" i="10" s="1"/>
  <c r="W9" i="10" s="1"/>
  <c r="X9" i="10" s="1"/>
  <c r="L9" i="11"/>
  <c r="F10" i="10"/>
  <c r="H11" i="10" s="1"/>
  <c r="C36" i="10"/>
  <c r="I36" i="7"/>
  <c r="D36" i="10" s="1"/>
  <c r="D35" i="10"/>
  <c r="H38" i="7"/>
  <c r="G38" i="7"/>
  <c r="F39" i="7"/>
  <c r="E11" i="9" l="1"/>
  <c r="G11" i="9" s="1"/>
  <c r="I11" i="9" s="1"/>
  <c r="V10" i="9"/>
  <c r="H10" i="11" s="1"/>
  <c r="N11" i="8"/>
  <c r="O11" i="8" s="1"/>
  <c r="P11" i="8" s="1"/>
  <c r="Q11" i="8" s="1"/>
  <c r="R11" i="8" s="1"/>
  <c r="S11" i="8" s="1"/>
  <c r="N12" i="6"/>
  <c r="O12" i="6" s="1"/>
  <c r="P12" i="6" s="1"/>
  <c r="Q12" i="6" s="1"/>
  <c r="R12" i="6" s="1"/>
  <c r="S12" i="6" s="1"/>
  <c r="Y9" i="10"/>
  <c r="Z9" i="10" s="1"/>
  <c r="M9" i="11" s="1"/>
  <c r="T9" i="10"/>
  <c r="U9" i="10" s="1"/>
  <c r="C37" i="10"/>
  <c r="I37" i="7"/>
  <c r="B37" i="10"/>
  <c r="H39" i="7"/>
  <c r="G39" i="7"/>
  <c r="F40" i="7"/>
  <c r="J11" i="9" l="1"/>
  <c r="K11" i="9" s="1"/>
  <c r="L11" i="9" s="1"/>
  <c r="M11" i="9" s="1"/>
  <c r="T11" i="8"/>
  <c r="U11" i="8" s="1"/>
  <c r="W11" i="8"/>
  <c r="X11" i="8" s="1"/>
  <c r="Y11" i="8" s="1"/>
  <c r="Z11" i="8" s="1"/>
  <c r="G11" i="11" s="1"/>
  <c r="F12" i="8"/>
  <c r="H13" i="8" s="1"/>
  <c r="F11" i="11"/>
  <c r="T12" i="6"/>
  <c r="U12" i="6" s="1"/>
  <c r="W12" i="6"/>
  <c r="X12" i="6" s="1"/>
  <c r="Y12" i="6" s="1"/>
  <c r="Z12" i="6" s="1"/>
  <c r="D12" i="11" s="1"/>
  <c r="F13" i="6"/>
  <c r="H14" i="6" s="1"/>
  <c r="C12" i="11"/>
  <c r="V9" i="10"/>
  <c r="K9" i="11" s="1"/>
  <c r="E10" i="10"/>
  <c r="G10" i="10" s="1"/>
  <c r="I10" i="10" s="1"/>
  <c r="D37" i="10"/>
  <c r="D38" i="10"/>
  <c r="C38" i="10"/>
  <c r="I38" i="7"/>
  <c r="B38" i="10"/>
  <c r="H40" i="7"/>
  <c r="G40" i="7"/>
  <c r="F41" i="7"/>
  <c r="N11" i="9" l="1"/>
  <c r="O11" i="9" s="1"/>
  <c r="P11" i="9" s="1"/>
  <c r="Q11" i="9" s="1"/>
  <c r="R11" i="9" s="1"/>
  <c r="S11" i="9" s="1"/>
  <c r="E12" i="8"/>
  <c r="G12" i="8" s="1"/>
  <c r="I12" i="8" s="1"/>
  <c r="V11" i="8"/>
  <c r="E11" i="11" s="1"/>
  <c r="V12" i="6"/>
  <c r="B12" i="11" s="1"/>
  <c r="E13" i="6"/>
  <c r="G13" i="6" s="1"/>
  <c r="I13" i="6" s="1"/>
  <c r="J10" i="10"/>
  <c r="K10" i="10" s="1"/>
  <c r="L10" i="10" s="1"/>
  <c r="M10" i="10" s="1"/>
  <c r="I39" i="7"/>
  <c r="C39" i="10"/>
  <c r="B40" i="10"/>
  <c r="B39" i="10"/>
  <c r="H41" i="7"/>
  <c r="G41" i="7"/>
  <c r="F42" i="7"/>
  <c r="T11" i="9" l="1"/>
  <c r="U11" i="9" s="1"/>
  <c r="W11" i="9"/>
  <c r="X11" i="9" s="1"/>
  <c r="Y11" i="9" s="1"/>
  <c r="Z11" i="9" s="1"/>
  <c r="J11" i="11" s="1"/>
  <c r="F12" i="9"/>
  <c r="H13" i="9" s="1"/>
  <c r="I11" i="11"/>
  <c r="J12" i="8"/>
  <c r="K12" i="8" s="1"/>
  <c r="L12" i="8" s="1"/>
  <c r="M12" i="8" s="1"/>
  <c r="J13" i="6"/>
  <c r="K13" i="6" s="1"/>
  <c r="L13" i="6" s="1"/>
  <c r="M13" i="6" s="1"/>
  <c r="N10" i="10"/>
  <c r="O10" i="10" s="1"/>
  <c r="P10" i="10" s="1"/>
  <c r="Q10" i="10" s="1"/>
  <c r="I40" i="7"/>
  <c r="C40" i="10"/>
  <c r="D39" i="10"/>
  <c r="D40" i="10"/>
  <c r="H42" i="7"/>
  <c r="G42" i="7"/>
  <c r="F43" i="7"/>
  <c r="V11" i="9" l="1"/>
  <c r="H11" i="11" s="1"/>
  <c r="E12" i="9"/>
  <c r="G12" i="9" s="1"/>
  <c r="I12" i="9" s="1"/>
  <c r="N12" i="8"/>
  <c r="O12" i="8" s="1"/>
  <c r="P12" i="8" s="1"/>
  <c r="Q12" i="8" s="1"/>
  <c r="R12" i="8" s="1"/>
  <c r="S12" i="8" s="1"/>
  <c r="N13" i="6"/>
  <c r="O13" i="6" s="1"/>
  <c r="P13" i="6" s="1"/>
  <c r="Q13" i="6" s="1"/>
  <c r="R13" i="6" s="1"/>
  <c r="S13" i="6" s="1"/>
  <c r="R10" i="10"/>
  <c r="S10" i="10" s="1"/>
  <c r="W10" i="10" s="1"/>
  <c r="X10" i="10" s="1"/>
  <c r="L10" i="11"/>
  <c r="F11" i="10"/>
  <c r="H12" i="10" s="1"/>
  <c r="I41" i="7"/>
  <c r="C41" i="10"/>
  <c r="D41" i="10"/>
  <c r="B41" i="10"/>
  <c r="H43" i="7"/>
  <c r="G43" i="7"/>
  <c r="F44" i="7"/>
  <c r="J12" i="9" l="1"/>
  <c r="K12" i="9" s="1"/>
  <c r="L12" i="9" s="1"/>
  <c r="M12" i="9" s="1"/>
  <c r="T12" i="8"/>
  <c r="U12" i="8" s="1"/>
  <c r="W12" i="8"/>
  <c r="X12" i="8" s="1"/>
  <c r="Y12" i="8" s="1"/>
  <c r="Z12" i="8" s="1"/>
  <c r="G12" i="11" s="1"/>
  <c r="F13" i="8"/>
  <c r="H14" i="8" s="1"/>
  <c r="F12" i="11"/>
  <c r="T13" i="6"/>
  <c r="U13" i="6" s="1"/>
  <c r="W13" i="6"/>
  <c r="X13" i="6" s="1"/>
  <c r="Y13" i="6" s="1"/>
  <c r="Z13" i="6" s="1"/>
  <c r="D13" i="11" s="1"/>
  <c r="F14" i="6"/>
  <c r="H15" i="6" s="1"/>
  <c r="C13" i="11"/>
  <c r="Y10" i="10"/>
  <c r="Z10" i="10" s="1"/>
  <c r="M10" i="11" s="1"/>
  <c r="T10" i="10"/>
  <c r="U10" i="10" s="1"/>
  <c r="C42" i="10"/>
  <c r="I42" i="7"/>
  <c r="D42" i="10"/>
  <c r="B42" i="10"/>
  <c r="H44" i="7"/>
  <c r="G44" i="7"/>
  <c r="F45" i="7"/>
  <c r="N12" i="9" l="1"/>
  <c r="O12" i="9" s="1"/>
  <c r="P12" i="9" s="1"/>
  <c r="Q12" i="9" s="1"/>
  <c r="F13" i="9" s="1"/>
  <c r="H14" i="9" s="1"/>
  <c r="E13" i="8"/>
  <c r="G13" i="8" s="1"/>
  <c r="I13" i="8" s="1"/>
  <c r="V12" i="8"/>
  <c r="E12" i="11" s="1"/>
  <c r="V13" i="6"/>
  <c r="B13" i="11" s="1"/>
  <c r="E14" i="6"/>
  <c r="G14" i="6" s="1"/>
  <c r="I14" i="6" s="1"/>
  <c r="E11" i="10"/>
  <c r="G11" i="10" s="1"/>
  <c r="I11" i="10" s="1"/>
  <c r="V10" i="10"/>
  <c r="K10" i="11" s="1"/>
  <c r="I43" i="7"/>
  <c r="C43" i="10"/>
  <c r="B43" i="10"/>
  <c r="D43" i="10"/>
  <c r="H45" i="7"/>
  <c r="G45" i="7"/>
  <c r="F46" i="7"/>
  <c r="I12" i="11" l="1"/>
  <c r="R12" i="9"/>
  <c r="S12" i="9" s="1"/>
  <c r="J13" i="8"/>
  <c r="K13" i="8" s="1"/>
  <c r="L13" i="8" s="1"/>
  <c r="M13" i="8" s="1"/>
  <c r="J14" i="6"/>
  <c r="K14" i="6" s="1"/>
  <c r="L14" i="6" s="1"/>
  <c r="M14" i="6" s="1"/>
  <c r="J11" i="10"/>
  <c r="K11" i="10" s="1"/>
  <c r="L11" i="10" s="1"/>
  <c r="M11" i="10" s="1"/>
  <c r="C44" i="10"/>
  <c r="I44" i="7"/>
  <c r="B44" i="10"/>
  <c r="H46" i="7"/>
  <c r="G46" i="7"/>
  <c r="F47" i="7"/>
  <c r="T12" i="9" l="1"/>
  <c r="U12" i="9" s="1"/>
  <c r="W12" i="9"/>
  <c r="X12" i="9" s="1"/>
  <c r="Y12" i="9" s="1"/>
  <c r="Z12" i="9" s="1"/>
  <c r="J12" i="11" s="1"/>
  <c r="N13" i="8"/>
  <c r="O13" i="8" s="1"/>
  <c r="P13" i="8" s="1"/>
  <c r="Q13" i="8" s="1"/>
  <c r="R13" i="8" s="1"/>
  <c r="S13" i="8" s="1"/>
  <c r="N14" i="6"/>
  <c r="O14" i="6" s="1"/>
  <c r="P14" i="6" s="1"/>
  <c r="Q14" i="6" s="1"/>
  <c r="R14" i="6" s="1"/>
  <c r="S14" i="6" s="1"/>
  <c r="N11" i="10"/>
  <c r="O11" i="10" s="1"/>
  <c r="P11" i="10" s="1"/>
  <c r="Q11" i="10" s="1"/>
  <c r="C45" i="10"/>
  <c r="I45" i="7"/>
  <c r="D44" i="10"/>
  <c r="B45" i="10"/>
  <c r="H47" i="7"/>
  <c r="G47" i="7"/>
  <c r="B46" i="10"/>
  <c r="F48" i="7"/>
  <c r="V12" i="9" l="1"/>
  <c r="H12" i="11" s="1"/>
  <c r="E13" i="9"/>
  <c r="G13" i="9" s="1"/>
  <c r="I13" i="9" s="1"/>
  <c r="J13" i="9" s="1"/>
  <c r="K13" i="9" s="1"/>
  <c r="L13" i="9" s="1"/>
  <c r="M13" i="9" s="1"/>
  <c r="T13" i="8"/>
  <c r="U13" i="8" s="1"/>
  <c r="W13" i="8"/>
  <c r="X13" i="8" s="1"/>
  <c r="Y13" i="8" s="1"/>
  <c r="Z13" i="8" s="1"/>
  <c r="G13" i="11" s="1"/>
  <c r="F14" i="8"/>
  <c r="H15" i="8" s="1"/>
  <c r="F13" i="11"/>
  <c r="T14" i="6"/>
  <c r="U14" i="6" s="1"/>
  <c r="W14" i="6"/>
  <c r="X14" i="6" s="1"/>
  <c r="Y14" i="6" s="1"/>
  <c r="Z14" i="6" s="1"/>
  <c r="D14" i="11" s="1"/>
  <c r="F15" i="6"/>
  <c r="H16" i="6" s="1"/>
  <c r="C14" i="11"/>
  <c r="R11" i="10"/>
  <c r="S11" i="10" s="1"/>
  <c r="W11" i="10" s="1"/>
  <c r="X11" i="10" s="1"/>
  <c r="L11" i="11"/>
  <c r="F12" i="10"/>
  <c r="H13" i="10" s="1"/>
  <c r="D46" i="10"/>
  <c r="I46" i="7"/>
  <c r="C46" i="10"/>
  <c r="D45" i="10"/>
  <c r="H48" i="7"/>
  <c r="G48" i="7"/>
  <c r="F49" i="7"/>
  <c r="N13" i="9" l="1"/>
  <c r="O13" i="9" s="1"/>
  <c r="P13" i="9" s="1"/>
  <c r="Q13" i="9" s="1"/>
  <c r="R13" i="9" s="1"/>
  <c r="S13" i="9" s="1"/>
  <c r="T13" i="9" s="1"/>
  <c r="U13" i="9" s="1"/>
  <c r="V13" i="8"/>
  <c r="E13" i="11" s="1"/>
  <c r="E14" i="8"/>
  <c r="G14" i="8" s="1"/>
  <c r="I14" i="8" s="1"/>
  <c r="V14" i="6"/>
  <c r="B14" i="11" s="1"/>
  <c r="E15" i="6"/>
  <c r="G15" i="6" s="1"/>
  <c r="I15" i="6" s="1"/>
  <c r="Y11" i="10"/>
  <c r="Z11" i="10" s="1"/>
  <c r="M11" i="11" s="1"/>
  <c r="T11" i="10"/>
  <c r="U11" i="10" s="1"/>
  <c r="I47" i="7"/>
  <c r="C47" i="10"/>
  <c r="B47" i="10"/>
  <c r="H49" i="7"/>
  <c r="G49" i="7"/>
  <c r="B48" i="10"/>
  <c r="F50" i="7"/>
  <c r="I13" i="11" l="1"/>
  <c r="F14" i="9"/>
  <c r="H15" i="9" s="1"/>
  <c r="W13" i="9"/>
  <c r="X13" i="9" s="1"/>
  <c r="Y13" i="9" s="1"/>
  <c r="Z13" i="9" s="1"/>
  <c r="J13" i="11" s="1"/>
  <c r="E14" i="9"/>
  <c r="G14" i="9" s="1"/>
  <c r="I14" i="9" s="1"/>
  <c r="V13" i="9"/>
  <c r="H13" i="11" s="1"/>
  <c r="J14" i="8"/>
  <c r="K14" i="8" s="1"/>
  <c r="L14" i="8" s="1"/>
  <c r="M14" i="8" s="1"/>
  <c r="J15" i="6"/>
  <c r="K15" i="6" s="1"/>
  <c r="L15" i="6" s="1"/>
  <c r="M15" i="6" s="1"/>
  <c r="E12" i="10"/>
  <c r="G12" i="10" s="1"/>
  <c r="I12" i="10" s="1"/>
  <c r="V11" i="10"/>
  <c r="K11" i="11" s="1"/>
  <c r="I48" i="7"/>
  <c r="D48" i="10" s="1"/>
  <c r="C48" i="10"/>
  <c r="D47" i="10"/>
  <c r="H50" i="7"/>
  <c r="G50" i="7"/>
  <c r="F51" i="7"/>
  <c r="J14" i="9" l="1"/>
  <c r="K14" i="9" s="1"/>
  <c r="L14" i="9" s="1"/>
  <c r="M14" i="9" s="1"/>
  <c r="N14" i="8"/>
  <c r="O14" i="8" s="1"/>
  <c r="P14" i="8" s="1"/>
  <c r="Q14" i="8" s="1"/>
  <c r="R14" i="8" s="1"/>
  <c r="S14" i="8" s="1"/>
  <c r="N15" i="6"/>
  <c r="O15" i="6" s="1"/>
  <c r="P15" i="6" s="1"/>
  <c r="Q15" i="6" s="1"/>
  <c r="R15" i="6" s="1"/>
  <c r="S15" i="6" s="1"/>
  <c r="J12" i="10"/>
  <c r="K12" i="10" s="1"/>
  <c r="L12" i="10" s="1"/>
  <c r="M12" i="10" s="1"/>
  <c r="C49" i="10"/>
  <c r="I49" i="7"/>
  <c r="D49" i="10" s="1"/>
  <c r="B49" i="10"/>
  <c r="H51" i="7"/>
  <c r="G51" i="7"/>
  <c r="F52" i="7"/>
  <c r="N14" i="9" l="1"/>
  <c r="O14" i="9" s="1"/>
  <c r="P14" i="9" s="1"/>
  <c r="Q14" i="9" s="1"/>
  <c r="R14" i="9" s="1"/>
  <c r="S14" i="9" s="1"/>
  <c r="T14" i="8"/>
  <c r="U14" i="8" s="1"/>
  <c r="W14" i="8"/>
  <c r="X14" i="8" s="1"/>
  <c r="Y14" i="8" s="1"/>
  <c r="Z14" i="8" s="1"/>
  <c r="G14" i="11" s="1"/>
  <c r="F15" i="8"/>
  <c r="H16" i="8" s="1"/>
  <c r="F14" i="11"/>
  <c r="T15" i="6"/>
  <c r="U15" i="6" s="1"/>
  <c r="W15" i="6"/>
  <c r="X15" i="6" s="1"/>
  <c r="Y15" i="6" s="1"/>
  <c r="Z15" i="6" s="1"/>
  <c r="D15" i="11" s="1"/>
  <c r="F16" i="6"/>
  <c r="H17" i="6" s="1"/>
  <c r="C15" i="11"/>
  <c r="N12" i="10"/>
  <c r="O12" i="10" s="1"/>
  <c r="P12" i="10" s="1"/>
  <c r="Q12" i="10" s="1"/>
  <c r="C50" i="10"/>
  <c r="I50" i="7"/>
  <c r="D50" i="10" s="1"/>
  <c r="B50" i="10"/>
  <c r="H52" i="7"/>
  <c r="G52" i="7"/>
  <c r="B51" i="10"/>
  <c r="F53" i="7"/>
  <c r="T14" i="9" l="1"/>
  <c r="U14" i="9" s="1"/>
  <c r="W14" i="9"/>
  <c r="X14" i="9" s="1"/>
  <c r="Y14" i="9" s="1"/>
  <c r="Z14" i="9" s="1"/>
  <c r="J14" i="11" s="1"/>
  <c r="F15" i="9"/>
  <c r="H16" i="9" s="1"/>
  <c r="I14" i="11"/>
  <c r="V14" i="8"/>
  <c r="E14" i="11" s="1"/>
  <c r="E15" i="8"/>
  <c r="G15" i="8" s="1"/>
  <c r="I15" i="8" s="1"/>
  <c r="V15" i="6"/>
  <c r="B15" i="11" s="1"/>
  <c r="E16" i="6"/>
  <c r="G16" i="6" s="1"/>
  <c r="I16" i="6" s="1"/>
  <c r="R12" i="10"/>
  <c r="S12" i="10" s="1"/>
  <c r="W12" i="10" s="1"/>
  <c r="X12" i="10" s="1"/>
  <c r="L12" i="11"/>
  <c r="F13" i="10"/>
  <c r="H14" i="10" s="1"/>
  <c r="I51" i="7"/>
  <c r="C51" i="10"/>
  <c r="H53" i="7"/>
  <c r="G53" i="7"/>
  <c r="F54" i="7"/>
  <c r="B52" i="10"/>
  <c r="E15" i="9" l="1"/>
  <c r="G15" i="9" s="1"/>
  <c r="I15" i="9" s="1"/>
  <c r="V14" i="9"/>
  <c r="H14" i="11" s="1"/>
  <c r="J15" i="8"/>
  <c r="K15" i="8" s="1"/>
  <c r="L15" i="8" s="1"/>
  <c r="M15" i="8" s="1"/>
  <c r="J16" i="6"/>
  <c r="K16" i="6" s="1"/>
  <c r="L16" i="6" s="1"/>
  <c r="M16" i="6" s="1"/>
  <c r="Y12" i="10"/>
  <c r="Z12" i="10" s="1"/>
  <c r="M12" i="11" s="1"/>
  <c r="T12" i="10"/>
  <c r="U12" i="10" s="1"/>
  <c r="C52" i="10"/>
  <c r="I52" i="7"/>
  <c r="D52" i="10" s="1"/>
  <c r="D51" i="10"/>
  <c r="H54" i="7"/>
  <c r="G54" i="7"/>
  <c r="J15" i="9" l="1"/>
  <c r="K15" i="9" s="1"/>
  <c r="L15" i="9" s="1"/>
  <c r="M15" i="9" s="1"/>
  <c r="N15" i="8"/>
  <c r="O15" i="8" s="1"/>
  <c r="P15" i="8" s="1"/>
  <c r="Q15" i="8" s="1"/>
  <c r="R15" i="8" s="1"/>
  <c r="S15" i="8" s="1"/>
  <c r="N16" i="6"/>
  <c r="O16" i="6" s="1"/>
  <c r="P16" i="6" s="1"/>
  <c r="Q16" i="6" s="1"/>
  <c r="R16" i="6" s="1"/>
  <c r="S16" i="6" s="1"/>
  <c r="V12" i="10"/>
  <c r="K12" i="11" s="1"/>
  <c r="E13" i="10"/>
  <c r="G13" i="10" s="1"/>
  <c r="I13" i="10" s="1"/>
  <c r="C53" i="10"/>
  <c r="I53" i="7"/>
  <c r="D53" i="10" s="1"/>
  <c r="B53" i="10"/>
  <c r="H55" i="7"/>
  <c r="G55" i="7"/>
  <c r="F55" i="7"/>
  <c r="B54" i="10"/>
  <c r="N15" i="9" l="1"/>
  <c r="O15" i="9" s="1"/>
  <c r="P15" i="9" s="1"/>
  <c r="Q15" i="9" s="1"/>
  <c r="R15" i="9" s="1"/>
  <c r="S15" i="9" s="1"/>
  <c r="T15" i="8"/>
  <c r="U15" i="8" s="1"/>
  <c r="W15" i="8"/>
  <c r="X15" i="8" s="1"/>
  <c r="Y15" i="8" s="1"/>
  <c r="Z15" i="8" s="1"/>
  <c r="G15" i="11" s="1"/>
  <c r="F16" i="8"/>
  <c r="H17" i="8" s="1"/>
  <c r="F15" i="11"/>
  <c r="T16" i="6"/>
  <c r="U16" i="6" s="1"/>
  <c r="W16" i="6"/>
  <c r="X16" i="6" s="1"/>
  <c r="Y16" i="6" s="1"/>
  <c r="Z16" i="6" s="1"/>
  <c r="D16" i="11" s="1"/>
  <c r="F17" i="6"/>
  <c r="H18" i="6" s="1"/>
  <c r="C16" i="11"/>
  <c r="J13" i="10"/>
  <c r="K13" i="10" s="1"/>
  <c r="L13" i="10" s="1"/>
  <c r="M13" i="10" s="1"/>
  <c r="C54" i="10"/>
  <c r="I54" i="7"/>
  <c r="D54" i="10" s="1"/>
  <c r="H56" i="7"/>
  <c r="G56" i="7"/>
  <c r="F56" i="7"/>
  <c r="B55" i="10"/>
  <c r="F57" i="7"/>
  <c r="T15" i="9" l="1"/>
  <c r="U15" i="9" s="1"/>
  <c r="W15" i="9"/>
  <c r="X15" i="9" s="1"/>
  <c r="Y15" i="9" s="1"/>
  <c r="Z15" i="9" s="1"/>
  <c r="J15" i="11" s="1"/>
  <c r="F16" i="9"/>
  <c r="H17" i="9" s="1"/>
  <c r="I15" i="11"/>
  <c r="E16" i="8"/>
  <c r="G16" i="8" s="1"/>
  <c r="I16" i="8" s="1"/>
  <c r="V15" i="8"/>
  <c r="E15" i="11" s="1"/>
  <c r="V16" i="6"/>
  <c r="B16" i="11" s="1"/>
  <c r="E17" i="6"/>
  <c r="G17" i="6" s="1"/>
  <c r="I17" i="6" s="1"/>
  <c r="N13" i="10"/>
  <c r="O13" i="10" s="1"/>
  <c r="P13" i="10" s="1"/>
  <c r="Q13" i="10" s="1"/>
  <c r="D55" i="10"/>
  <c r="I55" i="7"/>
  <c r="C55" i="10"/>
  <c r="H57" i="7"/>
  <c r="G57" i="7"/>
  <c r="B56" i="10"/>
  <c r="F58" i="7"/>
  <c r="E16" i="9" l="1"/>
  <c r="G16" i="9" s="1"/>
  <c r="I16" i="9" s="1"/>
  <c r="V15" i="9"/>
  <c r="H15" i="11" s="1"/>
  <c r="J16" i="8"/>
  <c r="K16" i="8" s="1"/>
  <c r="L16" i="8" s="1"/>
  <c r="M16" i="8" s="1"/>
  <c r="J17" i="6"/>
  <c r="K17" i="6" s="1"/>
  <c r="L17" i="6" s="1"/>
  <c r="M17" i="6" s="1"/>
  <c r="R13" i="10"/>
  <c r="S13" i="10" s="1"/>
  <c r="W13" i="10" s="1"/>
  <c r="X13" i="10" s="1"/>
  <c r="L13" i="11"/>
  <c r="F14" i="10"/>
  <c r="H15" i="10" s="1"/>
  <c r="I56" i="7"/>
  <c r="C56" i="10"/>
  <c r="D56" i="10"/>
  <c r="H58" i="7"/>
  <c r="G58" i="7"/>
  <c r="F59" i="7"/>
  <c r="J16" i="9" l="1"/>
  <c r="K16" i="9" s="1"/>
  <c r="L16" i="9" s="1"/>
  <c r="M16" i="9" s="1"/>
  <c r="N16" i="8"/>
  <c r="O16" i="8" s="1"/>
  <c r="P16" i="8" s="1"/>
  <c r="Q16" i="8" s="1"/>
  <c r="R16" i="8" s="1"/>
  <c r="S16" i="8" s="1"/>
  <c r="N17" i="6"/>
  <c r="O17" i="6" s="1"/>
  <c r="P17" i="6" s="1"/>
  <c r="Q17" i="6" s="1"/>
  <c r="R17" i="6" s="1"/>
  <c r="S17" i="6" s="1"/>
  <c r="Y13" i="10"/>
  <c r="Z13" i="10" s="1"/>
  <c r="M13" i="11" s="1"/>
  <c r="T13" i="10"/>
  <c r="U13" i="10" s="1"/>
  <c r="C57" i="10"/>
  <c r="I57" i="7"/>
  <c r="B57" i="10"/>
  <c r="D57" i="10"/>
  <c r="H59" i="7"/>
  <c r="G59" i="7"/>
  <c r="B58" i="10"/>
  <c r="F60" i="7"/>
  <c r="N16" i="9" l="1"/>
  <c r="O16" i="9" s="1"/>
  <c r="P16" i="9" s="1"/>
  <c r="Q16" i="9" s="1"/>
  <c r="R16" i="9" s="1"/>
  <c r="S16" i="9" s="1"/>
  <c r="T17" i="6"/>
  <c r="U17" i="6" s="1"/>
  <c r="V17" i="6" s="1"/>
  <c r="B17" i="11" s="1"/>
  <c r="W17" i="6"/>
  <c r="X17" i="6" s="1"/>
  <c r="Y17" i="6" s="1"/>
  <c r="Z17" i="6" s="1"/>
  <c r="D17" i="11" s="1"/>
  <c r="T16" i="8"/>
  <c r="U16" i="8" s="1"/>
  <c r="W16" i="8"/>
  <c r="X16" i="8" s="1"/>
  <c r="Y16" i="8" s="1"/>
  <c r="Z16" i="8" s="1"/>
  <c r="G16" i="11" s="1"/>
  <c r="F17" i="8"/>
  <c r="H18" i="8" s="1"/>
  <c r="F16" i="11"/>
  <c r="F18" i="6"/>
  <c r="H19" i="6" s="1"/>
  <c r="C17" i="11"/>
  <c r="V13" i="10"/>
  <c r="K13" i="11" s="1"/>
  <c r="E14" i="10"/>
  <c r="G14" i="10" s="1"/>
  <c r="I14" i="10" s="1"/>
  <c r="C58" i="10"/>
  <c r="I58" i="7"/>
  <c r="H60" i="7"/>
  <c r="G60" i="7"/>
  <c r="F61" i="7"/>
  <c r="T16" i="9" l="1"/>
  <c r="U16" i="9" s="1"/>
  <c r="W16" i="9"/>
  <c r="X16" i="9" s="1"/>
  <c r="Y16" i="9" s="1"/>
  <c r="Z16" i="9" s="1"/>
  <c r="J16" i="11" s="1"/>
  <c r="E18" i="6"/>
  <c r="G18" i="6" s="1"/>
  <c r="I18" i="6" s="1"/>
  <c r="J18" i="6" s="1"/>
  <c r="K18" i="6" s="1"/>
  <c r="L18" i="6" s="1"/>
  <c r="M18" i="6" s="1"/>
  <c r="F17" i="9"/>
  <c r="H18" i="9" s="1"/>
  <c r="I16" i="11"/>
  <c r="V16" i="8"/>
  <c r="E16" i="11" s="1"/>
  <c r="E17" i="8"/>
  <c r="G17" i="8" s="1"/>
  <c r="I17" i="8" s="1"/>
  <c r="J14" i="10"/>
  <c r="K14" i="10" s="1"/>
  <c r="L14" i="10" s="1"/>
  <c r="M14" i="10" s="1"/>
  <c r="D59" i="10"/>
  <c r="B60" i="10"/>
  <c r="I59" i="7"/>
  <c r="C59" i="10"/>
  <c r="D58" i="10"/>
  <c r="B59" i="10"/>
  <c r="H61" i="7"/>
  <c r="G61" i="7"/>
  <c r="F62" i="7"/>
  <c r="V16" i="9" l="1"/>
  <c r="H16" i="11" s="1"/>
  <c r="E17" i="9"/>
  <c r="G17" i="9" s="1"/>
  <c r="I17" i="9" s="1"/>
  <c r="J17" i="8"/>
  <c r="K17" i="8" s="1"/>
  <c r="L17" i="8" s="1"/>
  <c r="M17" i="8" s="1"/>
  <c r="N18" i="6"/>
  <c r="O18" i="6" s="1"/>
  <c r="P18" i="6" s="1"/>
  <c r="Q18" i="6" s="1"/>
  <c r="R18" i="6" s="1"/>
  <c r="S18" i="6" s="1"/>
  <c r="T18" i="6" s="1"/>
  <c r="U18" i="6" s="1"/>
  <c r="N14" i="10"/>
  <c r="O14" i="10" s="1"/>
  <c r="P14" i="10" s="1"/>
  <c r="Q14" i="10" s="1"/>
  <c r="C60" i="10"/>
  <c r="I60" i="7"/>
  <c r="D60" i="10"/>
  <c r="H62" i="7"/>
  <c r="G62" i="7"/>
  <c r="J17" i="9" l="1"/>
  <c r="K17" i="9" s="1"/>
  <c r="L17" i="9" s="1"/>
  <c r="M17" i="9" s="1"/>
  <c r="W18" i="6"/>
  <c r="X18" i="6" s="1"/>
  <c r="Y18" i="6" s="1"/>
  <c r="Z18" i="6" s="1"/>
  <c r="D18" i="11" s="1"/>
  <c r="N17" i="8"/>
  <c r="O17" i="8" s="1"/>
  <c r="P17" i="8" s="1"/>
  <c r="Q17" i="8" s="1"/>
  <c r="R17" i="8" s="1"/>
  <c r="S17" i="8" s="1"/>
  <c r="V18" i="6"/>
  <c r="B18" i="11" s="1"/>
  <c r="E19" i="6"/>
  <c r="G19" i="6" s="1"/>
  <c r="I19" i="6" s="1"/>
  <c r="F19" i="6"/>
  <c r="H20" i="6" s="1"/>
  <c r="C18" i="11"/>
  <c r="R14" i="10"/>
  <c r="S14" i="10" s="1"/>
  <c r="W14" i="10" s="1"/>
  <c r="X14" i="10" s="1"/>
  <c r="L14" i="11"/>
  <c r="F15" i="10"/>
  <c r="H16" i="10" s="1"/>
  <c r="I61" i="7"/>
  <c r="D61" i="10" s="1"/>
  <c r="C61" i="10"/>
  <c r="B61" i="10"/>
  <c r="N17" i="9" l="1"/>
  <c r="O17" i="9" s="1"/>
  <c r="P17" i="9" s="1"/>
  <c r="Q17" i="9" s="1"/>
  <c r="R17" i="9" s="1"/>
  <c r="S17" i="9" s="1"/>
  <c r="T17" i="8"/>
  <c r="U17" i="8" s="1"/>
  <c r="W17" i="8"/>
  <c r="X17" i="8" s="1"/>
  <c r="Y17" i="8" s="1"/>
  <c r="Z17" i="8" s="1"/>
  <c r="G17" i="11" s="1"/>
  <c r="F18" i="8"/>
  <c r="H19" i="8" s="1"/>
  <c r="F17" i="11"/>
  <c r="J19" i="6"/>
  <c r="K19" i="6" s="1"/>
  <c r="L19" i="6" s="1"/>
  <c r="M19" i="6" s="1"/>
  <c r="Y14" i="10"/>
  <c r="Z14" i="10" s="1"/>
  <c r="M14" i="11" s="1"/>
  <c r="T14" i="10"/>
  <c r="U14" i="10" s="1"/>
  <c r="C62" i="10"/>
  <c r="I62" i="7"/>
  <c r="D62" i="10" s="1"/>
  <c r="B62" i="10"/>
  <c r="T17" i="9" l="1"/>
  <c r="U17" i="9" s="1"/>
  <c r="W17" i="9"/>
  <c r="X17" i="9" s="1"/>
  <c r="Y17" i="9" s="1"/>
  <c r="Z17" i="9" s="1"/>
  <c r="J17" i="11" s="1"/>
  <c r="N19" i="6"/>
  <c r="O19" i="6" s="1"/>
  <c r="P19" i="6" s="1"/>
  <c r="Q19" i="6" s="1"/>
  <c r="F20" i="6" s="1"/>
  <c r="H21" i="6" s="1"/>
  <c r="F18" i="9"/>
  <c r="H19" i="9" s="1"/>
  <c r="I17" i="11"/>
  <c r="V17" i="8"/>
  <c r="E17" i="11" s="1"/>
  <c r="E18" i="8"/>
  <c r="G18" i="8" s="1"/>
  <c r="I18" i="8" s="1"/>
  <c r="V14" i="10"/>
  <c r="K14" i="11" s="1"/>
  <c r="E15" i="10"/>
  <c r="G15" i="10" s="1"/>
  <c r="I15" i="10" s="1"/>
  <c r="R19" i="6" l="1"/>
  <c r="S19" i="6" s="1"/>
  <c r="T19" i="6" s="1"/>
  <c r="U19" i="6" s="1"/>
  <c r="V19" i="6" s="1"/>
  <c r="B19" i="11" s="1"/>
  <c r="C19" i="11"/>
  <c r="V17" i="9"/>
  <c r="H17" i="11" s="1"/>
  <c r="E18" i="9"/>
  <c r="G18" i="9" s="1"/>
  <c r="I18" i="9" s="1"/>
  <c r="J18" i="8"/>
  <c r="K18" i="8" s="1"/>
  <c r="L18" i="8" s="1"/>
  <c r="M18" i="8" s="1"/>
  <c r="J15" i="10"/>
  <c r="K15" i="10" s="1"/>
  <c r="L15" i="10" s="1"/>
  <c r="M15" i="10" s="1"/>
  <c r="W19" i="6" l="1"/>
  <c r="X19" i="6" s="1"/>
  <c r="Y19" i="6" s="1"/>
  <c r="Z19" i="6" s="1"/>
  <c r="D19" i="11" s="1"/>
  <c r="E20" i="6"/>
  <c r="G20" i="6" s="1"/>
  <c r="I20" i="6" s="1"/>
  <c r="J20" i="6" s="1"/>
  <c r="K20" i="6" s="1"/>
  <c r="L20" i="6" s="1"/>
  <c r="M20" i="6" s="1"/>
  <c r="J18" i="9"/>
  <c r="K18" i="9" s="1"/>
  <c r="L18" i="9" s="1"/>
  <c r="M18" i="9" s="1"/>
  <c r="N18" i="8"/>
  <c r="O18" i="8" s="1"/>
  <c r="P18" i="8" s="1"/>
  <c r="Q18" i="8" s="1"/>
  <c r="R18" i="8" s="1"/>
  <c r="S18" i="8" s="1"/>
  <c r="N15" i="10"/>
  <c r="O15" i="10" s="1"/>
  <c r="P15" i="10" s="1"/>
  <c r="Q15" i="10" s="1"/>
  <c r="N18" i="9" l="1"/>
  <c r="O18" i="9" s="1"/>
  <c r="P18" i="9" s="1"/>
  <c r="Q18" i="9" s="1"/>
  <c r="R18" i="9" s="1"/>
  <c r="S18" i="9" s="1"/>
  <c r="T18" i="8"/>
  <c r="U18" i="8" s="1"/>
  <c r="W18" i="8"/>
  <c r="X18" i="8" s="1"/>
  <c r="Y18" i="8" s="1"/>
  <c r="Z18" i="8" s="1"/>
  <c r="G18" i="11" s="1"/>
  <c r="F19" i="8"/>
  <c r="H20" i="8" s="1"/>
  <c r="F18" i="11"/>
  <c r="N20" i="6"/>
  <c r="O20" i="6" s="1"/>
  <c r="P20" i="6" s="1"/>
  <c r="Q20" i="6" s="1"/>
  <c r="R20" i="6" s="1"/>
  <c r="S20" i="6" s="1"/>
  <c r="R15" i="10"/>
  <c r="S15" i="10" s="1"/>
  <c r="W15" i="10" s="1"/>
  <c r="X15" i="10" s="1"/>
  <c r="L15" i="11"/>
  <c r="F16" i="10"/>
  <c r="H17" i="10" s="1"/>
  <c r="T18" i="9" l="1"/>
  <c r="U18" i="9" s="1"/>
  <c r="W18" i="9"/>
  <c r="X18" i="9" s="1"/>
  <c r="Y18" i="9" s="1"/>
  <c r="Z18" i="9" s="1"/>
  <c r="J18" i="11" s="1"/>
  <c r="F19" i="9"/>
  <c r="H20" i="9" s="1"/>
  <c r="I18" i="11"/>
  <c r="V18" i="8"/>
  <c r="E18" i="11" s="1"/>
  <c r="E19" i="8"/>
  <c r="G19" i="8" s="1"/>
  <c r="I19" i="8" s="1"/>
  <c r="T20" i="6"/>
  <c r="U20" i="6" s="1"/>
  <c r="W20" i="6"/>
  <c r="X20" i="6" s="1"/>
  <c r="Y20" i="6" s="1"/>
  <c r="Z20" i="6" s="1"/>
  <c r="D20" i="11" s="1"/>
  <c r="F21" i="6"/>
  <c r="H22" i="6" s="1"/>
  <c r="C20" i="11"/>
  <c r="Y15" i="10"/>
  <c r="Z15" i="10" s="1"/>
  <c r="M15" i="11" s="1"/>
  <c r="T15" i="10"/>
  <c r="U15" i="10" s="1"/>
  <c r="V18" i="9" l="1"/>
  <c r="H18" i="11" s="1"/>
  <c r="E19" i="9"/>
  <c r="G19" i="9" s="1"/>
  <c r="I19" i="9" s="1"/>
  <c r="J19" i="8"/>
  <c r="K19" i="8" s="1"/>
  <c r="L19" i="8" s="1"/>
  <c r="M19" i="8" s="1"/>
  <c r="E21" i="6"/>
  <c r="G21" i="6" s="1"/>
  <c r="I21" i="6" s="1"/>
  <c r="V20" i="6"/>
  <c r="B20" i="11" s="1"/>
  <c r="E16" i="10"/>
  <c r="G16" i="10" s="1"/>
  <c r="I16" i="10" s="1"/>
  <c r="V15" i="10"/>
  <c r="K15" i="11" s="1"/>
  <c r="J19" i="9" l="1"/>
  <c r="K19" i="9" s="1"/>
  <c r="L19" i="9" s="1"/>
  <c r="M19" i="9" s="1"/>
  <c r="N19" i="8"/>
  <c r="O19" i="8" s="1"/>
  <c r="P19" i="8" s="1"/>
  <c r="Q19" i="8" s="1"/>
  <c r="R19" i="8" s="1"/>
  <c r="S19" i="8" s="1"/>
  <c r="J21" i="6"/>
  <c r="K21" i="6" s="1"/>
  <c r="L21" i="6" s="1"/>
  <c r="M21" i="6" s="1"/>
  <c r="J16" i="10"/>
  <c r="K16" i="10" s="1"/>
  <c r="L16" i="10" s="1"/>
  <c r="M16" i="10" s="1"/>
  <c r="N19" i="9" l="1"/>
  <c r="O19" i="9" s="1"/>
  <c r="P19" i="9" s="1"/>
  <c r="Q19" i="9" s="1"/>
  <c r="R19" i="9" s="1"/>
  <c r="S19" i="9" s="1"/>
  <c r="T19" i="8"/>
  <c r="U19" i="8" s="1"/>
  <c r="W19" i="8"/>
  <c r="X19" i="8" s="1"/>
  <c r="Y19" i="8" s="1"/>
  <c r="Z19" i="8" s="1"/>
  <c r="G19" i="11" s="1"/>
  <c r="N21" i="6"/>
  <c r="O21" i="6" s="1"/>
  <c r="P21" i="6" s="1"/>
  <c r="Q21" i="6" s="1"/>
  <c r="F22" i="6" s="1"/>
  <c r="H23" i="6" s="1"/>
  <c r="F20" i="8"/>
  <c r="H21" i="8" s="1"/>
  <c r="F19" i="11"/>
  <c r="N16" i="10"/>
  <c r="O16" i="10" s="1"/>
  <c r="P16" i="10" s="1"/>
  <c r="Q16" i="10" s="1"/>
  <c r="T19" i="9" l="1"/>
  <c r="U19" i="9" s="1"/>
  <c r="W19" i="9"/>
  <c r="X19" i="9" s="1"/>
  <c r="Y19" i="9" s="1"/>
  <c r="Z19" i="9" s="1"/>
  <c r="J19" i="11" s="1"/>
  <c r="R21" i="6"/>
  <c r="S21" i="6" s="1"/>
  <c r="T21" i="6" s="1"/>
  <c r="U21" i="6" s="1"/>
  <c r="V21" i="6" s="1"/>
  <c r="B21" i="11" s="1"/>
  <c r="C21" i="11"/>
  <c r="F20" i="9"/>
  <c r="H21" i="9" s="1"/>
  <c r="I19" i="11"/>
  <c r="V19" i="8"/>
  <c r="E19" i="11" s="1"/>
  <c r="E20" i="8"/>
  <c r="G20" i="8" s="1"/>
  <c r="I20" i="8" s="1"/>
  <c r="R16" i="10"/>
  <c r="S16" i="10" s="1"/>
  <c r="W16" i="10" s="1"/>
  <c r="X16" i="10" s="1"/>
  <c r="L16" i="11"/>
  <c r="F17" i="10"/>
  <c r="H18" i="10" s="1"/>
  <c r="W21" i="6" l="1"/>
  <c r="X21" i="6" s="1"/>
  <c r="Y21" i="6" s="1"/>
  <c r="Z21" i="6" s="1"/>
  <c r="D21" i="11" s="1"/>
  <c r="E22" i="6"/>
  <c r="G22" i="6" s="1"/>
  <c r="I22" i="6" s="1"/>
  <c r="J22" i="6" s="1"/>
  <c r="K22" i="6" s="1"/>
  <c r="L22" i="6" s="1"/>
  <c r="M22" i="6" s="1"/>
  <c r="E20" i="9"/>
  <c r="G20" i="9" s="1"/>
  <c r="I20" i="9" s="1"/>
  <c r="V19" i="9"/>
  <c r="H19" i="11" s="1"/>
  <c r="J20" i="8"/>
  <c r="K20" i="8" s="1"/>
  <c r="L20" i="8" s="1"/>
  <c r="M20" i="8" s="1"/>
  <c r="Y16" i="10"/>
  <c r="Z16" i="10" s="1"/>
  <c r="M16" i="11" s="1"/>
  <c r="T16" i="10"/>
  <c r="U16" i="10" s="1"/>
  <c r="N22" i="6" l="1"/>
  <c r="O22" i="6" s="1"/>
  <c r="P22" i="6" s="1"/>
  <c r="Q22" i="6" s="1"/>
  <c r="F23" i="6" s="1"/>
  <c r="H24" i="6" s="1"/>
  <c r="J20" i="9"/>
  <c r="K20" i="9" s="1"/>
  <c r="L20" i="9" s="1"/>
  <c r="M20" i="9" s="1"/>
  <c r="N20" i="8"/>
  <c r="O20" i="8" s="1"/>
  <c r="P20" i="8" s="1"/>
  <c r="Q20" i="8" s="1"/>
  <c r="R20" i="8" s="1"/>
  <c r="S20" i="8" s="1"/>
  <c r="E17" i="10"/>
  <c r="G17" i="10" s="1"/>
  <c r="I17" i="10" s="1"/>
  <c r="V16" i="10"/>
  <c r="K16" i="11" s="1"/>
  <c r="R22" i="6" l="1"/>
  <c r="S22" i="6" s="1"/>
  <c r="C22" i="11"/>
  <c r="N20" i="9"/>
  <c r="O20" i="9" s="1"/>
  <c r="P20" i="9" s="1"/>
  <c r="Q20" i="9" s="1"/>
  <c r="T20" i="8"/>
  <c r="U20" i="8" s="1"/>
  <c r="W20" i="8"/>
  <c r="X20" i="8" s="1"/>
  <c r="Y20" i="8" s="1"/>
  <c r="Z20" i="8" s="1"/>
  <c r="G20" i="11" s="1"/>
  <c r="F21" i="8"/>
  <c r="H22" i="8" s="1"/>
  <c r="F20" i="11"/>
  <c r="J17" i="10"/>
  <c r="K17" i="10" s="1"/>
  <c r="L17" i="10" s="1"/>
  <c r="M17" i="10" s="1"/>
  <c r="F21" i="9" l="1"/>
  <c r="H22" i="9" s="1"/>
  <c r="I20" i="11"/>
  <c r="R20" i="9"/>
  <c r="S20" i="9" s="1"/>
  <c r="T22" i="6"/>
  <c r="U22" i="6" s="1"/>
  <c r="W22" i="6"/>
  <c r="X22" i="6" s="1"/>
  <c r="Y22" i="6" s="1"/>
  <c r="Z22" i="6" s="1"/>
  <c r="D22" i="11" s="1"/>
  <c r="E21" i="8"/>
  <c r="G21" i="8" s="1"/>
  <c r="I21" i="8" s="1"/>
  <c r="V20" i="8"/>
  <c r="E20" i="11" s="1"/>
  <c r="N17" i="10"/>
  <c r="O17" i="10" s="1"/>
  <c r="P17" i="10" s="1"/>
  <c r="Q17" i="10" s="1"/>
  <c r="T20" i="9" l="1"/>
  <c r="U20" i="9" s="1"/>
  <c r="W20" i="9"/>
  <c r="X20" i="9" s="1"/>
  <c r="Y20" i="9" s="1"/>
  <c r="Z20" i="9" s="1"/>
  <c r="J20" i="11" s="1"/>
  <c r="V22" i="6"/>
  <c r="B22" i="11" s="1"/>
  <c r="E23" i="6"/>
  <c r="G23" i="6" s="1"/>
  <c r="I23" i="6" s="1"/>
  <c r="J23" i="6" s="1"/>
  <c r="K23" i="6" s="1"/>
  <c r="L23" i="6" s="1"/>
  <c r="M23" i="6" s="1"/>
  <c r="J21" i="8"/>
  <c r="K21" i="8" s="1"/>
  <c r="L21" i="8" s="1"/>
  <c r="M21" i="8" s="1"/>
  <c r="R17" i="10"/>
  <c r="S17" i="10" s="1"/>
  <c r="W17" i="10" s="1"/>
  <c r="X17" i="10" s="1"/>
  <c r="L17" i="11"/>
  <c r="F18" i="10"/>
  <c r="H19" i="10" s="1"/>
  <c r="N23" i="6" l="1"/>
  <c r="O23" i="6" s="1"/>
  <c r="P23" i="6" s="1"/>
  <c r="Q23" i="6" s="1"/>
  <c r="V20" i="9"/>
  <c r="H20" i="11" s="1"/>
  <c r="E21" i="9"/>
  <c r="G21" i="9" s="1"/>
  <c r="I21" i="9" s="1"/>
  <c r="N21" i="8"/>
  <c r="O21" i="8" s="1"/>
  <c r="P21" i="8" s="1"/>
  <c r="Q21" i="8" s="1"/>
  <c r="R21" i="8" s="1"/>
  <c r="S21" i="8" s="1"/>
  <c r="Y17" i="10"/>
  <c r="Z17" i="10" s="1"/>
  <c r="M17" i="11" s="1"/>
  <c r="T17" i="10"/>
  <c r="U17" i="10" s="1"/>
  <c r="C23" i="11" l="1"/>
  <c r="F24" i="6"/>
  <c r="H25" i="6" s="1"/>
  <c r="J21" i="9"/>
  <c r="K21" i="9" s="1"/>
  <c r="L21" i="9" s="1"/>
  <c r="M21" i="9" s="1"/>
  <c r="R23" i="6"/>
  <c r="S23" i="6" s="1"/>
  <c r="T21" i="8"/>
  <c r="U21" i="8" s="1"/>
  <c r="W21" i="8"/>
  <c r="X21" i="8" s="1"/>
  <c r="Y21" i="8" s="1"/>
  <c r="Z21" i="8" s="1"/>
  <c r="G21" i="11" s="1"/>
  <c r="F22" i="8"/>
  <c r="H23" i="8" s="1"/>
  <c r="F21" i="11"/>
  <c r="E18" i="10"/>
  <c r="G18" i="10" s="1"/>
  <c r="I18" i="10" s="1"/>
  <c r="V17" i="10"/>
  <c r="K17" i="11" s="1"/>
  <c r="T23" i="6" l="1"/>
  <c r="U23" i="6" s="1"/>
  <c r="W23" i="6"/>
  <c r="X23" i="6" s="1"/>
  <c r="Y23" i="6" s="1"/>
  <c r="Z23" i="6" s="1"/>
  <c r="D23" i="11" s="1"/>
  <c r="N21" i="9"/>
  <c r="O21" i="9" s="1"/>
  <c r="P21" i="9" s="1"/>
  <c r="Q21" i="9" s="1"/>
  <c r="V21" i="8"/>
  <c r="E21" i="11" s="1"/>
  <c r="E22" i="8"/>
  <c r="G22" i="8" s="1"/>
  <c r="I22" i="8" s="1"/>
  <c r="J18" i="10"/>
  <c r="K18" i="10" s="1"/>
  <c r="L18" i="10" s="1"/>
  <c r="M18" i="10" s="1"/>
  <c r="F22" i="9" l="1"/>
  <c r="H23" i="9" s="1"/>
  <c r="I21" i="11"/>
  <c r="R21" i="9"/>
  <c r="S21" i="9" s="1"/>
  <c r="V23" i="6"/>
  <c r="B23" i="11" s="1"/>
  <c r="E24" i="6"/>
  <c r="G24" i="6" s="1"/>
  <c r="I24" i="6" s="1"/>
  <c r="J22" i="8"/>
  <c r="K22" i="8" s="1"/>
  <c r="L22" i="8" s="1"/>
  <c r="M22" i="8" s="1"/>
  <c r="N18" i="10"/>
  <c r="O18" i="10" s="1"/>
  <c r="P18" i="10" s="1"/>
  <c r="Q18" i="10" s="1"/>
  <c r="J24" i="6" l="1"/>
  <c r="K24" i="6" s="1"/>
  <c r="L24" i="6" s="1"/>
  <c r="M24" i="6" s="1"/>
  <c r="T21" i="9"/>
  <c r="U21" i="9" s="1"/>
  <c r="W21" i="9"/>
  <c r="X21" i="9" s="1"/>
  <c r="Y21" i="9" s="1"/>
  <c r="Z21" i="9" s="1"/>
  <c r="J21" i="11" s="1"/>
  <c r="N22" i="8"/>
  <c r="O22" i="8" s="1"/>
  <c r="P22" i="8" s="1"/>
  <c r="Q22" i="8" s="1"/>
  <c r="R22" i="8" s="1"/>
  <c r="S22" i="8" s="1"/>
  <c r="R18" i="10"/>
  <c r="S18" i="10" s="1"/>
  <c r="W18" i="10" s="1"/>
  <c r="X18" i="10" s="1"/>
  <c r="L18" i="11"/>
  <c r="F19" i="10"/>
  <c r="H20" i="10" s="1"/>
  <c r="E22" i="9" l="1"/>
  <c r="G22" i="9" s="1"/>
  <c r="I22" i="9" s="1"/>
  <c r="V21" i="9"/>
  <c r="H21" i="11" s="1"/>
  <c r="N24" i="6"/>
  <c r="O24" i="6" s="1"/>
  <c r="P24" i="6" s="1"/>
  <c r="Q24" i="6" s="1"/>
  <c r="R24" i="6" s="1"/>
  <c r="S24" i="6" s="1"/>
  <c r="T22" i="8"/>
  <c r="U22" i="8" s="1"/>
  <c r="W22" i="8"/>
  <c r="X22" i="8" s="1"/>
  <c r="Y22" i="8" s="1"/>
  <c r="Z22" i="8" s="1"/>
  <c r="G22" i="11" s="1"/>
  <c r="F23" i="8"/>
  <c r="H24" i="8" s="1"/>
  <c r="F22" i="11"/>
  <c r="Y18" i="10"/>
  <c r="Z18" i="10" s="1"/>
  <c r="M18" i="11" s="1"/>
  <c r="T18" i="10"/>
  <c r="U18" i="10" s="1"/>
  <c r="T24" i="6" l="1"/>
  <c r="U24" i="6" s="1"/>
  <c r="W24" i="6"/>
  <c r="X24" i="6" s="1"/>
  <c r="Y24" i="6" s="1"/>
  <c r="Z24" i="6" s="1"/>
  <c r="D24" i="11" s="1"/>
  <c r="C24" i="11"/>
  <c r="F25" i="6"/>
  <c r="H26" i="6" s="1"/>
  <c r="J22" i="9"/>
  <c r="K22" i="9" s="1"/>
  <c r="L22" i="9" s="1"/>
  <c r="M22" i="9" s="1"/>
  <c r="E23" i="8"/>
  <c r="G23" i="8" s="1"/>
  <c r="I23" i="8" s="1"/>
  <c r="V22" i="8"/>
  <c r="E22" i="11" s="1"/>
  <c r="V18" i="10"/>
  <c r="K18" i="11" s="1"/>
  <c r="E19" i="10"/>
  <c r="G19" i="10" s="1"/>
  <c r="I19" i="10" s="1"/>
  <c r="N22" i="9" l="1"/>
  <c r="O22" i="9" s="1"/>
  <c r="P22" i="9" s="1"/>
  <c r="Q22" i="9" s="1"/>
  <c r="R22" i="9" s="1"/>
  <c r="S22" i="9" s="1"/>
  <c r="V24" i="6"/>
  <c r="B24" i="11" s="1"/>
  <c r="E25" i="6"/>
  <c r="G25" i="6" s="1"/>
  <c r="I25" i="6" s="1"/>
  <c r="J23" i="8"/>
  <c r="K23" i="8" s="1"/>
  <c r="L23" i="8" s="1"/>
  <c r="M23" i="8" s="1"/>
  <c r="J19" i="10"/>
  <c r="K19" i="10" s="1"/>
  <c r="L19" i="10" s="1"/>
  <c r="M19" i="10" s="1"/>
  <c r="T22" i="9" l="1"/>
  <c r="U22" i="9" s="1"/>
  <c r="V22" i="9" s="1"/>
  <c r="H22" i="11" s="1"/>
  <c r="W22" i="9"/>
  <c r="X22" i="9" s="1"/>
  <c r="Y22" i="9" s="1"/>
  <c r="Z22" i="9" s="1"/>
  <c r="J22" i="11" s="1"/>
  <c r="I22" i="11"/>
  <c r="F23" i="9"/>
  <c r="H24" i="9" s="1"/>
  <c r="N23" i="8"/>
  <c r="O23" i="8" s="1"/>
  <c r="P23" i="8" s="1"/>
  <c r="Q23" i="8" s="1"/>
  <c r="F24" i="8" s="1"/>
  <c r="H25" i="8" s="1"/>
  <c r="J25" i="6"/>
  <c r="K25" i="6" s="1"/>
  <c r="L25" i="6" s="1"/>
  <c r="M25" i="6" s="1"/>
  <c r="N19" i="10"/>
  <c r="O19" i="10" s="1"/>
  <c r="P19" i="10" s="1"/>
  <c r="Q19" i="10" s="1"/>
  <c r="E23" i="9" l="1"/>
  <c r="G23" i="9" s="1"/>
  <c r="I23" i="9" s="1"/>
  <c r="J23" i="9" s="1"/>
  <c r="K23" i="9" s="1"/>
  <c r="L23" i="9" s="1"/>
  <c r="M23" i="9" s="1"/>
  <c r="R23" i="8"/>
  <c r="S23" i="8" s="1"/>
  <c r="T23" i="8" s="1"/>
  <c r="U23" i="8" s="1"/>
  <c r="V23" i="8" s="1"/>
  <c r="E23" i="11" s="1"/>
  <c r="F23" i="11"/>
  <c r="N25" i="6"/>
  <c r="O25" i="6" s="1"/>
  <c r="P25" i="6" s="1"/>
  <c r="Q25" i="6" s="1"/>
  <c r="R25" i="6" s="1"/>
  <c r="S25" i="6" s="1"/>
  <c r="R19" i="10"/>
  <c r="S19" i="10" s="1"/>
  <c r="T19" i="10" s="1"/>
  <c r="U19" i="10" s="1"/>
  <c r="L19" i="11"/>
  <c r="F20" i="10"/>
  <c r="H21" i="10" s="1"/>
  <c r="E24" i="8" l="1"/>
  <c r="G24" i="8" s="1"/>
  <c r="I24" i="8" s="1"/>
  <c r="J24" i="8" s="1"/>
  <c r="K24" i="8" s="1"/>
  <c r="L24" i="8" s="1"/>
  <c r="M24" i="8" s="1"/>
  <c r="W23" i="8"/>
  <c r="X23" i="8" s="1"/>
  <c r="Y23" i="8" s="1"/>
  <c r="Z23" i="8" s="1"/>
  <c r="G23" i="11" s="1"/>
  <c r="T25" i="6"/>
  <c r="U25" i="6" s="1"/>
  <c r="E26" i="6" s="1"/>
  <c r="G26" i="6" s="1"/>
  <c r="I26" i="6" s="1"/>
  <c r="W25" i="6"/>
  <c r="X25" i="6" s="1"/>
  <c r="Y25" i="6" s="1"/>
  <c r="Z25" i="6" s="1"/>
  <c r="D25" i="11" s="1"/>
  <c r="F26" i="6"/>
  <c r="H27" i="6" s="1"/>
  <c r="C25" i="11"/>
  <c r="N23" i="9"/>
  <c r="O23" i="9" s="1"/>
  <c r="P23" i="9" s="1"/>
  <c r="Q23" i="9" s="1"/>
  <c r="V19" i="10"/>
  <c r="K19" i="11" s="1"/>
  <c r="E20" i="10"/>
  <c r="G20" i="10" s="1"/>
  <c r="I20" i="10" s="1"/>
  <c r="W19" i="10"/>
  <c r="X19" i="10" s="1"/>
  <c r="V25" i="6" l="1"/>
  <c r="B25" i="11" s="1"/>
  <c r="F24" i="9"/>
  <c r="H25" i="9" s="1"/>
  <c r="I23" i="11"/>
  <c r="J26" i="6"/>
  <c r="K26" i="6" s="1"/>
  <c r="L26" i="6" s="1"/>
  <c r="M26" i="6" s="1"/>
  <c r="R23" i="9"/>
  <c r="S23" i="9" s="1"/>
  <c r="N24" i="8"/>
  <c r="O24" i="8" s="1"/>
  <c r="P24" i="8" s="1"/>
  <c r="Q24" i="8" s="1"/>
  <c r="R24" i="8" s="1"/>
  <c r="S24" i="8" s="1"/>
  <c r="Y19" i="10"/>
  <c r="Z19" i="10" s="1"/>
  <c r="M19" i="11" s="1"/>
  <c r="J20" i="10"/>
  <c r="K20" i="10" s="1"/>
  <c r="L20" i="10" s="1"/>
  <c r="M20" i="10" s="1"/>
  <c r="T24" i="8" l="1"/>
  <c r="U24" i="8" s="1"/>
  <c r="V24" i="8" s="1"/>
  <c r="E24" i="11" s="1"/>
  <c r="W24" i="8"/>
  <c r="X24" i="8" s="1"/>
  <c r="Y24" i="8" s="1"/>
  <c r="Z24" i="8" s="1"/>
  <c r="G24" i="11" s="1"/>
  <c r="T23" i="9"/>
  <c r="U23" i="9" s="1"/>
  <c r="W23" i="9"/>
  <c r="X23" i="9" s="1"/>
  <c r="Y23" i="9" s="1"/>
  <c r="Z23" i="9" s="1"/>
  <c r="J23" i="11" s="1"/>
  <c r="N26" i="6"/>
  <c r="O26" i="6" s="1"/>
  <c r="P26" i="6" s="1"/>
  <c r="Q26" i="6" s="1"/>
  <c r="R26" i="6" s="1"/>
  <c r="S26" i="6" s="1"/>
  <c r="F24" i="11"/>
  <c r="F25" i="8"/>
  <c r="H26" i="8" s="1"/>
  <c r="N20" i="10"/>
  <c r="O20" i="10" s="1"/>
  <c r="P20" i="10" s="1"/>
  <c r="Q20" i="10" s="1"/>
  <c r="E25" i="8" l="1"/>
  <c r="G25" i="8" s="1"/>
  <c r="I25" i="8" s="1"/>
  <c r="J25" i="8" s="1"/>
  <c r="K25" i="8" s="1"/>
  <c r="L25" i="8" s="1"/>
  <c r="M25" i="8" s="1"/>
  <c r="T26" i="6"/>
  <c r="U26" i="6" s="1"/>
  <c r="E27" i="6" s="1"/>
  <c r="G27" i="6" s="1"/>
  <c r="I27" i="6" s="1"/>
  <c r="W26" i="6"/>
  <c r="X26" i="6" s="1"/>
  <c r="Y26" i="6" s="1"/>
  <c r="Z26" i="6" s="1"/>
  <c r="D26" i="11" s="1"/>
  <c r="F27" i="6"/>
  <c r="H28" i="6" s="1"/>
  <c r="C26" i="11"/>
  <c r="E24" i="9"/>
  <c r="G24" i="9" s="1"/>
  <c r="I24" i="9" s="1"/>
  <c r="V23" i="9"/>
  <c r="H23" i="11" s="1"/>
  <c r="R20" i="10"/>
  <c r="S20" i="10" s="1"/>
  <c r="W20" i="10" s="1"/>
  <c r="X20" i="10" s="1"/>
  <c r="L20" i="11"/>
  <c r="F21" i="10"/>
  <c r="H22" i="10" s="1"/>
  <c r="V26" i="6" l="1"/>
  <c r="B26" i="11" s="1"/>
  <c r="J24" i="9"/>
  <c r="K24" i="9" s="1"/>
  <c r="L24" i="9" s="1"/>
  <c r="M24" i="9" s="1"/>
  <c r="J27" i="6"/>
  <c r="K27" i="6" s="1"/>
  <c r="L27" i="6" s="1"/>
  <c r="M27" i="6" s="1"/>
  <c r="N25" i="8"/>
  <c r="O25" i="8" s="1"/>
  <c r="P25" i="8" s="1"/>
  <c r="Q25" i="8" s="1"/>
  <c r="R25" i="8" s="1"/>
  <c r="S25" i="8" s="1"/>
  <c r="Y20" i="10"/>
  <c r="Z20" i="10" s="1"/>
  <c r="M20" i="11" s="1"/>
  <c r="T20" i="10"/>
  <c r="U20" i="10" s="1"/>
  <c r="N27" i="6" l="1"/>
  <c r="O27" i="6" s="1"/>
  <c r="P27" i="6" s="1"/>
  <c r="Q27" i="6" s="1"/>
  <c r="R27" i="6" s="1"/>
  <c r="S27" i="6" s="1"/>
  <c r="N24" i="9"/>
  <c r="O24" i="9" s="1"/>
  <c r="P24" i="9" s="1"/>
  <c r="Q24" i="9" s="1"/>
  <c r="T25" i="8"/>
  <c r="U25" i="8" s="1"/>
  <c r="W25" i="8"/>
  <c r="X25" i="8" s="1"/>
  <c r="Y25" i="8" s="1"/>
  <c r="Z25" i="8" s="1"/>
  <c r="G25" i="11" s="1"/>
  <c r="F25" i="11"/>
  <c r="F26" i="8"/>
  <c r="H27" i="8" s="1"/>
  <c r="V20" i="10"/>
  <c r="K20" i="11" s="1"/>
  <c r="E21" i="10"/>
  <c r="G21" i="10" s="1"/>
  <c r="I21" i="10" s="1"/>
  <c r="T27" i="6" l="1"/>
  <c r="U27" i="6" s="1"/>
  <c r="V27" i="6" s="1"/>
  <c r="B27" i="11" s="1"/>
  <c r="W27" i="6"/>
  <c r="X27" i="6" s="1"/>
  <c r="Y27" i="6" s="1"/>
  <c r="Z27" i="6" s="1"/>
  <c r="D27" i="11" s="1"/>
  <c r="C27" i="11"/>
  <c r="F28" i="6"/>
  <c r="H29" i="6" s="1"/>
  <c r="F25" i="9"/>
  <c r="H26" i="9" s="1"/>
  <c r="I24" i="11"/>
  <c r="R24" i="9"/>
  <c r="S24" i="9" s="1"/>
  <c r="V25" i="8"/>
  <c r="E25" i="11" s="1"/>
  <c r="E26" i="8"/>
  <c r="G26" i="8" s="1"/>
  <c r="I26" i="8" s="1"/>
  <c r="J21" i="10"/>
  <c r="K21" i="10" s="1"/>
  <c r="L21" i="10" s="1"/>
  <c r="M21" i="10" s="1"/>
  <c r="E28" i="6" l="1"/>
  <c r="G28" i="6" s="1"/>
  <c r="I28" i="6" s="1"/>
  <c r="J28" i="6" s="1"/>
  <c r="K28" i="6" s="1"/>
  <c r="L28" i="6" s="1"/>
  <c r="M28" i="6" s="1"/>
  <c r="T24" i="9"/>
  <c r="U24" i="9" s="1"/>
  <c r="W24" i="9"/>
  <c r="X24" i="9" s="1"/>
  <c r="Y24" i="9" s="1"/>
  <c r="Z24" i="9" s="1"/>
  <c r="J24" i="11" s="1"/>
  <c r="J26" i="8"/>
  <c r="K26" i="8" s="1"/>
  <c r="L26" i="8" s="1"/>
  <c r="M26" i="8" s="1"/>
  <c r="N21" i="10"/>
  <c r="O21" i="10" s="1"/>
  <c r="P21" i="10" s="1"/>
  <c r="Q21" i="10" s="1"/>
  <c r="E25" i="9" l="1"/>
  <c r="G25" i="9" s="1"/>
  <c r="I25" i="9" s="1"/>
  <c r="V24" i="9"/>
  <c r="H24" i="11" s="1"/>
  <c r="N28" i="6"/>
  <c r="O28" i="6" s="1"/>
  <c r="P28" i="6" s="1"/>
  <c r="Q28" i="6" s="1"/>
  <c r="N26" i="8"/>
  <c r="O26" i="8" s="1"/>
  <c r="P26" i="8" s="1"/>
  <c r="Q26" i="8" s="1"/>
  <c r="R26" i="8" s="1"/>
  <c r="S26" i="8" s="1"/>
  <c r="F22" i="10"/>
  <c r="H23" i="10" s="1"/>
  <c r="L21" i="11"/>
  <c r="R21" i="10"/>
  <c r="S21" i="10" s="1"/>
  <c r="T21" i="10" s="1"/>
  <c r="U21" i="10" s="1"/>
  <c r="C28" i="11" l="1"/>
  <c r="F29" i="6"/>
  <c r="H30" i="6" s="1"/>
  <c r="R28" i="6"/>
  <c r="S28" i="6" s="1"/>
  <c r="J25" i="9"/>
  <c r="K25" i="9" s="1"/>
  <c r="L25" i="9" s="1"/>
  <c r="M25" i="9" s="1"/>
  <c r="T26" i="8"/>
  <c r="U26" i="8" s="1"/>
  <c r="W26" i="8"/>
  <c r="X26" i="8" s="1"/>
  <c r="Y26" i="8" s="1"/>
  <c r="Z26" i="8" s="1"/>
  <c r="G26" i="11" s="1"/>
  <c r="F26" i="11"/>
  <c r="F27" i="8"/>
  <c r="H28" i="8" s="1"/>
  <c r="E22" i="10"/>
  <c r="G22" i="10" s="1"/>
  <c r="I22" i="10" s="1"/>
  <c r="V21" i="10"/>
  <c r="K21" i="11" s="1"/>
  <c r="W21" i="10"/>
  <c r="X21" i="10" s="1"/>
  <c r="N25" i="9" l="1"/>
  <c r="O25" i="9" s="1"/>
  <c r="P25" i="9" s="1"/>
  <c r="Q25" i="9" s="1"/>
  <c r="R25" i="9" s="1"/>
  <c r="S25" i="9" s="1"/>
  <c r="T25" i="9" s="1"/>
  <c r="U25" i="9" s="1"/>
  <c r="T28" i="6"/>
  <c r="U28" i="6" s="1"/>
  <c r="W28" i="6"/>
  <c r="X28" i="6" s="1"/>
  <c r="Y28" i="6" s="1"/>
  <c r="Z28" i="6" s="1"/>
  <c r="D28" i="11" s="1"/>
  <c r="E27" i="8"/>
  <c r="G27" i="8" s="1"/>
  <c r="I27" i="8" s="1"/>
  <c r="V26" i="8"/>
  <c r="E26" i="11" s="1"/>
  <c r="Y21" i="10"/>
  <c r="Z21" i="10" s="1"/>
  <c r="M21" i="11" s="1"/>
  <c r="J22" i="10"/>
  <c r="K22" i="10" s="1"/>
  <c r="L22" i="10" s="1"/>
  <c r="M22" i="10" s="1"/>
  <c r="F26" i="9" l="1"/>
  <c r="H27" i="9" s="1"/>
  <c r="I25" i="11"/>
  <c r="V28" i="6"/>
  <c r="B28" i="11" s="1"/>
  <c r="E29" i="6"/>
  <c r="G29" i="6" s="1"/>
  <c r="I29" i="6" s="1"/>
  <c r="W25" i="9"/>
  <c r="X25" i="9" s="1"/>
  <c r="Y25" i="9" s="1"/>
  <c r="Z25" i="9" s="1"/>
  <c r="J25" i="11" s="1"/>
  <c r="V25" i="9"/>
  <c r="H25" i="11" s="1"/>
  <c r="E26" i="9"/>
  <c r="G26" i="9" s="1"/>
  <c r="I26" i="9" s="1"/>
  <c r="J27" i="8"/>
  <c r="K27" i="8" s="1"/>
  <c r="L27" i="8" s="1"/>
  <c r="M27" i="8" s="1"/>
  <c r="N22" i="10"/>
  <c r="O22" i="10" s="1"/>
  <c r="P22" i="10" s="1"/>
  <c r="Q22" i="10" s="1"/>
  <c r="J26" i="9" l="1"/>
  <c r="K26" i="9" s="1"/>
  <c r="L26" i="9" s="1"/>
  <c r="M26" i="9" s="1"/>
  <c r="J29" i="6"/>
  <c r="K29" i="6" s="1"/>
  <c r="L29" i="6" s="1"/>
  <c r="M29" i="6" s="1"/>
  <c r="N27" i="8"/>
  <c r="O27" i="8" s="1"/>
  <c r="P27" i="8" s="1"/>
  <c r="Q27" i="8" s="1"/>
  <c r="R27" i="8" s="1"/>
  <c r="S27" i="8" s="1"/>
  <c r="R22" i="10"/>
  <c r="S22" i="10" s="1"/>
  <c r="T22" i="10" s="1"/>
  <c r="U22" i="10" s="1"/>
  <c r="L22" i="11"/>
  <c r="F23" i="10"/>
  <c r="H24" i="10" s="1"/>
  <c r="N29" i="6" l="1"/>
  <c r="O29" i="6" s="1"/>
  <c r="P29" i="6" s="1"/>
  <c r="Q29" i="6" s="1"/>
  <c r="N26" i="9"/>
  <c r="O26" i="9" s="1"/>
  <c r="P26" i="9" s="1"/>
  <c r="Q26" i="9" s="1"/>
  <c r="R26" i="9" s="1"/>
  <c r="S26" i="9" s="1"/>
  <c r="T27" i="8"/>
  <c r="U27" i="8" s="1"/>
  <c r="W27" i="8"/>
  <c r="X27" i="8" s="1"/>
  <c r="Y27" i="8" s="1"/>
  <c r="Z27" i="8" s="1"/>
  <c r="G27" i="11" s="1"/>
  <c r="F27" i="11"/>
  <c r="F28" i="8"/>
  <c r="H29" i="8" s="1"/>
  <c r="W22" i="10"/>
  <c r="X22" i="10" s="1"/>
  <c r="Y22" i="10" s="1"/>
  <c r="Z22" i="10" s="1"/>
  <c r="M22" i="11" s="1"/>
  <c r="V22" i="10"/>
  <c r="K22" i="11" s="1"/>
  <c r="E23" i="10"/>
  <c r="G23" i="10" s="1"/>
  <c r="I23" i="10" s="1"/>
  <c r="T26" i="9" l="1"/>
  <c r="U26" i="9" s="1"/>
  <c r="W26" i="9"/>
  <c r="X26" i="9" s="1"/>
  <c r="Y26" i="9" s="1"/>
  <c r="Z26" i="9" s="1"/>
  <c r="J26" i="11" s="1"/>
  <c r="F27" i="9"/>
  <c r="H28" i="9" s="1"/>
  <c r="I26" i="11"/>
  <c r="R29" i="6"/>
  <c r="S29" i="6" s="1"/>
  <c r="C29" i="11"/>
  <c r="F30" i="6"/>
  <c r="H31" i="6" s="1"/>
  <c r="E28" i="8"/>
  <c r="G28" i="8" s="1"/>
  <c r="I28" i="8" s="1"/>
  <c r="V27" i="8"/>
  <c r="E27" i="11" s="1"/>
  <c r="J23" i="10"/>
  <c r="K23" i="10" s="1"/>
  <c r="L23" i="10" s="1"/>
  <c r="M23" i="10" s="1"/>
  <c r="T29" i="6" l="1"/>
  <c r="U29" i="6" s="1"/>
  <c r="W29" i="6"/>
  <c r="X29" i="6" s="1"/>
  <c r="Y29" i="6" s="1"/>
  <c r="Z29" i="6" s="1"/>
  <c r="D29" i="11" s="1"/>
  <c r="E27" i="9"/>
  <c r="G27" i="9" s="1"/>
  <c r="I27" i="9" s="1"/>
  <c r="V26" i="9"/>
  <c r="H26" i="11" s="1"/>
  <c r="J28" i="8"/>
  <c r="K28" i="8" s="1"/>
  <c r="L28" i="8" s="1"/>
  <c r="M28" i="8" s="1"/>
  <c r="N23" i="10"/>
  <c r="O23" i="10" s="1"/>
  <c r="P23" i="10" s="1"/>
  <c r="Q23" i="10" s="1"/>
  <c r="J27" i="9" l="1"/>
  <c r="K27" i="9" s="1"/>
  <c r="L27" i="9" s="1"/>
  <c r="M27" i="9" s="1"/>
  <c r="V29" i="6"/>
  <c r="B29" i="11" s="1"/>
  <c r="E30" i="6"/>
  <c r="G30" i="6" s="1"/>
  <c r="I30" i="6" s="1"/>
  <c r="N28" i="8"/>
  <c r="O28" i="8" s="1"/>
  <c r="P28" i="8" s="1"/>
  <c r="Q28" i="8" s="1"/>
  <c r="R28" i="8" s="1"/>
  <c r="S28" i="8" s="1"/>
  <c r="R23" i="10"/>
  <c r="S23" i="10" s="1"/>
  <c r="W23" i="10" s="1"/>
  <c r="X23" i="10" s="1"/>
  <c r="L23" i="11"/>
  <c r="F24" i="10"/>
  <c r="H25" i="10" s="1"/>
  <c r="J30" i="6" l="1"/>
  <c r="K30" i="6" s="1"/>
  <c r="L30" i="6" s="1"/>
  <c r="M30" i="6" s="1"/>
  <c r="N27" i="9"/>
  <c r="O27" i="9" s="1"/>
  <c r="P27" i="9" s="1"/>
  <c r="Q27" i="9" s="1"/>
  <c r="R27" i="9" s="1"/>
  <c r="S27" i="9" s="1"/>
  <c r="T27" i="9" s="1"/>
  <c r="U27" i="9" s="1"/>
  <c r="T28" i="8"/>
  <c r="U28" i="8" s="1"/>
  <c r="W28" i="8"/>
  <c r="X28" i="8" s="1"/>
  <c r="Y28" i="8" s="1"/>
  <c r="Z28" i="8" s="1"/>
  <c r="G28" i="11" s="1"/>
  <c r="F28" i="11"/>
  <c r="F29" i="8"/>
  <c r="H30" i="8" s="1"/>
  <c r="Y23" i="10"/>
  <c r="Z23" i="10" s="1"/>
  <c r="M23" i="11" s="1"/>
  <c r="T23" i="10"/>
  <c r="U23" i="10" s="1"/>
  <c r="W27" i="9" l="1"/>
  <c r="X27" i="9" s="1"/>
  <c r="Y27" i="9" s="1"/>
  <c r="Z27" i="9" s="1"/>
  <c r="J27" i="11" s="1"/>
  <c r="F28" i="9"/>
  <c r="H29" i="9" s="1"/>
  <c r="I27" i="11"/>
  <c r="V27" i="9"/>
  <c r="H27" i="11" s="1"/>
  <c r="E28" i="9"/>
  <c r="G28" i="9" s="1"/>
  <c r="I28" i="9" s="1"/>
  <c r="N30" i="6"/>
  <c r="O30" i="6" s="1"/>
  <c r="P30" i="6" s="1"/>
  <c r="Q30" i="6" s="1"/>
  <c r="E29" i="8"/>
  <c r="G29" i="8" s="1"/>
  <c r="I29" i="8" s="1"/>
  <c r="V28" i="8"/>
  <c r="E28" i="11" s="1"/>
  <c r="E24" i="10"/>
  <c r="G24" i="10" s="1"/>
  <c r="I24" i="10" s="1"/>
  <c r="V23" i="10"/>
  <c r="K23" i="11" s="1"/>
  <c r="J28" i="9" l="1"/>
  <c r="K28" i="9" s="1"/>
  <c r="L28" i="9" s="1"/>
  <c r="M28" i="9" s="1"/>
  <c r="R30" i="6"/>
  <c r="S30" i="6" s="1"/>
  <c r="C30" i="11"/>
  <c r="F31" i="6"/>
  <c r="H32" i="6" s="1"/>
  <c r="J29" i="8"/>
  <c r="K29" i="8" s="1"/>
  <c r="L29" i="8" s="1"/>
  <c r="M29" i="8" s="1"/>
  <c r="J24" i="10"/>
  <c r="K24" i="10" s="1"/>
  <c r="L24" i="10" s="1"/>
  <c r="M24" i="10" s="1"/>
  <c r="N28" i="9" l="1"/>
  <c r="O28" i="9" s="1"/>
  <c r="P28" i="9" s="1"/>
  <c r="Q28" i="9" s="1"/>
  <c r="R28" i="9" s="1"/>
  <c r="S28" i="9" s="1"/>
  <c r="T30" i="6"/>
  <c r="U30" i="6" s="1"/>
  <c r="W30" i="6"/>
  <c r="X30" i="6" s="1"/>
  <c r="Y30" i="6" s="1"/>
  <c r="Z30" i="6" s="1"/>
  <c r="D30" i="11" s="1"/>
  <c r="N29" i="8"/>
  <c r="O29" i="8" s="1"/>
  <c r="P29" i="8" s="1"/>
  <c r="Q29" i="8" s="1"/>
  <c r="R29" i="8" s="1"/>
  <c r="S29" i="8" s="1"/>
  <c r="N24" i="10"/>
  <c r="O24" i="10" s="1"/>
  <c r="P24" i="10" s="1"/>
  <c r="Q24" i="10" s="1"/>
  <c r="T28" i="9" l="1"/>
  <c r="U28" i="9" s="1"/>
  <c r="W28" i="9"/>
  <c r="X28" i="9" s="1"/>
  <c r="Y28" i="9" s="1"/>
  <c r="Z28" i="9" s="1"/>
  <c r="J28" i="11" s="1"/>
  <c r="E31" i="6"/>
  <c r="G31" i="6" s="1"/>
  <c r="I31" i="6" s="1"/>
  <c r="V30" i="6"/>
  <c r="B30" i="11" s="1"/>
  <c r="I28" i="11"/>
  <c r="F29" i="9"/>
  <c r="H30" i="9" s="1"/>
  <c r="T29" i="8"/>
  <c r="U29" i="8" s="1"/>
  <c r="W29" i="8"/>
  <c r="X29" i="8" s="1"/>
  <c r="Y29" i="8" s="1"/>
  <c r="Z29" i="8" s="1"/>
  <c r="G29" i="11" s="1"/>
  <c r="F30" i="8"/>
  <c r="H31" i="8" s="1"/>
  <c r="F29" i="11"/>
  <c r="R24" i="10"/>
  <c r="S24" i="10" s="1"/>
  <c r="W24" i="10" s="1"/>
  <c r="X24" i="10" s="1"/>
  <c r="L24" i="11"/>
  <c r="F25" i="10"/>
  <c r="H26" i="10" s="1"/>
  <c r="J31" i="6" l="1"/>
  <c r="K31" i="6" s="1"/>
  <c r="L31" i="6" s="1"/>
  <c r="M31" i="6" s="1"/>
  <c r="V28" i="9"/>
  <c r="H28" i="11" s="1"/>
  <c r="E29" i="9"/>
  <c r="G29" i="9" s="1"/>
  <c r="I29" i="9" s="1"/>
  <c r="E30" i="8"/>
  <c r="G30" i="8" s="1"/>
  <c r="I30" i="8" s="1"/>
  <c r="V29" i="8"/>
  <c r="E29" i="11" s="1"/>
  <c r="Y24" i="10"/>
  <c r="Z24" i="10" s="1"/>
  <c r="M24" i="11" s="1"/>
  <c r="T24" i="10"/>
  <c r="U24" i="10" s="1"/>
  <c r="J29" i="9" l="1"/>
  <c r="K29" i="9" s="1"/>
  <c r="L29" i="9" s="1"/>
  <c r="M29" i="9" s="1"/>
  <c r="N31" i="6"/>
  <c r="O31" i="6" s="1"/>
  <c r="P31" i="6" s="1"/>
  <c r="Q31" i="6" s="1"/>
  <c r="J30" i="8"/>
  <c r="K30" i="8" s="1"/>
  <c r="L30" i="8" s="1"/>
  <c r="M30" i="8" s="1"/>
  <c r="E25" i="10"/>
  <c r="G25" i="10" s="1"/>
  <c r="I25" i="10" s="1"/>
  <c r="V24" i="10"/>
  <c r="K24" i="11" s="1"/>
  <c r="N29" i="9" l="1"/>
  <c r="O29" i="9" s="1"/>
  <c r="P29" i="9" s="1"/>
  <c r="Q29" i="9" s="1"/>
  <c r="F30" i="9" s="1"/>
  <c r="H31" i="9" s="1"/>
  <c r="R31" i="6"/>
  <c r="S31" i="6" s="1"/>
  <c r="F32" i="6"/>
  <c r="H33" i="6" s="1"/>
  <c r="C31" i="11"/>
  <c r="N30" i="8"/>
  <c r="O30" i="8" s="1"/>
  <c r="P30" i="8" s="1"/>
  <c r="Q30" i="8" s="1"/>
  <c r="R30" i="8" s="1"/>
  <c r="S30" i="8" s="1"/>
  <c r="J25" i="10"/>
  <c r="K25" i="10" s="1"/>
  <c r="L25" i="10" s="1"/>
  <c r="M25" i="10" s="1"/>
  <c r="R29" i="9" l="1"/>
  <c r="S29" i="9" s="1"/>
  <c r="T29" i="9" s="1"/>
  <c r="U29" i="9" s="1"/>
  <c r="E30" i="9" s="1"/>
  <c r="G30" i="9" s="1"/>
  <c r="I30" i="9" s="1"/>
  <c r="I29" i="11"/>
  <c r="T31" i="6"/>
  <c r="U31" i="6" s="1"/>
  <c r="W31" i="6"/>
  <c r="X31" i="6" s="1"/>
  <c r="Y31" i="6" s="1"/>
  <c r="Z31" i="6" s="1"/>
  <c r="D31" i="11" s="1"/>
  <c r="T30" i="8"/>
  <c r="U30" i="8" s="1"/>
  <c r="W30" i="8"/>
  <c r="X30" i="8" s="1"/>
  <c r="Y30" i="8" s="1"/>
  <c r="Z30" i="8" s="1"/>
  <c r="G30" i="11" s="1"/>
  <c r="F30" i="11"/>
  <c r="F31" i="8"/>
  <c r="H32" i="8" s="1"/>
  <c r="N25" i="10"/>
  <c r="O25" i="10" s="1"/>
  <c r="P25" i="10" s="1"/>
  <c r="Q25" i="10" s="1"/>
  <c r="V29" i="9" l="1"/>
  <c r="H29" i="11" s="1"/>
  <c r="W29" i="9"/>
  <c r="X29" i="9" s="1"/>
  <c r="Y29" i="9" s="1"/>
  <c r="Z29" i="9" s="1"/>
  <c r="J29" i="11" s="1"/>
  <c r="V31" i="6"/>
  <c r="B31" i="11" s="1"/>
  <c r="E32" i="6"/>
  <c r="G32" i="6" s="1"/>
  <c r="I32" i="6" s="1"/>
  <c r="J30" i="9"/>
  <c r="K30" i="9" s="1"/>
  <c r="L30" i="9" s="1"/>
  <c r="M30" i="9" s="1"/>
  <c r="E31" i="8"/>
  <c r="G31" i="8" s="1"/>
  <c r="I31" i="8" s="1"/>
  <c r="V30" i="8"/>
  <c r="E30" i="11" s="1"/>
  <c r="R25" i="10"/>
  <c r="S25" i="10" s="1"/>
  <c r="W25" i="10" s="1"/>
  <c r="X25" i="10" s="1"/>
  <c r="L25" i="11"/>
  <c r="F26" i="10"/>
  <c r="H27" i="10" s="1"/>
  <c r="N30" i="9" l="1"/>
  <c r="O30" i="9" s="1"/>
  <c r="P30" i="9" s="1"/>
  <c r="Q30" i="9" s="1"/>
  <c r="F31" i="9" s="1"/>
  <c r="H32" i="9" s="1"/>
  <c r="J32" i="6"/>
  <c r="K32" i="6" s="1"/>
  <c r="L32" i="6" s="1"/>
  <c r="M32" i="6" s="1"/>
  <c r="J31" i="8"/>
  <c r="K31" i="8" s="1"/>
  <c r="L31" i="8" s="1"/>
  <c r="M31" i="8" s="1"/>
  <c r="Y25" i="10"/>
  <c r="Z25" i="10" s="1"/>
  <c r="M25" i="11" s="1"/>
  <c r="T25" i="10"/>
  <c r="U25" i="10" s="1"/>
  <c r="R30" i="9" l="1"/>
  <c r="S30" i="9" s="1"/>
  <c r="I30" i="11"/>
  <c r="N32" i="6"/>
  <c r="O32" i="6" s="1"/>
  <c r="P32" i="6" s="1"/>
  <c r="Q32" i="6" s="1"/>
  <c r="N31" i="8"/>
  <c r="O31" i="8" s="1"/>
  <c r="P31" i="8" s="1"/>
  <c r="Q31" i="8" s="1"/>
  <c r="R31" i="8" s="1"/>
  <c r="S31" i="8" s="1"/>
  <c r="V25" i="10"/>
  <c r="K25" i="11" s="1"/>
  <c r="E26" i="10"/>
  <c r="G26" i="10" s="1"/>
  <c r="I26" i="10" s="1"/>
  <c r="T30" i="9" l="1"/>
  <c r="U30" i="9" s="1"/>
  <c r="W30" i="9"/>
  <c r="X30" i="9" s="1"/>
  <c r="Y30" i="9" s="1"/>
  <c r="Z30" i="9" s="1"/>
  <c r="J30" i="11" s="1"/>
  <c r="R32" i="6"/>
  <c r="S32" i="6" s="1"/>
  <c r="F33" i="6"/>
  <c r="H34" i="6" s="1"/>
  <c r="C32" i="11"/>
  <c r="T31" i="8"/>
  <c r="U31" i="8" s="1"/>
  <c r="W31" i="8"/>
  <c r="X31" i="8" s="1"/>
  <c r="Y31" i="8" s="1"/>
  <c r="Z31" i="8" s="1"/>
  <c r="G31" i="11" s="1"/>
  <c r="F32" i="8"/>
  <c r="H33" i="8" s="1"/>
  <c r="F31" i="11"/>
  <c r="J26" i="10"/>
  <c r="K26" i="10" s="1"/>
  <c r="L26" i="10" s="1"/>
  <c r="M26" i="10" s="1"/>
  <c r="E31" i="9" l="1"/>
  <c r="G31" i="9" s="1"/>
  <c r="I31" i="9" s="1"/>
  <c r="J31" i="9" s="1"/>
  <c r="K31" i="9" s="1"/>
  <c r="L31" i="9" s="1"/>
  <c r="M31" i="9" s="1"/>
  <c r="V30" i="9"/>
  <c r="H30" i="11" s="1"/>
  <c r="T32" i="6"/>
  <c r="U32" i="6" s="1"/>
  <c r="W32" i="6"/>
  <c r="X32" i="6" s="1"/>
  <c r="Y32" i="6" s="1"/>
  <c r="Z32" i="6" s="1"/>
  <c r="D32" i="11" s="1"/>
  <c r="V31" i="8"/>
  <c r="E31" i="11" s="1"/>
  <c r="E32" i="8"/>
  <c r="G32" i="8" s="1"/>
  <c r="I32" i="8" s="1"/>
  <c r="N26" i="10"/>
  <c r="O26" i="10" s="1"/>
  <c r="P26" i="10" s="1"/>
  <c r="Q26" i="10" s="1"/>
  <c r="N31" i="9" l="1"/>
  <c r="O31" i="9" s="1"/>
  <c r="P31" i="9" s="1"/>
  <c r="Q31" i="9" s="1"/>
  <c r="R31" i="9" s="1"/>
  <c r="S31" i="9" s="1"/>
  <c r="T31" i="9" s="1"/>
  <c r="U31" i="9" s="1"/>
  <c r="V32" i="6"/>
  <c r="B32" i="11" s="1"/>
  <c r="E33" i="6"/>
  <c r="G33" i="6" s="1"/>
  <c r="I33" i="6" s="1"/>
  <c r="J32" i="8"/>
  <c r="K32" i="8" s="1"/>
  <c r="L32" i="8" s="1"/>
  <c r="M32" i="8" s="1"/>
  <c r="R26" i="10"/>
  <c r="S26" i="10" s="1"/>
  <c r="W26" i="10" s="1"/>
  <c r="X26" i="10" s="1"/>
  <c r="L26" i="11"/>
  <c r="F27" i="10"/>
  <c r="H28" i="10" s="1"/>
  <c r="I31" i="11" l="1"/>
  <c r="F32" i="9"/>
  <c r="H33" i="9" s="1"/>
  <c r="W31" i="9"/>
  <c r="X31" i="9" s="1"/>
  <c r="Y31" i="9" s="1"/>
  <c r="Z31" i="9" s="1"/>
  <c r="J31" i="11" s="1"/>
  <c r="J33" i="6"/>
  <c r="K33" i="6" s="1"/>
  <c r="L33" i="6" s="1"/>
  <c r="M33" i="6" s="1"/>
  <c r="V31" i="9"/>
  <c r="H31" i="11" s="1"/>
  <c r="E32" i="9"/>
  <c r="G32" i="9" s="1"/>
  <c r="I32" i="9" s="1"/>
  <c r="N32" i="8"/>
  <c r="O32" i="8" s="1"/>
  <c r="P32" i="8" s="1"/>
  <c r="Q32" i="8" s="1"/>
  <c r="R32" i="8" s="1"/>
  <c r="S32" i="8" s="1"/>
  <c r="Y26" i="10"/>
  <c r="Z26" i="10" s="1"/>
  <c r="M26" i="11" s="1"/>
  <c r="T26" i="10"/>
  <c r="U26" i="10" s="1"/>
  <c r="J32" i="9" l="1"/>
  <c r="K32" i="9" s="1"/>
  <c r="L32" i="9" s="1"/>
  <c r="M32" i="9" s="1"/>
  <c r="N33" i="6"/>
  <c r="O33" i="6" s="1"/>
  <c r="P33" i="6" s="1"/>
  <c r="Q33" i="6" s="1"/>
  <c r="T32" i="8"/>
  <c r="U32" i="8" s="1"/>
  <c r="W32" i="8"/>
  <c r="X32" i="8" s="1"/>
  <c r="Y32" i="8" s="1"/>
  <c r="Z32" i="8" s="1"/>
  <c r="G32" i="11" s="1"/>
  <c r="F32" i="11"/>
  <c r="F33" i="8"/>
  <c r="H34" i="8" s="1"/>
  <c r="E27" i="10"/>
  <c r="G27" i="10" s="1"/>
  <c r="I27" i="10" s="1"/>
  <c r="V26" i="10"/>
  <c r="K26" i="11" s="1"/>
  <c r="R33" i="6" l="1"/>
  <c r="S33" i="6" s="1"/>
  <c r="F34" i="6"/>
  <c r="H35" i="6" s="1"/>
  <c r="C33" i="11"/>
  <c r="N32" i="9"/>
  <c r="O32" i="9" s="1"/>
  <c r="P32" i="9" s="1"/>
  <c r="Q32" i="9" s="1"/>
  <c r="V32" i="8"/>
  <c r="E32" i="11" s="1"/>
  <c r="E33" i="8"/>
  <c r="G33" i="8" s="1"/>
  <c r="I33" i="8" s="1"/>
  <c r="J27" i="10"/>
  <c r="K27" i="10" s="1"/>
  <c r="L27" i="10" s="1"/>
  <c r="M27" i="10" s="1"/>
  <c r="I32" i="11" l="1"/>
  <c r="F33" i="9"/>
  <c r="H34" i="9" s="1"/>
  <c r="R32" i="9"/>
  <c r="S32" i="9" s="1"/>
  <c r="T33" i="6"/>
  <c r="U33" i="6" s="1"/>
  <c r="W33" i="6"/>
  <c r="X33" i="6" s="1"/>
  <c r="Y33" i="6" s="1"/>
  <c r="Z33" i="6" s="1"/>
  <c r="D33" i="11" s="1"/>
  <c r="J33" i="8"/>
  <c r="K33" i="8" s="1"/>
  <c r="L33" i="8" s="1"/>
  <c r="M33" i="8" s="1"/>
  <c r="N27" i="10"/>
  <c r="O27" i="10" s="1"/>
  <c r="P27" i="10" s="1"/>
  <c r="Q27" i="10" s="1"/>
  <c r="E34" i="6" l="1"/>
  <c r="G34" i="6" s="1"/>
  <c r="I34" i="6" s="1"/>
  <c r="V33" i="6"/>
  <c r="B33" i="11" s="1"/>
  <c r="T32" i="9"/>
  <c r="U32" i="9" s="1"/>
  <c r="W32" i="9"/>
  <c r="X32" i="9" s="1"/>
  <c r="Y32" i="9" s="1"/>
  <c r="Z32" i="9" s="1"/>
  <c r="J32" i="11" s="1"/>
  <c r="N33" i="8"/>
  <c r="O33" i="8" s="1"/>
  <c r="P33" i="8" s="1"/>
  <c r="Q33" i="8" s="1"/>
  <c r="R33" i="8" s="1"/>
  <c r="S33" i="8" s="1"/>
  <c r="R27" i="10"/>
  <c r="S27" i="10" s="1"/>
  <c r="W27" i="10" s="1"/>
  <c r="X27" i="10" s="1"/>
  <c r="L27" i="11"/>
  <c r="F28" i="10"/>
  <c r="H29" i="10" s="1"/>
  <c r="V32" i="9" l="1"/>
  <c r="H32" i="11" s="1"/>
  <c r="E33" i="9"/>
  <c r="G33" i="9" s="1"/>
  <c r="I33" i="9" s="1"/>
  <c r="J34" i="6"/>
  <c r="K34" i="6" s="1"/>
  <c r="L34" i="6" s="1"/>
  <c r="M34" i="6" s="1"/>
  <c r="T33" i="8"/>
  <c r="U33" i="8" s="1"/>
  <c r="W33" i="8"/>
  <c r="X33" i="8" s="1"/>
  <c r="Y33" i="8" s="1"/>
  <c r="Z33" i="8" s="1"/>
  <c r="G33" i="11" s="1"/>
  <c r="F33" i="11"/>
  <c r="F34" i="8"/>
  <c r="H35" i="8" s="1"/>
  <c r="Y27" i="10"/>
  <c r="Z27" i="10" s="1"/>
  <c r="M27" i="11" s="1"/>
  <c r="T27" i="10"/>
  <c r="U27" i="10" s="1"/>
  <c r="N34" i="6" l="1"/>
  <c r="O34" i="6" s="1"/>
  <c r="P34" i="6" s="1"/>
  <c r="Q34" i="6" s="1"/>
  <c r="R34" i="6" s="1"/>
  <c r="S34" i="6" s="1"/>
  <c r="J33" i="9"/>
  <c r="K33" i="9" s="1"/>
  <c r="L33" i="9" s="1"/>
  <c r="M33" i="9" s="1"/>
  <c r="V33" i="8"/>
  <c r="E33" i="11" s="1"/>
  <c r="E34" i="8"/>
  <c r="G34" i="8" s="1"/>
  <c r="I34" i="8" s="1"/>
  <c r="V27" i="10"/>
  <c r="K27" i="11" s="1"/>
  <c r="E28" i="10"/>
  <c r="G28" i="10" s="1"/>
  <c r="I28" i="10" s="1"/>
  <c r="C34" i="11" l="1"/>
  <c r="F35" i="6"/>
  <c r="H36" i="6" s="1"/>
  <c r="T34" i="6"/>
  <c r="U34" i="6" s="1"/>
  <c r="E35" i="6" s="1"/>
  <c r="G35" i="6" s="1"/>
  <c r="I35" i="6" s="1"/>
  <c r="W34" i="6"/>
  <c r="X34" i="6" s="1"/>
  <c r="Y34" i="6" s="1"/>
  <c r="Z34" i="6" s="1"/>
  <c r="D34" i="11" s="1"/>
  <c r="N33" i="9"/>
  <c r="O33" i="9" s="1"/>
  <c r="P33" i="9" s="1"/>
  <c r="Q33" i="9" s="1"/>
  <c r="R33" i="9" s="1"/>
  <c r="S33" i="9" s="1"/>
  <c r="T33" i="9" s="1"/>
  <c r="U33" i="9" s="1"/>
  <c r="J34" i="8"/>
  <c r="K34" i="8" s="1"/>
  <c r="L34" i="8" s="1"/>
  <c r="M34" i="8" s="1"/>
  <c r="J28" i="10"/>
  <c r="K28" i="10" s="1"/>
  <c r="L28" i="10" s="1"/>
  <c r="M28" i="10" s="1"/>
  <c r="V34" i="6" l="1"/>
  <c r="B34" i="11" s="1"/>
  <c r="E34" i="9"/>
  <c r="G34" i="9" s="1"/>
  <c r="I34" i="9" s="1"/>
  <c r="V33" i="9"/>
  <c r="H33" i="11" s="1"/>
  <c r="J35" i="6"/>
  <c r="K35" i="6" s="1"/>
  <c r="L35" i="6" s="1"/>
  <c r="M35" i="6" s="1"/>
  <c r="W33" i="9"/>
  <c r="X33" i="9" s="1"/>
  <c r="Y33" i="9" s="1"/>
  <c r="Z33" i="9" s="1"/>
  <c r="J33" i="11" s="1"/>
  <c r="F34" i="9"/>
  <c r="H35" i="9" s="1"/>
  <c r="I33" i="11"/>
  <c r="N34" i="8"/>
  <c r="O34" i="8" s="1"/>
  <c r="P34" i="8" s="1"/>
  <c r="Q34" i="8" s="1"/>
  <c r="R34" i="8" s="1"/>
  <c r="S34" i="8" s="1"/>
  <c r="N28" i="10"/>
  <c r="O28" i="10" s="1"/>
  <c r="P28" i="10" s="1"/>
  <c r="Q28" i="10" s="1"/>
  <c r="N35" i="6" l="1"/>
  <c r="O35" i="6" s="1"/>
  <c r="P35" i="6" s="1"/>
  <c r="Q35" i="6" s="1"/>
  <c r="R35" i="6" s="1"/>
  <c r="S35" i="6" s="1"/>
  <c r="J34" i="9"/>
  <c r="K34" i="9" s="1"/>
  <c r="L34" i="9" s="1"/>
  <c r="M34" i="9" s="1"/>
  <c r="T34" i="8"/>
  <c r="U34" i="8" s="1"/>
  <c r="W34" i="8"/>
  <c r="X34" i="8" s="1"/>
  <c r="Y34" i="8" s="1"/>
  <c r="Z34" i="8" s="1"/>
  <c r="G34" i="11" s="1"/>
  <c r="F34" i="11"/>
  <c r="F35" i="8"/>
  <c r="H36" i="8" s="1"/>
  <c r="F29" i="10"/>
  <c r="H30" i="10" s="1"/>
  <c r="L28" i="11"/>
  <c r="R28" i="10"/>
  <c r="S28" i="10" s="1"/>
  <c r="W28" i="10" s="1"/>
  <c r="X28" i="10" s="1"/>
  <c r="N34" i="9" l="1"/>
  <c r="O34" i="9" s="1"/>
  <c r="P34" i="9" s="1"/>
  <c r="Q34" i="9" s="1"/>
  <c r="F35" i="9" s="1"/>
  <c r="H36" i="9" s="1"/>
  <c r="T35" i="6"/>
  <c r="U35" i="6" s="1"/>
  <c r="E36" i="6" s="1"/>
  <c r="G36" i="6" s="1"/>
  <c r="I36" i="6" s="1"/>
  <c r="W35" i="6"/>
  <c r="X35" i="6" s="1"/>
  <c r="Y35" i="6" s="1"/>
  <c r="Z35" i="6" s="1"/>
  <c r="D35" i="11" s="1"/>
  <c r="F36" i="6"/>
  <c r="H37" i="6" s="1"/>
  <c r="C35" i="11"/>
  <c r="V34" i="8"/>
  <c r="E34" i="11" s="1"/>
  <c r="E35" i="8"/>
  <c r="G35" i="8" s="1"/>
  <c r="I35" i="8" s="1"/>
  <c r="Y28" i="10"/>
  <c r="Z28" i="10" s="1"/>
  <c r="M28" i="11" s="1"/>
  <c r="T28" i="10"/>
  <c r="U28" i="10" s="1"/>
  <c r="V35" i="6" l="1"/>
  <c r="B35" i="11" s="1"/>
  <c r="R34" i="9"/>
  <c r="S34" i="9" s="1"/>
  <c r="T34" i="9" s="1"/>
  <c r="U34" i="9" s="1"/>
  <c r="V34" i="9" s="1"/>
  <c r="H34" i="11" s="1"/>
  <c r="I34" i="11"/>
  <c r="J36" i="6"/>
  <c r="K36" i="6" s="1"/>
  <c r="L36" i="6" s="1"/>
  <c r="M36" i="6" s="1"/>
  <c r="J35" i="8"/>
  <c r="K35" i="8" s="1"/>
  <c r="L35" i="8" s="1"/>
  <c r="M35" i="8" s="1"/>
  <c r="V28" i="10"/>
  <c r="K28" i="11" s="1"/>
  <c r="E29" i="10"/>
  <c r="G29" i="10" s="1"/>
  <c r="I29" i="10" s="1"/>
  <c r="E35" i="9" l="1"/>
  <c r="G35" i="9" s="1"/>
  <c r="I35" i="9" s="1"/>
  <c r="J35" i="9" s="1"/>
  <c r="K35" i="9" s="1"/>
  <c r="L35" i="9" s="1"/>
  <c r="M35" i="9" s="1"/>
  <c r="W34" i="9"/>
  <c r="X34" i="9" s="1"/>
  <c r="Y34" i="9" s="1"/>
  <c r="Z34" i="9" s="1"/>
  <c r="J34" i="11" s="1"/>
  <c r="N36" i="6"/>
  <c r="O36" i="6" s="1"/>
  <c r="P36" i="6" s="1"/>
  <c r="Q36" i="6" s="1"/>
  <c r="R36" i="6" s="1"/>
  <c r="S36" i="6" s="1"/>
  <c r="T36" i="6" s="1"/>
  <c r="U36" i="6" s="1"/>
  <c r="N35" i="8"/>
  <c r="O35" i="8" s="1"/>
  <c r="P35" i="8" s="1"/>
  <c r="Q35" i="8" s="1"/>
  <c r="F35" i="11" s="1"/>
  <c r="J29" i="10"/>
  <c r="K29" i="10" s="1"/>
  <c r="L29" i="10" s="1"/>
  <c r="M29" i="10" s="1"/>
  <c r="F36" i="8" l="1"/>
  <c r="H37" i="8" s="1"/>
  <c r="N35" i="9"/>
  <c r="O35" i="9" s="1"/>
  <c r="P35" i="9" s="1"/>
  <c r="Q35" i="9" s="1"/>
  <c r="F36" i="9" s="1"/>
  <c r="H37" i="9" s="1"/>
  <c r="F37" i="6"/>
  <c r="H38" i="6" s="1"/>
  <c r="C36" i="11"/>
  <c r="E37" i="6"/>
  <c r="G37" i="6" s="1"/>
  <c r="I37" i="6" s="1"/>
  <c r="V36" i="6"/>
  <c r="B36" i="11" s="1"/>
  <c r="R35" i="8"/>
  <c r="S35" i="8" s="1"/>
  <c r="W36" i="6"/>
  <c r="X36" i="6" s="1"/>
  <c r="Y36" i="6" s="1"/>
  <c r="Z36" i="6" s="1"/>
  <c r="D36" i="11" s="1"/>
  <c r="N29" i="10"/>
  <c r="O29" i="10" s="1"/>
  <c r="P29" i="10" s="1"/>
  <c r="Q29" i="10" s="1"/>
  <c r="R35" i="9" l="1"/>
  <c r="S35" i="9" s="1"/>
  <c r="T35" i="9" s="1"/>
  <c r="U35" i="9" s="1"/>
  <c r="V35" i="9" s="1"/>
  <c r="H35" i="11" s="1"/>
  <c r="I35" i="11"/>
  <c r="J37" i="6"/>
  <c r="K37" i="6" s="1"/>
  <c r="L37" i="6" s="1"/>
  <c r="M37" i="6" s="1"/>
  <c r="T35" i="8"/>
  <c r="U35" i="8" s="1"/>
  <c r="W35" i="8"/>
  <c r="X35" i="8" s="1"/>
  <c r="Y35" i="8" s="1"/>
  <c r="Z35" i="8" s="1"/>
  <c r="G35" i="11" s="1"/>
  <c r="R29" i="10"/>
  <c r="S29" i="10" s="1"/>
  <c r="T29" i="10" s="1"/>
  <c r="U29" i="10" s="1"/>
  <c r="L29" i="11"/>
  <c r="F30" i="10"/>
  <c r="H31" i="10" s="1"/>
  <c r="N37" i="6" l="1"/>
  <c r="O37" i="6" s="1"/>
  <c r="P37" i="6" s="1"/>
  <c r="Q37" i="6" s="1"/>
  <c r="R37" i="6" s="1"/>
  <c r="S37" i="6" s="1"/>
  <c r="T37" i="6" s="1"/>
  <c r="U37" i="6" s="1"/>
  <c r="W35" i="9"/>
  <c r="X35" i="9" s="1"/>
  <c r="Y35" i="9" s="1"/>
  <c r="Z35" i="9" s="1"/>
  <c r="J35" i="11" s="1"/>
  <c r="E36" i="9"/>
  <c r="G36" i="9" s="1"/>
  <c r="I36" i="9" s="1"/>
  <c r="J36" i="9" s="1"/>
  <c r="K36" i="9" s="1"/>
  <c r="L36" i="9" s="1"/>
  <c r="M36" i="9" s="1"/>
  <c r="V35" i="8"/>
  <c r="E35" i="11" s="1"/>
  <c r="E36" i="8"/>
  <c r="G36" i="8" s="1"/>
  <c r="I36" i="8" s="1"/>
  <c r="W29" i="10"/>
  <c r="X29" i="10" s="1"/>
  <c r="Y29" i="10" s="1"/>
  <c r="Z29" i="10" s="1"/>
  <c r="M29" i="11" s="1"/>
  <c r="E30" i="10"/>
  <c r="G30" i="10" s="1"/>
  <c r="I30" i="10" s="1"/>
  <c r="V29" i="10"/>
  <c r="K29" i="11" s="1"/>
  <c r="C37" i="11" l="1"/>
  <c r="F38" i="6"/>
  <c r="H39" i="6" s="1"/>
  <c r="W37" i="6"/>
  <c r="X37" i="6" s="1"/>
  <c r="Y37" i="6" s="1"/>
  <c r="Z37" i="6" s="1"/>
  <c r="D37" i="11" s="1"/>
  <c r="N36" i="9"/>
  <c r="O36" i="9" s="1"/>
  <c r="P36" i="9" s="1"/>
  <c r="Q36" i="9" s="1"/>
  <c r="F37" i="9" s="1"/>
  <c r="H38" i="9" s="1"/>
  <c r="E38" i="6"/>
  <c r="G38" i="6" s="1"/>
  <c r="I38" i="6" s="1"/>
  <c r="V37" i="6"/>
  <c r="B37" i="11" s="1"/>
  <c r="J36" i="8"/>
  <c r="K36" i="8" s="1"/>
  <c r="L36" i="8" s="1"/>
  <c r="M36" i="8" s="1"/>
  <c r="J30" i="10"/>
  <c r="K30" i="10" s="1"/>
  <c r="L30" i="10" s="1"/>
  <c r="M30" i="10" s="1"/>
  <c r="R36" i="9" l="1"/>
  <c r="S36" i="9" s="1"/>
  <c r="I36" i="11"/>
  <c r="N36" i="8"/>
  <c r="O36" i="8" s="1"/>
  <c r="P36" i="8" s="1"/>
  <c r="Q36" i="8" s="1"/>
  <c r="J38" i="6"/>
  <c r="K38" i="6" s="1"/>
  <c r="L38" i="6" s="1"/>
  <c r="M38" i="6" s="1"/>
  <c r="N30" i="10"/>
  <c r="O30" i="10" s="1"/>
  <c r="P30" i="10" s="1"/>
  <c r="Q30" i="10" s="1"/>
  <c r="N38" i="6" l="1"/>
  <c r="O38" i="6" s="1"/>
  <c r="P38" i="6" s="1"/>
  <c r="Q38" i="6" s="1"/>
  <c r="C38" i="11" s="1"/>
  <c r="T36" i="9"/>
  <c r="U36" i="9" s="1"/>
  <c r="W36" i="9"/>
  <c r="X36" i="9" s="1"/>
  <c r="Y36" i="9" s="1"/>
  <c r="Z36" i="9" s="1"/>
  <c r="J36" i="11" s="1"/>
  <c r="F37" i="8"/>
  <c r="H38" i="8" s="1"/>
  <c r="F36" i="11"/>
  <c r="R36" i="8"/>
  <c r="S36" i="8" s="1"/>
  <c r="R30" i="10"/>
  <c r="S30" i="10" s="1"/>
  <c r="T30" i="10" s="1"/>
  <c r="U30" i="10" s="1"/>
  <c r="L30" i="11"/>
  <c r="F31" i="10"/>
  <c r="H32" i="10" s="1"/>
  <c r="R38" i="6" l="1"/>
  <c r="S38" i="6" s="1"/>
  <c r="F39" i="6"/>
  <c r="H40" i="6" s="1"/>
  <c r="E37" i="9"/>
  <c r="G37" i="9" s="1"/>
  <c r="I37" i="9" s="1"/>
  <c r="V36" i="9"/>
  <c r="H36" i="11" s="1"/>
  <c r="T36" i="8"/>
  <c r="U36" i="8" s="1"/>
  <c r="W36" i="8"/>
  <c r="X36" i="8" s="1"/>
  <c r="Y36" i="8" s="1"/>
  <c r="Z36" i="8" s="1"/>
  <c r="G36" i="11" s="1"/>
  <c r="W30" i="10"/>
  <c r="X30" i="10" s="1"/>
  <c r="Y30" i="10" s="1"/>
  <c r="Z30" i="10" s="1"/>
  <c r="M30" i="11" s="1"/>
  <c r="E31" i="10"/>
  <c r="G31" i="10" s="1"/>
  <c r="I31" i="10" s="1"/>
  <c r="V30" i="10"/>
  <c r="K30" i="11" s="1"/>
  <c r="T38" i="6" l="1"/>
  <c r="U38" i="6" s="1"/>
  <c r="W38" i="6"/>
  <c r="X38" i="6" s="1"/>
  <c r="Y38" i="6" s="1"/>
  <c r="Z38" i="6" s="1"/>
  <c r="D38" i="11" s="1"/>
  <c r="J37" i="9"/>
  <c r="K37" i="9" s="1"/>
  <c r="L37" i="9" s="1"/>
  <c r="M37" i="9" s="1"/>
  <c r="V36" i="8"/>
  <c r="E36" i="11" s="1"/>
  <c r="E37" i="8"/>
  <c r="G37" i="8" s="1"/>
  <c r="I37" i="8" s="1"/>
  <c r="J31" i="10"/>
  <c r="K31" i="10" s="1"/>
  <c r="L31" i="10" s="1"/>
  <c r="M31" i="10" s="1"/>
  <c r="V38" i="6" l="1"/>
  <c r="B38" i="11" s="1"/>
  <c r="E39" i="6"/>
  <c r="G39" i="6" s="1"/>
  <c r="I39" i="6" s="1"/>
  <c r="J39" i="6" s="1"/>
  <c r="K39" i="6" s="1"/>
  <c r="L39" i="6" s="1"/>
  <c r="M39" i="6" s="1"/>
  <c r="N37" i="9"/>
  <c r="O37" i="9" s="1"/>
  <c r="P37" i="9" s="1"/>
  <c r="Q37" i="9" s="1"/>
  <c r="J37" i="8"/>
  <c r="K37" i="8" s="1"/>
  <c r="L37" i="8" s="1"/>
  <c r="M37" i="8" s="1"/>
  <c r="N31" i="10"/>
  <c r="O31" i="10" s="1"/>
  <c r="P31" i="10" s="1"/>
  <c r="Q31" i="10" s="1"/>
  <c r="N39" i="6" l="1"/>
  <c r="O39" i="6" s="1"/>
  <c r="P39" i="6" s="1"/>
  <c r="Q39" i="6" s="1"/>
  <c r="F40" i="6" s="1"/>
  <c r="H41" i="6" s="1"/>
  <c r="F38" i="9"/>
  <c r="H39" i="9" s="1"/>
  <c r="I37" i="11"/>
  <c r="R37" i="9"/>
  <c r="S37" i="9" s="1"/>
  <c r="N37" i="8"/>
  <c r="O37" i="8" s="1"/>
  <c r="P37" i="8" s="1"/>
  <c r="Q37" i="8" s="1"/>
  <c r="R37" i="8" s="1"/>
  <c r="S37" i="8" s="1"/>
  <c r="T37" i="8" s="1"/>
  <c r="U37" i="8" s="1"/>
  <c r="R31" i="10"/>
  <c r="S31" i="10" s="1"/>
  <c r="T31" i="10" s="1"/>
  <c r="U31" i="10" s="1"/>
  <c r="L31" i="11"/>
  <c r="F32" i="10"/>
  <c r="H33" i="10" s="1"/>
  <c r="C39" i="11" l="1"/>
  <c r="R39" i="6"/>
  <c r="S39" i="6" s="1"/>
  <c r="T37" i="9"/>
  <c r="U37" i="9" s="1"/>
  <c r="W37" i="9"/>
  <c r="X37" i="9" s="1"/>
  <c r="Y37" i="9" s="1"/>
  <c r="Z37" i="9" s="1"/>
  <c r="J37" i="11" s="1"/>
  <c r="W37" i="8"/>
  <c r="X37" i="8" s="1"/>
  <c r="Y37" i="8" s="1"/>
  <c r="Z37" i="8" s="1"/>
  <c r="G37" i="11" s="1"/>
  <c r="E38" i="8"/>
  <c r="G38" i="8" s="1"/>
  <c r="I38" i="8" s="1"/>
  <c r="V37" i="8"/>
  <c r="E37" i="11" s="1"/>
  <c r="F37" i="11"/>
  <c r="F38" i="8"/>
  <c r="H39" i="8" s="1"/>
  <c r="W31" i="10"/>
  <c r="X31" i="10" s="1"/>
  <c r="Y31" i="10" s="1"/>
  <c r="Z31" i="10" s="1"/>
  <c r="M31" i="11" s="1"/>
  <c r="V31" i="10"/>
  <c r="K31" i="11" s="1"/>
  <c r="E32" i="10"/>
  <c r="G32" i="10" s="1"/>
  <c r="I32" i="10" s="1"/>
  <c r="T39" i="6" l="1"/>
  <c r="U39" i="6" s="1"/>
  <c r="W39" i="6"/>
  <c r="X39" i="6" s="1"/>
  <c r="Y39" i="6" s="1"/>
  <c r="Z39" i="6" s="1"/>
  <c r="D39" i="11" s="1"/>
  <c r="V37" i="9"/>
  <c r="H37" i="11" s="1"/>
  <c r="E38" i="9"/>
  <c r="G38" i="9" s="1"/>
  <c r="I38" i="9" s="1"/>
  <c r="J38" i="8"/>
  <c r="K38" i="8" s="1"/>
  <c r="L38" i="8" s="1"/>
  <c r="M38" i="8" s="1"/>
  <c r="J32" i="10"/>
  <c r="K32" i="10" s="1"/>
  <c r="L32" i="10" s="1"/>
  <c r="M32" i="10" s="1"/>
  <c r="E40" i="6" l="1"/>
  <c r="G40" i="6" s="1"/>
  <c r="I40" i="6" s="1"/>
  <c r="V39" i="6"/>
  <c r="B39" i="11" s="1"/>
  <c r="N38" i="8"/>
  <c r="O38" i="8" s="1"/>
  <c r="P38" i="8" s="1"/>
  <c r="Q38" i="8" s="1"/>
  <c r="F38" i="11" s="1"/>
  <c r="J38" i="9"/>
  <c r="K38" i="9" s="1"/>
  <c r="L38" i="9" s="1"/>
  <c r="M38" i="9" s="1"/>
  <c r="N32" i="10"/>
  <c r="O32" i="10" s="1"/>
  <c r="P32" i="10" s="1"/>
  <c r="Q32" i="10" s="1"/>
  <c r="J40" i="6" l="1"/>
  <c r="K40" i="6" s="1"/>
  <c r="L40" i="6" s="1"/>
  <c r="M40" i="6" s="1"/>
  <c r="F39" i="8"/>
  <c r="H40" i="8" s="1"/>
  <c r="R38" i="8"/>
  <c r="S38" i="8" s="1"/>
  <c r="N38" i="9"/>
  <c r="O38" i="9" s="1"/>
  <c r="P38" i="9" s="1"/>
  <c r="Q38" i="9" s="1"/>
  <c r="R32" i="10"/>
  <c r="S32" i="10" s="1"/>
  <c r="W32" i="10" s="1"/>
  <c r="X32" i="10" s="1"/>
  <c r="L32" i="11"/>
  <c r="F33" i="10"/>
  <c r="H34" i="10" s="1"/>
  <c r="N40" i="6" l="1"/>
  <c r="O40" i="6" s="1"/>
  <c r="P40" i="6" s="1"/>
  <c r="Q40" i="6" s="1"/>
  <c r="T38" i="8"/>
  <c r="U38" i="8" s="1"/>
  <c r="W38" i="8"/>
  <c r="X38" i="8" s="1"/>
  <c r="Y38" i="8" s="1"/>
  <c r="Z38" i="8" s="1"/>
  <c r="G38" i="11" s="1"/>
  <c r="F39" i="9"/>
  <c r="H40" i="9" s="1"/>
  <c r="I38" i="11"/>
  <c r="R38" i="9"/>
  <c r="S38" i="9" s="1"/>
  <c r="Y32" i="10"/>
  <c r="Z32" i="10" s="1"/>
  <c r="M32" i="11" s="1"/>
  <c r="T32" i="10"/>
  <c r="U32" i="10" s="1"/>
  <c r="C40" i="11" l="1"/>
  <c r="F41" i="6"/>
  <c r="H42" i="6" s="1"/>
  <c r="R40" i="6"/>
  <c r="S40" i="6" s="1"/>
  <c r="E39" i="8"/>
  <c r="G39" i="8" s="1"/>
  <c r="I39" i="8" s="1"/>
  <c r="J39" i="8" s="1"/>
  <c r="K39" i="8" s="1"/>
  <c r="L39" i="8" s="1"/>
  <c r="M39" i="8" s="1"/>
  <c r="V38" i="8"/>
  <c r="E38" i="11" s="1"/>
  <c r="T38" i="9"/>
  <c r="U38" i="9" s="1"/>
  <c r="W38" i="9"/>
  <c r="X38" i="9" s="1"/>
  <c r="Y38" i="9" s="1"/>
  <c r="Z38" i="9" s="1"/>
  <c r="J38" i="11" s="1"/>
  <c r="V32" i="10"/>
  <c r="K32" i="11" s="1"/>
  <c r="E33" i="10"/>
  <c r="G33" i="10" s="1"/>
  <c r="I33" i="10" s="1"/>
  <c r="T40" i="6" l="1"/>
  <c r="U40" i="6" s="1"/>
  <c r="W40" i="6"/>
  <c r="X40" i="6" s="1"/>
  <c r="Y40" i="6" s="1"/>
  <c r="Z40" i="6" s="1"/>
  <c r="D40" i="11" s="1"/>
  <c r="N39" i="8"/>
  <c r="O39" i="8" s="1"/>
  <c r="P39" i="8" s="1"/>
  <c r="Q39" i="8" s="1"/>
  <c r="R39" i="8" s="1"/>
  <c r="S39" i="8" s="1"/>
  <c r="V38" i="9"/>
  <c r="H38" i="11" s="1"/>
  <c r="E39" i="9"/>
  <c r="G39" i="9" s="1"/>
  <c r="I39" i="9" s="1"/>
  <c r="J33" i="10"/>
  <c r="K33" i="10" s="1"/>
  <c r="L33" i="10" s="1"/>
  <c r="M33" i="10" s="1"/>
  <c r="F39" i="11" l="1"/>
  <c r="V40" i="6"/>
  <c r="B40" i="11" s="1"/>
  <c r="E41" i="6"/>
  <c r="G41" i="6" s="1"/>
  <c r="I41" i="6" s="1"/>
  <c r="F40" i="8"/>
  <c r="H41" i="8" s="1"/>
  <c r="J39" i="9"/>
  <c r="K39" i="9" s="1"/>
  <c r="L39" i="9" s="1"/>
  <c r="M39" i="9" s="1"/>
  <c r="T39" i="8"/>
  <c r="U39" i="8" s="1"/>
  <c r="W39" i="8"/>
  <c r="X39" i="8" s="1"/>
  <c r="Y39" i="8" s="1"/>
  <c r="Z39" i="8" s="1"/>
  <c r="G39" i="11" s="1"/>
  <c r="N33" i="10"/>
  <c r="O33" i="10" s="1"/>
  <c r="P33" i="10" s="1"/>
  <c r="Q33" i="10" s="1"/>
  <c r="J41" i="6" l="1"/>
  <c r="K41" i="6" s="1"/>
  <c r="L41" i="6" s="1"/>
  <c r="M41" i="6" s="1"/>
  <c r="N39" i="9"/>
  <c r="O39" i="9" s="1"/>
  <c r="P39" i="9" s="1"/>
  <c r="Q39" i="9" s="1"/>
  <c r="R39" i="9" s="1"/>
  <c r="S39" i="9" s="1"/>
  <c r="E40" i="8"/>
  <c r="G40" i="8" s="1"/>
  <c r="I40" i="8" s="1"/>
  <c r="V39" i="8"/>
  <c r="E39" i="11" s="1"/>
  <c r="R33" i="10"/>
  <c r="S33" i="10" s="1"/>
  <c r="W33" i="10" s="1"/>
  <c r="X33" i="10" s="1"/>
  <c r="L33" i="11"/>
  <c r="F34" i="10"/>
  <c r="H35" i="10" s="1"/>
  <c r="N41" i="6" l="1"/>
  <c r="O41" i="6" s="1"/>
  <c r="P41" i="6" s="1"/>
  <c r="Q41" i="6" s="1"/>
  <c r="R41" i="6" s="1"/>
  <c r="S41" i="6" s="1"/>
  <c r="T39" i="9"/>
  <c r="U39" i="9" s="1"/>
  <c r="W39" i="9"/>
  <c r="X39" i="9" s="1"/>
  <c r="Y39" i="9" s="1"/>
  <c r="Z39" i="9" s="1"/>
  <c r="J39" i="11" s="1"/>
  <c r="F40" i="9"/>
  <c r="H41" i="9" s="1"/>
  <c r="I39" i="11"/>
  <c r="J40" i="8"/>
  <c r="K40" i="8" s="1"/>
  <c r="L40" i="8" s="1"/>
  <c r="M40" i="8" s="1"/>
  <c r="Y33" i="10"/>
  <c r="Z33" i="10" s="1"/>
  <c r="M33" i="11" s="1"/>
  <c r="T33" i="10"/>
  <c r="U33" i="10" s="1"/>
  <c r="T41" i="6" l="1"/>
  <c r="U41" i="6" s="1"/>
  <c r="W41" i="6"/>
  <c r="X41" i="6" s="1"/>
  <c r="Y41" i="6" s="1"/>
  <c r="Z41" i="6" s="1"/>
  <c r="D41" i="11" s="1"/>
  <c r="C41" i="11"/>
  <c r="F42" i="6"/>
  <c r="H43" i="6" s="1"/>
  <c r="N40" i="8"/>
  <c r="O40" i="8" s="1"/>
  <c r="P40" i="8" s="1"/>
  <c r="Q40" i="8" s="1"/>
  <c r="R40" i="8" s="1"/>
  <c r="S40" i="8" s="1"/>
  <c r="T40" i="8" s="1"/>
  <c r="U40" i="8" s="1"/>
  <c r="E40" i="9"/>
  <c r="G40" i="9" s="1"/>
  <c r="I40" i="9" s="1"/>
  <c r="V39" i="9"/>
  <c r="H39" i="11" s="1"/>
  <c r="V33" i="10"/>
  <c r="K33" i="11" s="1"/>
  <c r="E34" i="10"/>
  <c r="G34" i="10" s="1"/>
  <c r="I34" i="10" s="1"/>
  <c r="V41" i="6" l="1"/>
  <c r="B41" i="11" s="1"/>
  <c r="E42" i="6"/>
  <c r="G42" i="6" s="1"/>
  <c r="I42" i="6" s="1"/>
  <c r="F40" i="11"/>
  <c r="F41" i="8"/>
  <c r="H42" i="8" s="1"/>
  <c r="J40" i="9"/>
  <c r="K40" i="9" s="1"/>
  <c r="L40" i="9" s="1"/>
  <c r="M40" i="9" s="1"/>
  <c r="E41" i="8"/>
  <c r="G41" i="8" s="1"/>
  <c r="I41" i="8" s="1"/>
  <c r="V40" i="8"/>
  <c r="E40" i="11" s="1"/>
  <c r="W40" i="8"/>
  <c r="X40" i="8" s="1"/>
  <c r="Y40" i="8" s="1"/>
  <c r="Z40" i="8" s="1"/>
  <c r="G40" i="11" s="1"/>
  <c r="J34" i="10"/>
  <c r="K34" i="10" s="1"/>
  <c r="L34" i="10" s="1"/>
  <c r="M34" i="10" s="1"/>
  <c r="N40" i="9" l="1"/>
  <c r="O40" i="9" s="1"/>
  <c r="P40" i="9" s="1"/>
  <c r="Q40" i="9" s="1"/>
  <c r="R40" i="9" s="1"/>
  <c r="S40" i="9" s="1"/>
  <c r="T40" i="9" s="1"/>
  <c r="U40" i="9" s="1"/>
  <c r="J42" i="6"/>
  <c r="K42" i="6" s="1"/>
  <c r="L42" i="6" s="1"/>
  <c r="M42" i="6" s="1"/>
  <c r="J41" i="8"/>
  <c r="K41" i="8" s="1"/>
  <c r="L41" i="8" s="1"/>
  <c r="M41" i="8" s="1"/>
  <c r="N34" i="10"/>
  <c r="O34" i="10" s="1"/>
  <c r="P34" i="10" s="1"/>
  <c r="Q34" i="10" s="1"/>
  <c r="F41" i="9" l="1"/>
  <c r="H42" i="9" s="1"/>
  <c r="I40" i="11"/>
  <c r="N42" i="6"/>
  <c r="O42" i="6" s="1"/>
  <c r="P42" i="6" s="1"/>
  <c r="Q42" i="6" s="1"/>
  <c r="N41" i="8"/>
  <c r="O41" i="8" s="1"/>
  <c r="P41" i="8" s="1"/>
  <c r="Q41" i="8" s="1"/>
  <c r="F42" i="8" s="1"/>
  <c r="H43" i="8" s="1"/>
  <c r="W40" i="9"/>
  <c r="X40" i="9" s="1"/>
  <c r="Y40" i="9" s="1"/>
  <c r="Z40" i="9" s="1"/>
  <c r="J40" i="11" s="1"/>
  <c r="V40" i="9"/>
  <c r="H40" i="11" s="1"/>
  <c r="E41" i="9"/>
  <c r="G41" i="9" s="1"/>
  <c r="I41" i="9" s="1"/>
  <c r="F35" i="10"/>
  <c r="H36" i="10" s="1"/>
  <c r="L34" i="11"/>
  <c r="R34" i="10"/>
  <c r="S34" i="10" s="1"/>
  <c r="W34" i="10" s="1"/>
  <c r="X34" i="10" s="1"/>
  <c r="F41" i="11" l="1"/>
  <c r="R41" i="8"/>
  <c r="S41" i="8" s="1"/>
  <c r="T41" i="8" s="1"/>
  <c r="U41" i="8" s="1"/>
  <c r="V41" i="8" s="1"/>
  <c r="E41" i="11" s="1"/>
  <c r="R42" i="6"/>
  <c r="S42" i="6" s="1"/>
  <c r="C42" i="11"/>
  <c r="F43" i="6"/>
  <c r="H44" i="6" s="1"/>
  <c r="J41" i="9"/>
  <c r="K41" i="9" s="1"/>
  <c r="L41" i="9" s="1"/>
  <c r="M41" i="9" s="1"/>
  <c r="Y34" i="10"/>
  <c r="Z34" i="10" s="1"/>
  <c r="M34" i="11" s="1"/>
  <c r="T34" i="10"/>
  <c r="U34" i="10" s="1"/>
  <c r="E42" i="8" l="1"/>
  <c r="G42" i="8" s="1"/>
  <c r="I42" i="8" s="1"/>
  <c r="J42" i="8" s="1"/>
  <c r="K42" i="8" s="1"/>
  <c r="L42" i="8" s="1"/>
  <c r="M42" i="8" s="1"/>
  <c r="W41" i="8"/>
  <c r="X41" i="8" s="1"/>
  <c r="Y41" i="8" s="1"/>
  <c r="Z41" i="8" s="1"/>
  <c r="G41" i="11" s="1"/>
  <c r="T42" i="6"/>
  <c r="U42" i="6" s="1"/>
  <c r="W42" i="6"/>
  <c r="X42" i="6" s="1"/>
  <c r="Y42" i="6" s="1"/>
  <c r="Z42" i="6" s="1"/>
  <c r="D42" i="11" s="1"/>
  <c r="N41" i="9"/>
  <c r="O41" i="9" s="1"/>
  <c r="P41" i="9" s="1"/>
  <c r="Q41" i="9" s="1"/>
  <c r="R41" i="9" s="1"/>
  <c r="S41" i="9" s="1"/>
  <c r="E35" i="10"/>
  <c r="G35" i="10" s="1"/>
  <c r="I35" i="10" s="1"/>
  <c r="V34" i="10"/>
  <c r="K34" i="11" s="1"/>
  <c r="V42" i="6" l="1"/>
  <c r="B42" i="11" s="1"/>
  <c r="E43" i="6"/>
  <c r="G43" i="6" s="1"/>
  <c r="I43" i="6" s="1"/>
  <c r="T41" i="9"/>
  <c r="U41" i="9" s="1"/>
  <c r="W41" i="9"/>
  <c r="X41" i="9" s="1"/>
  <c r="Y41" i="9" s="1"/>
  <c r="Z41" i="9" s="1"/>
  <c r="J41" i="11" s="1"/>
  <c r="F42" i="9"/>
  <c r="H43" i="9" s="1"/>
  <c r="I41" i="11"/>
  <c r="N42" i="8"/>
  <c r="O42" i="8" s="1"/>
  <c r="P42" i="8" s="1"/>
  <c r="Q42" i="8" s="1"/>
  <c r="J35" i="10"/>
  <c r="K35" i="10" s="1"/>
  <c r="L35" i="10" s="1"/>
  <c r="M35" i="10" s="1"/>
  <c r="J43" i="6" l="1"/>
  <c r="K43" i="6" s="1"/>
  <c r="L43" i="6" s="1"/>
  <c r="M43" i="6" s="1"/>
  <c r="V41" i="9"/>
  <c r="H41" i="11" s="1"/>
  <c r="E42" i="9"/>
  <c r="G42" i="9" s="1"/>
  <c r="I42" i="9" s="1"/>
  <c r="F42" i="11"/>
  <c r="F43" i="8"/>
  <c r="H44" i="8" s="1"/>
  <c r="R42" i="8"/>
  <c r="S42" i="8" s="1"/>
  <c r="N35" i="10"/>
  <c r="O35" i="10" s="1"/>
  <c r="P35" i="10" s="1"/>
  <c r="Q35" i="10" s="1"/>
  <c r="N43" i="6" l="1"/>
  <c r="O43" i="6" s="1"/>
  <c r="P43" i="6" s="1"/>
  <c r="Q43" i="6" s="1"/>
  <c r="J42" i="9"/>
  <c r="K42" i="9" s="1"/>
  <c r="L42" i="9" s="1"/>
  <c r="M42" i="9" s="1"/>
  <c r="T42" i="8"/>
  <c r="U42" i="8" s="1"/>
  <c r="W42" i="8"/>
  <c r="X42" i="8" s="1"/>
  <c r="Y42" i="8" s="1"/>
  <c r="Z42" i="8" s="1"/>
  <c r="G42" i="11" s="1"/>
  <c r="R35" i="10"/>
  <c r="S35" i="10" s="1"/>
  <c r="W35" i="10" s="1"/>
  <c r="X35" i="10" s="1"/>
  <c r="L35" i="11"/>
  <c r="F36" i="10"/>
  <c r="H37" i="10" s="1"/>
  <c r="R43" i="6" l="1"/>
  <c r="S43" i="6" s="1"/>
  <c r="C43" i="11"/>
  <c r="F44" i="6"/>
  <c r="H45" i="6" s="1"/>
  <c r="N42" i="9"/>
  <c r="O42" i="9" s="1"/>
  <c r="P42" i="9" s="1"/>
  <c r="Q42" i="9" s="1"/>
  <c r="R42" i="9" s="1"/>
  <c r="S42" i="9" s="1"/>
  <c r="E43" i="8"/>
  <c r="G43" i="8" s="1"/>
  <c r="I43" i="8" s="1"/>
  <c r="V42" i="8"/>
  <c r="E42" i="11" s="1"/>
  <c r="Y35" i="10"/>
  <c r="Z35" i="10" s="1"/>
  <c r="M35" i="11" s="1"/>
  <c r="T35" i="10"/>
  <c r="U35" i="10" s="1"/>
  <c r="T43" i="6" l="1"/>
  <c r="U43" i="6" s="1"/>
  <c r="W43" i="6"/>
  <c r="X43" i="6" s="1"/>
  <c r="Y43" i="6" s="1"/>
  <c r="Z43" i="6" s="1"/>
  <c r="D43" i="11" s="1"/>
  <c r="T42" i="9"/>
  <c r="U42" i="9" s="1"/>
  <c r="W42" i="9"/>
  <c r="X42" i="9" s="1"/>
  <c r="Y42" i="9" s="1"/>
  <c r="Z42" i="9" s="1"/>
  <c r="J42" i="11" s="1"/>
  <c r="I42" i="11"/>
  <c r="F43" i="9"/>
  <c r="H44" i="9" s="1"/>
  <c r="J43" i="8"/>
  <c r="K43" i="8" s="1"/>
  <c r="L43" i="8" s="1"/>
  <c r="M43" i="8" s="1"/>
  <c r="V35" i="10"/>
  <c r="K35" i="11" s="1"/>
  <c r="E36" i="10"/>
  <c r="G36" i="10" s="1"/>
  <c r="I36" i="10" s="1"/>
  <c r="E44" i="6" l="1"/>
  <c r="G44" i="6" s="1"/>
  <c r="I44" i="6" s="1"/>
  <c r="V43" i="6"/>
  <c r="B43" i="11" s="1"/>
  <c r="V42" i="9"/>
  <c r="H42" i="11" s="1"/>
  <c r="E43" i="9"/>
  <c r="G43" i="9" s="1"/>
  <c r="I43" i="9" s="1"/>
  <c r="N43" i="8"/>
  <c r="O43" i="8" s="1"/>
  <c r="P43" i="8" s="1"/>
  <c r="Q43" i="8" s="1"/>
  <c r="R43" i="8" s="1"/>
  <c r="S43" i="8" s="1"/>
  <c r="J36" i="10"/>
  <c r="K36" i="10" s="1"/>
  <c r="L36" i="10" s="1"/>
  <c r="J44" i="6" l="1"/>
  <c r="K44" i="6" s="1"/>
  <c r="L44" i="6" s="1"/>
  <c r="M44" i="6" s="1"/>
  <c r="J43" i="9"/>
  <c r="K43" i="9" s="1"/>
  <c r="L43" i="9" s="1"/>
  <c r="M43" i="9" s="1"/>
  <c r="T43" i="8"/>
  <c r="U43" i="8" s="1"/>
  <c r="W43" i="8"/>
  <c r="X43" i="8" s="1"/>
  <c r="Y43" i="8" s="1"/>
  <c r="Z43" i="8" s="1"/>
  <c r="G43" i="11" s="1"/>
  <c r="F43" i="11"/>
  <c r="F44" i="8"/>
  <c r="H45" i="8" s="1"/>
  <c r="N36" i="10"/>
  <c r="O36" i="10" s="1"/>
  <c r="P36" i="10" s="1"/>
  <c r="Q36" i="10" s="1"/>
  <c r="L36" i="11" s="1"/>
  <c r="M36" i="10"/>
  <c r="N44" i="6" l="1"/>
  <c r="O44" i="6" s="1"/>
  <c r="P44" i="6" s="1"/>
  <c r="Q44" i="6" s="1"/>
  <c r="N43" i="9"/>
  <c r="O43" i="9" s="1"/>
  <c r="P43" i="9" s="1"/>
  <c r="Q43" i="9" s="1"/>
  <c r="V43" i="8"/>
  <c r="E43" i="11" s="1"/>
  <c r="E44" i="8"/>
  <c r="G44" i="8" s="1"/>
  <c r="I44" i="8" s="1"/>
  <c r="R36" i="10"/>
  <c r="F37" i="10"/>
  <c r="H38" i="10" s="1"/>
  <c r="R44" i="6" l="1"/>
  <c r="S44" i="6" s="1"/>
  <c r="C44" i="11"/>
  <c r="F45" i="6"/>
  <c r="H46" i="6" s="1"/>
  <c r="R43" i="9"/>
  <c r="S43" i="9" s="1"/>
  <c r="F44" i="9"/>
  <c r="H45" i="9" s="1"/>
  <c r="I43" i="11"/>
  <c r="J44" i="8"/>
  <c r="K44" i="8" s="1"/>
  <c r="L44" i="8" s="1"/>
  <c r="M44" i="8" s="1"/>
  <c r="S36" i="10"/>
  <c r="W36" i="10" s="1"/>
  <c r="X36" i="10" s="1"/>
  <c r="T44" i="6" l="1"/>
  <c r="U44" i="6" s="1"/>
  <c r="W44" i="6"/>
  <c r="X44" i="6" s="1"/>
  <c r="Y44" i="6" s="1"/>
  <c r="Z44" i="6" s="1"/>
  <c r="D44" i="11" s="1"/>
  <c r="N44" i="8"/>
  <c r="O44" i="8" s="1"/>
  <c r="P44" i="8" s="1"/>
  <c r="Q44" i="8" s="1"/>
  <c r="R44" i="8" s="1"/>
  <c r="S44" i="8" s="1"/>
  <c r="T44" i="8" s="1"/>
  <c r="U44" i="8" s="1"/>
  <c r="T43" i="9"/>
  <c r="U43" i="9" s="1"/>
  <c r="W43" i="9"/>
  <c r="X43" i="9" s="1"/>
  <c r="Y43" i="9" s="1"/>
  <c r="Z43" i="9" s="1"/>
  <c r="J43" i="11" s="1"/>
  <c r="Y36" i="10"/>
  <c r="Z36" i="10" s="1"/>
  <c r="M36" i="11" s="1"/>
  <c r="T36" i="10"/>
  <c r="U36" i="10" s="1"/>
  <c r="E45" i="6" l="1"/>
  <c r="G45" i="6" s="1"/>
  <c r="I45" i="6" s="1"/>
  <c r="V44" i="6"/>
  <c r="B44" i="11" s="1"/>
  <c r="F44" i="11"/>
  <c r="F45" i="8"/>
  <c r="H46" i="8" s="1"/>
  <c r="V43" i="9"/>
  <c r="H43" i="11" s="1"/>
  <c r="E44" i="9"/>
  <c r="G44" i="9" s="1"/>
  <c r="I44" i="9" s="1"/>
  <c r="V44" i="8"/>
  <c r="E44" i="11" s="1"/>
  <c r="E45" i="8"/>
  <c r="G45" i="8" s="1"/>
  <c r="I45" i="8" s="1"/>
  <c r="W44" i="8"/>
  <c r="X44" i="8" s="1"/>
  <c r="Y44" i="8" s="1"/>
  <c r="Z44" i="8" s="1"/>
  <c r="G44" i="11" s="1"/>
  <c r="E37" i="10"/>
  <c r="G37" i="10" s="1"/>
  <c r="I37" i="10" s="1"/>
  <c r="V36" i="10"/>
  <c r="K36" i="11" s="1"/>
  <c r="J45" i="6" l="1"/>
  <c r="K45" i="6" s="1"/>
  <c r="L45" i="6" s="1"/>
  <c r="M45" i="6" s="1"/>
  <c r="J44" i="9"/>
  <c r="K44" i="9" s="1"/>
  <c r="L44" i="9" s="1"/>
  <c r="M44" i="9" s="1"/>
  <c r="J45" i="8"/>
  <c r="K45" i="8" s="1"/>
  <c r="L45" i="8" s="1"/>
  <c r="M45" i="8" s="1"/>
  <c r="J37" i="10"/>
  <c r="K37" i="10" s="1"/>
  <c r="L37" i="10" s="1"/>
  <c r="M37" i="10" s="1"/>
  <c r="N45" i="6" l="1"/>
  <c r="O45" i="6" s="1"/>
  <c r="P45" i="6" s="1"/>
  <c r="Q45" i="6" s="1"/>
  <c r="N44" i="9"/>
  <c r="O44" i="9" s="1"/>
  <c r="P44" i="9" s="1"/>
  <c r="Q44" i="9" s="1"/>
  <c r="N45" i="8"/>
  <c r="O45" i="8" s="1"/>
  <c r="P45" i="8" s="1"/>
  <c r="Q45" i="8" s="1"/>
  <c r="N37" i="10"/>
  <c r="O37" i="10" s="1"/>
  <c r="P37" i="10" s="1"/>
  <c r="Q37" i="10" s="1"/>
  <c r="R45" i="6" l="1"/>
  <c r="S45" i="6" s="1"/>
  <c r="C45" i="11"/>
  <c r="F46" i="6"/>
  <c r="H47" i="6" s="1"/>
  <c r="I44" i="11"/>
  <c r="F45" i="9"/>
  <c r="H46" i="9" s="1"/>
  <c r="R44" i="9"/>
  <c r="S44" i="9" s="1"/>
  <c r="R45" i="8"/>
  <c r="S45" i="8" s="1"/>
  <c r="F46" i="8"/>
  <c r="H47" i="8" s="1"/>
  <c r="F45" i="11"/>
  <c r="R37" i="10"/>
  <c r="S37" i="10" s="1"/>
  <c r="T37" i="10" s="1"/>
  <c r="U37" i="10" s="1"/>
  <c r="L37" i="11"/>
  <c r="F38" i="10"/>
  <c r="H39" i="10" s="1"/>
  <c r="T45" i="6" l="1"/>
  <c r="U45" i="6" s="1"/>
  <c r="W45" i="6"/>
  <c r="X45" i="6" s="1"/>
  <c r="Y45" i="6" s="1"/>
  <c r="Z45" i="6" s="1"/>
  <c r="D45" i="11" s="1"/>
  <c r="T44" i="9"/>
  <c r="U44" i="9" s="1"/>
  <c r="W44" i="9"/>
  <c r="X44" i="9" s="1"/>
  <c r="Y44" i="9" s="1"/>
  <c r="Z44" i="9" s="1"/>
  <c r="J44" i="11" s="1"/>
  <c r="T45" i="8"/>
  <c r="U45" i="8" s="1"/>
  <c r="W45" i="8"/>
  <c r="X45" i="8" s="1"/>
  <c r="Y45" i="8" s="1"/>
  <c r="Z45" i="8" s="1"/>
  <c r="G45" i="11" s="1"/>
  <c r="W37" i="10"/>
  <c r="X37" i="10" s="1"/>
  <c r="Y37" i="10" s="1"/>
  <c r="Z37" i="10" s="1"/>
  <c r="M37" i="11" s="1"/>
  <c r="E38" i="10"/>
  <c r="G38" i="10" s="1"/>
  <c r="I38" i="10" s="1"/>
  <c r="V37" i="10"/>
  <c r="K37" i="11" s="1"/>
  <c r="V45" i="6" l="1"/>
  <c r="B45" i="11" s="1"/>
  <c r="E46" i="6"/>
  <c r="G46" i="6" s="1"/>
  <c r="I46" i="6" s="1"/>
  <c r="V44" i="9"/>
  <c r="H44" i="11" s="1"/>
  <c r="E45" i="9"/>
  <c r="G45" i="9" s="1"/>
  <c r="I45" i="9" s="1"/>
  <c r="E46" i="8"/>
  <c r="G46" i="8" s="1"/>
  <c r="I46" i="8" s="1"/>
  <c r="V45" i="8"/>
  <c r="E45" i="11" s="1"/>
  <c r="J38" i="10"/>
  <c r="K38" i="10" s="1"/>
  <c r="L38" i="10" s="1"/>
  <c r="M38" i="10" s="1"/>
  <c r="J46" i="6" l="1"/>
  <c r="K46" i="6" s="1"/>
  <c r="L46" i="6" s="1"/>
  <c r="M46" i="6" s="1"/>
  <c r="J45" i="9"/>
  <c r="K45" i="9" s="1"/>
  <c r="L45" i="9" s="1"/>
  <c r="M45" i="9" s="1"/>
  <c r="J46" i="8"/>
  <c r="K46" i="8" s="1"/>
  <c r="L46" i="8" s="1"/>
  <c r="M46" i="8" s="1"/>
  <c r="N38" i="10"/>
  <c r="O38" i="10" s="1"/>
  <c r="P38" i="10" s="1"/>
  <c r="Q38" i="10" s="1"/>
  <c r="N46" i="6" l="1"/>
  <c r="O46" i="6" s="1"/>
  <c r="P46" i="6" s="1"/>
  <c r="Q46" i="6" s="1"/>
  <c r="R46" i="6" s="1"/>
  <c r="S46" i="6" s="1"/>
  <c r="N45" i="9"/>
  <c r="O45" i="9" s="1"/>
  <c r="P45" i="9" s="1"/>
  <c r="Q45" i="9" s="1"/>
  <c r="N46" i="8"/>
  <c r="O46" i="8" s="1"/>
  <c r="P46" i="8" s="1"/>
  <c r="Q46" i="8" s="1"/>
  <c r="R38" i="10"/>
  <c r="S38" i="10" s="1"/>
  <c r="T38" i="10" s="1"/>
  <c r="U38" i="10" s="1"/>
  <c r="L38" i="11"/>
  <c r="F39" i="10"/>
  <c r="H40" i="10" s="1"/>
  <c r="T46" i="6" l="1"/>
  <c r="U46" i="6" s="1"/>
  <c r="W46" i="6"/>
  <c r="X46" i="6" s="1"/>
  <c r="Y46" i="6" s="1"/>
  <c r="Z46" i="6" s="1"/>
  <c r="D46" i="11" s="1"/>
  <c r="C46" i="11"/>
  <c r="F47" i="6"/>
  <c r="H48" i="6" s="1"/>
  <c r="R45" i="9"/>
  <c r="S45" i="9" s="1"/>
  <c r="I45" i="11"/>
  <c r="F46" i="9"/>
  <c r="H47" i="9" s="1"/>
  <c r="R46" i="8"/>
  <c r="S46" i="8" s="1"/>
  <c r="F47" i="8"/>
  <c r="H48" i="8" s="1"/>
  <c r="F46" i="11"/>
  <c r="W38" i="10"/>
  <c r="X38" i="10" s="1"/>
  <c r="Y38" i="10" s="1"/>
  <c r="Z38" i="10" s="1"/>
  <c r="M38" i="11" s="1"/>
  <c r="E39" i="10"/>
  <c r="G39" i="10" s="1"/>
  <c r="I39" i="10" s="1"/>
  <c r="V38" i="10"/>
  <c r="K38" i="11" s="1"/>
  <c r="V46" i="6" l="1"/>
  <c r="B46" i="11" s="1"/>
  <c r="E47" i="6"/>
  <c r="G47" i="6" s="1"/>
  <c r="I47" i="6" s="1"/>
  <c r="T45" i="9"/>
  <c r="U45" i="9" s="1"/>
  <c r="W45" i="9"/>
  <c r="X45" i="9" s="1"/>
  <c r="Y45" i="9" s="1"/>
  <c r="Z45" i="9" s="1"/>
  <c r="J45" i="11" s="1"/>
  <c r="T46" i="8"/>
  <c r="U46" i="8" s="1"/>
  <c r="W46" i="8"/>
  <c r="X46" i="8" s="1"/>
  <c r="Y46" i="8" s="1"/>
  <c r="Z46" i="8" s="1"/>
  <c r="G46" i="11" s="1"/>
  <c r="J39" i="10"/>
  <c r="K39" i="10" s="1"/>
  <c r="L39" i="10" s="1"/>
  <c r="M39" i="10" s="1"/>
  <c r="J47" i="6" l="1"/>
  <c r="K47" i="6" s="1"/>
  <c r="L47" i="6" s="1"/>
  <c r="M47" i="6" s="1"/>
  <c r="E46" i="9"/>
  <c r="G46" i="9" s="1"/>
  <c r="I46" i="9" s="1"/>
  <c r="V45" i="9"/>
  <c r="H45" i="11" s="1"/>
  <c r="V46" i="8"/>
  <c r="E46" i="11" s="1"/>
  <c r="E47" i="8"/>
  <c r="G47" i="8" s="1"/>
  <c r="I47" i="8" s="1"/>
  <c r="N39" i="10"/>
  <c r="O39" i="10" s="1"/>
  <c r="P39" i="10" s="1"/>
  <c r="Q39" i="10" s="1"/>
  <c r="N47" i="6" l="1"/>
  <c r="O47" i="6" s="1"/>
  <c r="P47" i="6" s="1"/>
  <c r="Q47" i="6" s="1"/>
  <c r="J46" i="9"/>
  <c r="K46" i="9" s="1"/>
  <c r="L46" i="9" s="1"/>
  <c r="M46" i="9" s="1"/>
  <c r="J47" i="8"/>
  <c r="K47" i="8" s="1"/>
  <c r="L47" i="8" s="1"/>
  <c r="M47" i="8" s="1"/>
  <c r="R39" i="10"/>
  <c r="S39" i="10" s="1"/>
  <c r="T39" i="10" s="1"/>
  <c r="U39" i="10" s="1"/>
  <c r="L39" i="11"/>
  <c r="F40" i="10"/>
  <c r="H41" i="10" s="1"/>
  <c r="R47" i="6" l="1"/>
  <c r="S47" i="6" s="1"/>
  <c r="F48" i="6"/>
  <c r="H49" i="6" s="1"/>
  <c r="C47" i="11"/>
  <c r="N46" i="9"/>
  <c r="O46" i="9" s="1"/>
  <c r="P46" i="9" s="1"/>
  <c r="Q46" i="9" s="1"/>
  <c r="I46" i="11" s="1"/>
  <c r="N47" i="8"/>
  <c r="O47" i="8" s="1"/>
  <c r="P47" i="8" s="1"/>
  <c r="Q47" i="8" s="1"/>
  <c r="W39" i="10"/>
  <c r="X39" i="10" s="1"/>
  <c r="Y39" i="10" s="1"/>
  <c r="Z39" i="10" s="1"/>
  <c r="M39" i="11" s="1"/>
  <c r="V39" i="10"/>
  <c r="K39" i="11" s="1"/>
  <c r="E40" i="10"/>
  <c r="G40" i="10" s="1"/>
  <c r="I40" i="10" s="1"/>
  <c r="J40" i="10" s="1"/>
  <c r="R46" i="9" l="1"/>
  <c r="S46" i="9" s="1"/>
  <c r="T46" i="9" s="1"/>
  <c r="U46" i="9" s="1"/>
  <c r="V46" i="9" s="1"/>
  <c r="H46" i="11" s="1"/>
  <c r="F47" i="9"/>
  <c r="H48" i="9" s="1"/>
  <c r="T47" i="6"/>
  <c r="U47" i="6" s="1"/>
  <c r="W47" i="6"/>
  <c r="X47" i="6" s="1"/>
  <c r="Y47" i="6" s="1"/>
  <c r="Z47" i="6" s="1"/>
  <c r="D47" i="11" s="1"/>
  <c r="R47" i="8"/>
  <c r="S47" i="8" s="1"/>
  <c r="F48" i="8"/>
  <c r="H49" i="8" s="1"/>
  <c r="F47" i="11"/>
  <c r="N40" i="10"/>
  <c r="O40" i="10" s="1"/>
  <c r="P40" i="10" s="1"/>
  <c r="Q40" i="10" s="1"/>
  <c r="L40" i="11" s="1"/>
  <c r="K40" i="10"/>
  <c r="L40" i="10" s="1"/>
  <c r="M40" i="10" s="1"/>
  <c r="E47" i="9" l="1"/>
  <c r="G47" i="9" s="1"/>
  <c r="I47" i="9" s="1"/>
  <c r="J47" i="9" s="1"/>
  <c r="K47" i="9" s="1"/>
  <c r="L47" i="9" s="1"/>
  <c r="M47" i="9" s="1"/>
  <c r="W46" i="9"/>
  <c r="X46" i="9" s="1"/>
  <c r="Y46" i="9" s="1"/>
  <c r="Z46" i="9" s="1"/>
  <c r="J46" i="11" s="1"/>
  <c r="V47" i="6"/>
  <c r="B47" i="11" s="1"/>
  <c r="E48" i="6"/>
  <c r="G48" i="6" s="1"/>
  <c r="I48" i="6" s="1"/>
  <c r="T47" i="8"/>
  <c r="U47" i="8" s="1"/>
  <c r="W47" i="8"/>
  <c r="X47" i="8" s="1"/>
  <c r="Y47" i="8" s="1"/>
  <c r="Z47" i="8" s="1"/>
  <c r="G47" i="11" s="1"/>
  <c r="R40" i="10"/>
  <c r="F41" i="10"/>
  <c r="H42" i="10" s="1"/>
  <c r="J48" i="6" l="1"/>
  <c r="K48" i="6" s="1"/>
  <c r="L48" i="6" s="1"/>
  <c r="M48" i="6" s="1"/>
  <c r="N47" i="9"/>
  <c r="O47" i="9" s="1"/>
  <c r="P47" i="9" s="1"/>
  <c r="Q47" i="9" s="1"/>
  <c r="V47" i="8"/>
  <c r="E47" i="11" s="1"/>
  <c r="E48" i="8"/>
  <c r="G48" i="8" s="1"/>
  <c r="I48" i="8" s="1"/>
  <c r="S40" i="10"/>
  <c r="W40" i="10" s="1"/>
  <c r="X40" i="10" s="1"/>
  <c r="N48" i="6" l="1"/>
  <c r="O48" i="6" s="1"/>
  <c r="P48" i="6" s="1"/>
  <c r="Q48" i="6" s="1"/>
  <c r="R48" i="6" s="1"/>
  <c r="S48" i="6" s="1"/>
  <c r="I47" i="11"/>
  <c r="F48" i="9"/>
  <c r="H49" i="9" s="1"/>
  <c r="R47" i="9"/>
  <c r="S47" i="9" s="1"/>
  <c r="J48" i="8"/>
  <c r="K48" i="8" s="1"/>
  <c r="L48" i="8" s="1"/>
  <c r="M48" i="8" s="1"/>
  <c r="Y40" i="10"/>
  <c r="Z40" i="10" s="1"/>
  <c r="M40" i="11" s="1"/>
  <c r="T40" i="10"/>
  <c r="U40" i="10" s="1"/>
  <c r="T48" i="6" l="1"/>
  <c r="U48" i="6" s="1"/>
  <c r="E49" i="6" s="1"/>
  <c r="G49" i="6" s="1"/>
  <c r="I49" i="6" s="1"/>
  <c r="W48" i="6"/>
  <c r="X48" i="6" s="1"/>
  <c r="Y48" i="6" s="1"/>
  <c r="Z48" i="6" s="1"/>
  <c r="D48" i="11" s="1"/>
  <c r="F49" i="6"/>
  <c r="H50" i="6" s="1"/>
  <c r="C48" i="11"/>
  <c r="T47" i="9"/>
  <c r="U47" i="9" s="1"/>
  <c r="W47" i="9"/>
  <c r="X47" i="9" s="1"/>
  <c r="Y47" i="9" s="1"/>
  <c r="Z47" i="9" s="1"/>
  <c r="J47" i="11" s="1"/>
  <c r="N48" i="8"/>
  <c r="O48" i="8" s="1"/>
  <c r="P48" i="8" s="1"/>
  <c r="Q48" i="8" s="1"/>
  <c r="V40" i="10"/>
  <c r="K40" i="11" s="1"/>
  <c r="E41" i="10"/>
  <c r="G41" i="10" s="1"/>
  <c r="I41" i="10" s="1"/>
  <c r="J41" i="10" s="1"/>
  <c r="V48" i="6" l="1"/>
  <c r="B48" i="11" s="1"/>
  <c r="J49" i="6"/>
  <c r="K49" i="6" s="1"/>
  <c r="L49" i="6" s="1"/>
  <c r="M49" i="6" s="1"/>
  <c r="V47" i="9"/>
  <c r="H47" i="11" s="1"/>
  <c r="E48" i="9"/>
  <c r="G48" i="9" s="1"/>
  <c r="I48" i="9" s="1"/>
  <c r="R48" i="8"/>
  <c r="S48" i="8" s="1"/>
  <c r="F49" i="8"/>
  <c r="H50" i="8" s="1"/>
  <c r="F48" i="11"/>
  <c r="N41" i="10"/>
  <c r="O41" i="10" s="1"/>
  <c r="P41" i="10" s="1"/>
  <c r="Q41" i="10" s="1"/>
  <c r="L41" i="11" s="1"/>
  <c r="K41" i="10"/>
  <c r="L41" i="10" s="1"/>
  <c r="M41" i="10" s="1"/>
  <c r="N49" i="6" l="1"/>
  <c r="O49" i="6" s="1"/>
  <c r="P49" i="6" s="1"/>
  <c r="Q49" i="6" s="1"/>
  <c r="R49" i="6" s="1"/>
  <c r="S49" i="6" s="1"/>
  <c r="J48" i="9"/>
  <c r="K48" i="9" s="1"/>
  <c r="L48" i="9" s="1"/>
  <c r="M48" i="9" s="1"/>
  <c r="T48" i="8"/>
  <c r="U48" i="8" s="1"/>
  <c r="W48" i="8"/>
  <c r="X48" i="8" s="1"/>
  <c r="Y48" i="8" s="1"/>
  <c r="Z48" i="8" s="1"/>
  <c r="G48" i="11" s="1"/>
  <c r="R41" i="10"/>
  <c r="F42" i="10"/>
  <c r="H43" i="10" s="1"/>
  <c r="T49" i="6" l="1"/>
  <c r="U49" i="6" s="1"/>
  <c r="V49" i="6" s="1"/>
  <c r="B49" i="11" s="1"/>
  <c r="W49" i="6"/>
  <c r="X49" i="6" s="1"/>
  <c r="Y49" i="6" s="1"/>
  <c r="Z49" i="6" s="1"/>
  <c r="D49" i="11" s="1"/>
  <c r="F50" i="6"/>
  <c r="H51" i="6" s="1"/>
  <c r="C49" i="11"/>
  <c r="N48" i="9"/>
  <c r="O48" i="9" s="1"/>
  <c r="P48" i="9" s="1"/>
  <c r="Q48" i="9" s="1"/>
  <c r="R48" i="9" s="1"/>
  <c r="S48" i="9" s="1"/>
  <c r="V48" i="8"/>
  <c r="E48" i="11" s="1"/>
  <c r="E49" i="8"/>
  <c r="G49" i="8" s="1"/>
  <c r="I49" i="8" s="1"/>
  <c r="S41" i="10"/>
  <c r="W41" i="10" s="1"/>
  <c r="X41" i="10" s="1"/>
  <c r="E50" i="6" l="1"/>
  <c r="G50" i="6" s="1"/>
  <c r="I50" i="6" s="1"/>
  <c r="J50" i="6" s="1"/>
  <c r="K50" i="6" s="1"/>
  <c r="L50" i="6" s="1"/>
  <c r="M50" i="6" s="1"/>
  <c r="T48" i="9"/>
  <c r="U48" i="9" s="1"/>
  <c r="W48" i="9"/>
  <c r="X48" i="9" s="1"/>
  <c r="Y48" i="9" s="1"/>
  <c r="Z48" i="9" s="1"/>
  <c r="J48" i="11" s="1"/>
  <c r="I48" i="11"/>
  <c r="F49" i="9"/>
  <c r="H50" i="9" s="1"/>
  <c r="J49" i="8"/>
  <c r="K49" i="8" s="1"/>
  <c r="L49" i="8" s="1"/>
  <c r="M49" i="8" s="1"/>
  <c r="Y41" i="10"/>
  <c r="Z41" i="10" s="1"/>
  <c r="M41" i="11" s="1"/>
  <c r="T41" i="10"/>
  <c r="U41" i="10" s="1"/>
  <c r="V41" i="10" s="1"/>
  <c r="K41" i="11" s="1"/>
  <c r="N50" i="6" l="1"/>
  <c r="O50" i="6" s="1"/>
  <c r="P50" i="6" s="1"/>
  <c r="Q50" i="6" s="1"/>
  <c r="R50" i="6" s="1"/>
  <c r="S50" i="6" s="1"/>
  <c r="V48" i="9"/>
  <c r="H48" i="11" s="1"/>
  <c r="E49" i="9"/>
  <c r="G49" i="9" s="1"/>
  <c r="I49" i="9" s="1"/>
  <c r="N49" i="8"/>
  <c r="O49" i="8" s="1"/>
  <c r="P49" i="8" s="1"/>
  <c r="Q49" i="8" s="1"/>
  <c r="E42" i="10"/>
  <c r="G42" i="10" s="1"/>
  <c r="I42" i="10" s="1"/>
  <c r="J42" i="10" s="1"/>
  <c r="K42" i="10" s="1"/>
  <c r="L42" i="10" s="1"/>
  <c r="M42" i="10" s="1"/>
  <c r="T50" i="6" l="1"/>
  <c r="U50" i="6" s="1"/>
  <c r="W50" i="6"/>
  <c r="X50" i="6" s="1"/>
  <c r="Y50" i="6" s="1"/>
  <c r="Z50" i="6" s="1"/>
  <c r="D50" i="11" s="1"/>
  <c r="F51" i="6"/>
  <c r="H52" i="6" s="1"/>
  <c r="C50" i="11"/>
  <c r="J49" i="9"/>
  <c r="K49" i="9" s="1"/>
  <c r="L49" i="9" s="1"/>
  <c r="M49" i="9" s="1"/>
  <c r="R49" i="8"/>
  <c r="S49" i="8" s="1"/>
  <c r="F50" i="8"/>
  <c r="H51" i="8" s="1"/>
  <c r="F49" i="11"/>
  <c r="N42" i="10"/>
  <c r="O42" i="10" s="1"/>
  <c r="P42" i="10" s="1"/>
  <c r="Q42" i="10" s="1"/>
  <c r="L42" i="11" s="1"/>
  <c r="E51" i="6" l="1"/>
  <c r="G51" i="6" s="1"/>
  <c r="I51" i="6" s="1"/>
  <c r="V50" i="6"/>
  <c r="B50" i="11" s="1"/>
  <c r="N49" i="9"/>
  <c r="O49" i="9" s="1"/>
  <c r="P49" i="9" s="1"/>
  <c r="Q49" i="9" s="1"/>
  <c r="T49" i="8"/>
  <c r="U49" i="8" s="1"/>
  <c r="W49" i="8"/>
  <c r="X49" i="8" s="1"/>
  <c r="Y49" i="8" s="1"/>
  <c r="Z49" i="8" s="1"/>
  <c r="G49" i="11" s="1"/>
  <c r="F43" i="10"/>
  <c r="H44" i="10" s="1"/>
  <c r="R42" i="10"/>
  <c r="S42" i="10" s="1"/>
  <c r="J51" i="6" l="1"/>
  <c r="K51" i="6" s="1"/>
  <c r="L51" i="6" s="1"/>
  <c r="M51" i="6" s="1"/>
  <c r="I49" i="11"/>
  <c r="F50" i="9"/>
  <c r="H51" i="9" s="1"/>
  <c r="R49" i="9"/>
  <c r="S49" i="9" s="1"/>
  <c r="V49" i="8"/>
  <c r="E49" i="11" s="1"/>
  <c r="E50" i="8"/>
  <c r="G50" i="8" s="1"/>
  <c r="I50" i="8" s="1"/>
  <c r="T42" i="10"/>
  <c r="U42" i="10" s="1"/>
  <c r="W42" i="10"/>
  <c r="X42" i="10" s="1"/>
  <c r="N51" i="6" l="1"/>
  <c r="O51" i="6" s="1"/>
  <c r="P51" i="6" s="1"/>
  <c r="Q51" i="6" s="1"/>
  <c r="R51" i="6" s="1"/>
  <c r="S51" i="6" s="1"/>
  <c r="T49" i="9"/>
  <c r="U49" i="9" s="1"/>
  <c r="W49" i="9"/>
  <c r="X49" i="9" s="1"/>
  <c r="Y49" i="9" s="1"/>
  <c r="Z49" i="9" s="1"/>
  <c r="J49" i="11" s="1"/>
  <c r="J50" i="8"/>
  <c r="K50" i="8" s="1"/>
  <c r="L50" i="8" s="1"/>
  <c r="M50" i="8" s="1"/>
  <c r="Y42" i="10"/>
  <c r="Z42" i="10" s="1"/>
  <c r="M42" i="11" s="1"/>
  <c r="V42" i="10"/>
  <c r="K42" i="11" s="1"/>
  <c r="E43" i="10"/>
  <c r="G43" i="10" s="1"/>
  <c r="I43" i="10" s="1"/>
  <c r="J43" i="10" s="1"/>
  <c r="T51" i="6" l="1"/>
  <c r="U51" i="6" s="1"/>
  <c r="W51" i="6"/>
  <c r="X51" i="6" s="1"/>
  <c r="Y51" i="6" s="1"/>
  <c r="Z51" i="6" s="1"/>
  <c r="D51" i="11" s="1"/>
  <c r="C51" i="11"/>
  <c r="F52" i="6"/>
  <c r="H53" i="6" s="1"/>
  <c r="E50" i="9"/>
  <c r="G50" i="9" s="1"/>
  <c r="I50" i="9" s="1"/>
  <c r="V49" i="9"/>
  <c r="H49" i="11" s="1"/>
  <c r="N50" i="8"/>
  <c r="O50" i="8" s="1"/>
  <c r="P50" i="8" s="1"/>
  <c r="Q50" i="8" s="1"/>
  <c r="N43" i="10"/>
  <c r="O43" i="10" s="1"/>
  <c r="P43" i="10" s="1"/>
  <c r="Q43" i="10" s="1"/>
  <c r="L43" i="11" s="1"/>
  <c r="K43" i="10"/>
  <c r="L43" i="10" s="1"/>
  <c r="M43" i="10" s="1"/>
  <c r="V51" i="6" l="1"/>
  <c r="B51" i="11" s="1"/>
  <c r="E52" i="6"/>
  <c r="G52" i="6" s="1"/>
  <c r="I52" i="6" s="1"/>
  <c r="J50" i="9"/>
  <c r="K50" i="9" s="1"/>
  <c r="L50" i="9" s="1"/>
  <c r="M50" i="9" s="1"/>
  <c r="R50" i="8"/>
  <c r="S50" i="8" s="1"/>
  <c r="F51" i="8"/>
  <c r="H52" i="8" s="1"/>
  <c r="F50" i="11"/>
  <c r="R43" i="10"/>
  <c r="F44" i="10"/>
  <c r="H45" i="10" s="1"/>
  <c r="N50" i="9" l="1"/>
  <c r="O50" i="9" s="1"/>
  <c r="P50" i="9" s="1"/>
  <c r="Q50" i="9" s="1"/>
  <c r="I50" i="11" s="1"/>
  <c r="J52" i="6"/>
  <c r="K52" i="6" s="1"/>
  <c r="L52" i="6" s="1"/>
  <c r="M52" i="6" s="1"/>
  <c r="T50" i="8"/>
  <c r="U50" i="8" s="1"/>
  <c r="W50" i="8"/>
  <c r="X50" i="8" s="1"/>
  <c r="Y50" i="8" s="1"/>
  <c r="Z50" i="8" s="1"/>
  <c r="G50" i="11" s="1"/>
  <c r="S43" i="10"/>
  <c r="W43" i="10" s="1"/>
  <c r="X43" i="10" s="1"/>
  <c r="F51" i="9" l="1"/>
  <c r="H52" i="9" s="1"/>
  <c r="R50" i="9"/>
  <c r="S50" i="9" s="1"/>
  <c r="T50" i="9" s="1"/>
  <c r="U50" i="9" s="1"/>
  <c r="E51" i="9" s="1"/>
  <c r="G51" i="9" s="1"/>
  <c r="I51" i="9" s="1"/>
  <c r="N52" i="6"/>
  <c r="O52" i="6" s="1"/>
  <c r="P52" i="6" s="1"/>
  <c r="Q52" i="6" s="1"/>
  <c r="V50" i="8"/>
  <c r="E50" i="11" s="1"/>
  <c r="E51" i="8"/>
  <c r="G51" i="8" s="1"/>
  <c r="I51" i="8" s="1"/>
  <c r="Y43" i="10"/>
  <c r="Z43" i="10" s="1"/>
  <c r="M43" i="11" s="1"/>
  <c r="T43" i="10"/>
  <c r="U43" i="10" s="1"/>
  <c r="W50" i="9" l="1"/>
  <c r="X50" i="9" s="1"/>
  <c r="Y50" i="9" s="1"/>
  <c r="Z50" i="9" s="1"/>
  <c r="J50" i="11" s="1"/>
  <c r="V50" i="9"/>
  <c r="H50" i="11" s="1"/>
  <c r="R52" i="6"/>
  <c r="S52" i="6" s="1"/>
  <c r="F53" i="6"/>
  <c r="H54" i="6" s="1"/>
  <c r="C52" i="11"/>
  <c r="J51" i="9"/>
  <c r="K51" i="9" s="1"/>
  <c r="L51" i="9" s="1"/>
  <c r="M51" i="9" s="1"/>
  <c r="J51" i="8"/>
  <c r="K51" i="8" s="1"/>
  <c r="L51" i="8" s="1"/>
  <c r="M51" i="8" s="1"/>
  <c r="V43" i="10"/>
  <c r="K43" i="11" s="1"/>
  <c r="E44" i="10"/>
  <c r="G44" i="10" s="1"/>
  <c r="I44" i="10" s="1"/>
  <c r="T52" i="6" l="1"/>
  <c r="U52" i="6" s="1"/>
  <c r="W52" i="6"/>
  <c r="X52" i="6" s="1"/>
  <c r="Y52" i="6" s="1"/>
  <c r="Z52" i="6" s="1"/>
  <c r="D52" i="11" s="1"/>
  <c r="N51" i="9"/>
  <c r="O51" i="9" s="1"/>
  <c r="P51" i="9" s="1"/>
  <c r="Q51" i="9" s="1"/>
  <c r="R51" i="9" s="1"/>
  <c r="S51" i="9" s="1"/>
  <c r="T51" i="9" s="1"/>
  <c r="U51" i="9" s="1"/>
  <c r="N51" i="8"/>
  <c r="O51" i="8" s="1"/>
  <c r="P51" i="8" s="1"/>
  <c r="Q51" i="8" s="1"/>
  <c r="J44" i="10"/>
  <c r="K44" i="10" s="1"/>
  <c r="L44" i="10" s="1"/>
  <c r="M44" i="10" s="1"/>
  <c r="V52" i="6" l="1"/>
  <c r="B52" i="11" s="1"/>
  <c r="E53" i="6"/>
  <c r="G53" i="6" s="1"/>
  <c r="I53" i="6" s="1"/>
  <c r="F52" i="9"/>
  <c r="H53" i="9" s="1"/>
  <c r="I51" i="11"/>
  <c r="W51" i="9"/>
  <c r="X51" i="9" s="1"/>
  <c r="Y51" i="9" s="1"/>
  <c r="Z51" i="9" s="1"/>
  <c r="J51" i="11" s="1"/>
  <c r="E52" i="9"/>
  <c r="G52" i="9" s="1"/>
  <c r="I52" i="9" s="1"/>
  <c r="V51" i="9"/>
  <c r="H51" i="11" s="1"/>
  <c r="R51" i="8"/>
  <c r="S51" i="8" s="1"/>
  <c r="F51" i="11"/>
  <c r="F52" i="8"/>
  <c r="H53" i="8" s="1"/>
  <c r="N44" i="10"/>
  <c r="O44" i="10" s="1"/>
  <c r="P44" i="10" s="1"/>
  <c r="Q44" i="10" s="1"/>
  <c r="J53" i="6" l="1"/>
  <c r="K53" i="6" s="1"/>
  <c r="L53" i="6" s="1"/>
  <c r="M53" i="6" s="1"/>
  <c r="J52" i="9"/>
  <c r="K52" i="9" s="1"/>
  <c r="L52" i="9" s="1"/>
  <c r="M52" i="9" s="1"/>
  <c r="T51" i="8"/>
  <c r="U51" i="8" s="1"/>
  <c r="W51" i="8"/>
  <c r="X51" i="8" s="1"/>
  <c r="Y51" i="8" s="1"/>
  <c r="Z51" i="8" s="1"/>
  <c r="G51" i="11" s="1"/>
  <c r="R44" i="10"/>
  <c r="S44" i="10" s="1"/>
  <c r="W44" i="10" s="1"/>
  <c r="X44" i="10" s="1"/>
  <c r="L44" i="11"/>
  <c r="F45" i="10"/>
  <c r="H46" i="10" s="1"/>
  <c r="N53" i="6" l="1"/>
  <c r="O53" i="6" s="1"/>
  <c r="P53" i="6" s="1"/>
  <c r="Q53" i="6" s="1"/>
  <c r="R53" i="6" s="1"/>
  <c r="S53" i="6" s="1"/>
  <c r="N52" i="9"/>
  <c r="O52" i="9" s="1"/>
  <c r="P52" i="9" s="1"/>
  <c r="Q52" i="9" s="1"/>
  <c r="V51" i="8"/>
  <c r="E51" i="11" s="1"/>
  <c r="E52" i="8"/>
  <c r="G52" i="8" s="1"/>
  <c r="I52" i="8" s="1"/>
  <c r="T44" i="10"/>
  <c r="U44" i="10" s="1"/>
  <c r="V44" i="10" s="1"/>
  <c r="K44" i="11" s="1"/>
  <c r="Y44" i="10"/>
  <c r="Z44" i="10" s="1"/>
  <c r="M44" i="11" s="1"/>
  <c r="T53" i="6" l="1"/>
  <c r="U53" i="6" s="1"/>
  <c r="W53" i="6"/>
  <c r="X53" i="6" s="1"/>
  <c r="Y53" i="6" s="1"/>
  <c r="Z53" i="6" s="1"/>
  <c r="D53" i="11" s="1"/>
  <c r="F54" i="6"/>
  <c r="H55" i="6" s="1"/>
  <c r="C53" i="11"/>
  <c r="I52" i="11"/>
  <c r="F53" i="9"/>
  <c r="H54" i="9" s="1"/>
  <c r="R52" i="9"/>
  <c r="S52" i="9" s="1"/>
  <c r="J52" i="8"/>
  <c r="K52" i="8" s="1"/>
  <c r="L52" i="8" s="1"/>
  <c r="M52" i="8" s="1"/>
  <c r="E45" i="10"/>
  <c r="G45" i="10" s="1"/>
  <c r="I45" i="10" s="1"/>
  <c r="J45" i="10" s="1"/>
  <c r="K45" i="10" s="1"/>
  <c r="L45" i="10" s="1"/>
  <c r="M45" i="10" s="1"/>
  <c r="E54" i="6" l="1"/>
  <c r="G54" i="6" s="1"/>
  <c r="I54" i="6" s="1"/>
  <c r="V53" i="6"/>
  <c r="B53" i="11" s="1"/>
  <c r="T52" i="9"/>
  <c r="U52" i="9" s="1"/>
  <c r="W52" i="9"/>
  <c r="X52" i="9" s="1"/>
  <c r="Y52" i="9" s="1"/>
  <c r="Z52" i="9" s="1"/>
  <c r="J52" i="11" s="1"/>
  <c r="N52" i="8"/>
  <c r="O52" i="8" s="1"/>
  <c r="P52" i="8" s="1"/>
  <c r="Q52" i="8" s="1"/>
  <c r="N45" i="10"/>
  <c r="O45" i="10" s="1"/>
  <c r="P45" i="10" s="1"/>
  <c r="Q45" i="10" s="1"/>
  <c r="L45" i="11" s="1"/>
  <c r="J54" i="6" l="1"/>
  <c r="K54" i="6" s="1"/>
  <c r="L54" i="6" s="1"/>
  <c r="M54" i="6" s="1"/>
  <c r="V52" i="9"/>
  <c r="H52" i="11" s="1"/>
  <c r="E53" i="9"/>
  <c r="G53" i="9" s="1"/>
  <c r="I53" i="9" s="1"/>
  <c r="R52" i="8"/>
  <c r="S52" i="8" s="1"/>
  <c r="F52" i="11"/>
  <c r="F53" i="8"/>
  <c r="H54" i="8" s="1"/>
  <c r="R45" i="10"/>
  <c r="F46" i="10"/>
  <c r="H47" i="10" s="1"/>
  <c r="N54" i="6" l="1"/>
  <c r="O54" i="6" s="1"/>
  <c r="P54" i="6" s="1"/>
  <c r="Q54" i="6" s="1"/>
  <c r="J53" i="9"/>
  <c r="K53" i="9" s="1"/>
  <c r="L53" i="9" s="1"/>
  <c r="M53" i="9" s="1"/>
  <c r="T52" i="8"/>
  <c r="U52" i="8" s="1"/>
  <c r="W52" i="8"/>
  <c r="X52" i="8" s="1"/>
  <c r="Y52" i="8" s="1"/>
  <c r="Z52" i="8" s="1"/>
  <c r="G52" i="11" s="1"/>
  <c r="S45" i="10"/>
  <c r="W45" i="10" s="1"/>
  <c r="X45" i="10" s="1"/>
  <c r="R54" i="6" l="1"/>
  <c r="S54" i="6" s="1"/>
  <c r="C54" i="11"/>
  <c r="F55" i="6"/>
  <c r="H56" i="6" s="1"/>
  <c r="N53" i="9"/>
  <c r="O53" i="9" s="1"/>
  <c r="P53" i="9" s="1"/>
  <c r="Q53" i="9" s="1"/>
  <c r="V52" i="8"/>
  <c r="E52" i="11" s="1"/>
  <c r="E53" i="8"/>
  <c r="G53" i="8" s="1"/>
  <c r="I53" i="8" s="1"/>
  <c r="Y45" i="10"/>
  <c r="Z45" i="10" s="1"/>
  <c r="M45" i="11" s="1"/>
  <c r="T45" i="10"/>
  <c r="U45" i="10" s="1"/>
  <c r="T54" i="6" l="1"/>
  <c r="U54" i="6" s="1"/>
  <c r="W54" i="6"/>
  <c r="X54" i="6" s="1"/>
  <c r="Y54" i="6" s="1"/>
  <c r="Z54" i="6" s="1"/>
  <c r="D54" i="11" s="1"/>
  <c r="R53" i="9"/>
  <c r="S53" i="9" s="1"/>
  <c r="I53" i="11"/>
  <c r="F54" i="9"/>
  <c r="H55" i="9" s="1"/>
  <c r="J53" i="8"/>
  <c r="K53" i="8" s="1"/>
  <c r="L53" i="8" s="1"/>
  <c r="M53" i="8" s="1"/>
  <c r="V45" i="10"/>
  <c r="K45" i="11" s="1"/>
  <c r="E46" i="10"/>
  <c r="G46" i="10" s="1"/>
  <c r="I46" i="10" s="1"/>
  <c r="V54" i="6" l="1"/>
  <c r="B54" i="11" s="1"/>
  <c r="E55" i="6"/>
  <c r="G55" i="6" s="1"/>
  <c r="I55" i="6" s="1"/>
  <c r="T53" i="9"/>
  <c r="U53" i="9" s="1"/>
  <c r="W53" i="9"/>
  <c r="X53" i="9" s="1"/>
  <c r="Y53" i="9" s="1"/>
  <c r="Z53" i="9" s="1"/>
  <c r="J53" i="11" s="1"/>
  <c r="N53" i="8"/>
  <c r="O53" i="8" s="1"/>
  <c r="P53" i="8" s="1"/>
  <c r="Q53" i="8" s="1"/>
  <c r="J46" i="10"/>
  <c r="K46" i="10" s="1"/>
  <c r="L46" i="10" s="1"/>
  <c r="M46" i="10" s="1"/>
  <c r="J55" i="6" l="1"/>
  <c r="K55" i="6" s="1"/>
  <c r="L55" i="6" s="1"/>
  <c r="M55" i="6" s="1"/>
  <c r="V53" i="9"/>
  <c r="H53" i="11" s="1"/>
  <c r="E54" i="9"/>
  <c r="G54" i="9" s="1"/>
  <c r="I54" i="9" s="1"/>
  <c r="R53" i="8"/>
  <c r="S53" i="8" s="1"/>
  <c r="F53" i="11"/>
  <c r="F54" i="8"/>
  <c r="H55" i="8" s="1"/>
  <c r="N46" i="10"/>
  <c r="O46" i="10" s="1"/>
  <c r="P46" i="10" s="1"/>
  <c r="Q46" i="10" s="1"/>
  <c r="N55" i="6" l="1"/>
  <c r="O55" i="6" s="1"/>
  <c r="P55" i="6" s="1"/>
  <c r="Q55" i="6" s="1"/>
  <c r="J54" i="9"/>
  <c r="K54" i="9" s="1"/>
  <c r="L54" i="9" s="1"/>
  <c r="M54" i="9" s="1"/>
  <c r="T53" i="8"/>
  <c r="U53" i="8" s="1"/>
  <c r="W53" i="8"/>
  <c r="X53" i="8" s="1"/>
  <c r="Y53" i="8" s="1"/>
  <c r="Z53" i="8" s="1"/>
  <c r="G53" i="11" s="1"/>
  <c r="R46" i="10"/>
  <c r="S46" i="10" s="1"/>
  <c r="T46" i="10" s="1"/>
  <c r="U46" i="10" s="1"/>
  <c r="L46" i="11"/>
  <c r="F47" i="10"/>
  <c r="H48" i="10" s="1"/>
  <c r="R55" i="6" l="1"/>
  <c r="S55" i="6" s="1"/>
  <c r="F56" i="6"/>
  <c r="H57" i="6" s="1"/>
  <c r="C55" i="11"/>
  <c r="N54" i="9"/>
  <c r="O54" i="9" s="1"/>
  <c r="P54" i="9" s="1"/>
  <c r="Q54" i="9" s="1"/>
  <c r="R54" i="9" s="1"/>
  <c r="S54" i="9" s="1"/>
  <c r="V53" i="8"/>
  <c r="E53" i="11" s="1"/>
  <c r="E54" i="8"/>
  <c r="G54" i="8" s="1"/>
  <c r="I54" i="8" s="1"/>
  <c r="W46" i="10"/>
  <c r="X46" i="10" s="1"/>
  <c r="Y46" i="10" s="1"/>
  <c r="Z46" i="10" s="1"/>
  <c r="M46" i="11" s="1"/>
  <c r="E47" i="10"/>
  <c r="G47" i="10" s="1"/>
  <c r="I47" i="10" s="1"/>
  <c r="V46" i="10"/>
  <c r="K46" i="11" s="1"/>
  <c r="W55" i="6" l="1"/>
  <c r="X55" i="6" s="1"/>
  <c r="Y55" i="6" s="1"/>
  <c r="Z55" i="6" s="1"/>
  <c r="D55" i="11" s="1"/>
  <c r="T55" i="6"/>
  <c r="U55" i="6" s="1"/>
  <c r="T54" i="9"/>
  <c r="U54" i="9" s="1"/>
  <c r="W54" i="9"/>
  <c r="X54" i="9" s="1"/>
  <c r="Y54" i="9" s="1"/>
  <c r="Z54" i="9" s="1"/>
  <c r="J54" i="11" s="1"/>
  <c r="I54" i="11"/>
  <c r="F55" i="9"/>
  <c r="H56" i="9" s="1"/>
  <c r="J54" i="8"/>
  <c r="K54" i="8" s="1"/>
  <c r="L54" i="8" s="1"/>
  <c r="M54" i="8" s="1"/>
  <c r="J47" i="10"/>
  <c r="K47" i="10" s="1"/>
  <c r="L47" i="10" s="1"/>
  <c r="M47" i="10" s="1"/>
  <c r="V55" i="6" l="1"/>
  <c r="B55" i="11" s="1"/>
  <c r="E56" i="6"/>
  <c r="G56" i="6" s="1"/>
  <c r="I56" i="6" s="1"/>
  <c r="N54" i="8"/>
  <c r="O54" i="8" s="1"/>
  <c r="P54" i="8" s="1"/>
  <c r="Q54" i="8" s="1"/>
  <c r="R54" i="8" s="1"/>
  <c r="S54" i="8" s="1"/>
  <c r="V54" i="9"/>
  <c r="H54" i="11" s="1"/>
  <c r="E55" i="9"/>
  <c r="G55" i="9" s="1"/>
  <c r="I55" i="9" s="1"/>
  <c r="N47" i="10"/>
  <c r="O47" i="10" s="1"/>
  <c r="P47" i="10" s="1"/>
  <c r="Q47" i="10" s="1"/>
  <c r="L47" i="11" s="1"/>
  <c r="J56" i="6" l="1"/>
  <c r="K56" i="6" s="1"/>
  <c r="L56" i="6" s="1"/>
  <c r="M56" i="6" s="1"/>
  <c r="T54" i="8"/>
  <c r="U54" i="8" s="1"/>
  <c r="V54" i="8" s="1"/>
  <c r="E54" i="11" s="1"/>
  <c r="W54" i="8"/>
  <c r="X54" i="8" s="1"/>
  <c r="Y54" i="8" s="1"/>
  <c r="Z54" i="8" s="1"/>
  <c r="G54" i="11" s="1"/>
  <c r="F55" i="8"/>
  <c r="H56" i="8" s="1"/>
  <c r="F54" i="11"/>
  <c r="J55" i="9"/>
  <c r="K55" i="9" s="1"/>
  <c r="L55" i="9" s="1"/>
  <c r="M55" i="9" s="1"/>
  <c r="R47" i="10"/>
  <c r="F48" i="10"/>
  <c r="H49" i="10" s="1"/>
  <c r="E55" i="8" l="1"/>
  <c r="G55" i="8" s="1"/>
  <c r="I55" i="8" s="1"/>
  <c r="J55" i="8" s="1"/>
  <c r="K55" i="8" s="1"/>
  <c r="L55" i="8" s="1"/>
  <c r="M55" i="8" s="1"/>
  <c r="N56" i="6"/>
  <c r="O56" i="6" s="1"/>
  <c r="P56" i="6" s="1"/>
  <c r="Q56" i="6" s="1"/>
  <c r="N55" i="9"/>
  <c r="O55" i="9" s="1"/>
  <c r="P55" i="9" s="1"/>
  <c r="Q55" i="9" s="1"/>
  <c r="R55" i="9" s="1"/>
  <c r="S55" i="9" s="1"/>
  <c r="S47" i="10"/>
  <c r="W47" i="10" s="1"/>
  <c r="X47" i="10" s="1"/>
  <c r="R56" i="6" l="1"/>
  <c r="S56" i="6" s="1"/>
  <c r="F57" i="6"/>
  <c r="H58" i="6" s="1"/>
  <c r="C56" i="11"/>
  <c r="T55" i="9"/>
  <c r="U55" i="9" s="1"/>
  <c r="W55" i="9"/>
  <c r="X55" i="9" s="1"/>
  <c r="Y55" i="9" s="1"/>
  <c r="Z55" i="9" s="1"/>
  <c r="J55" i="11" s="1"/>
  <c r="F56" i="9"/>
  <c r="H57" i="9" s="1"/>
  <c r="I55" i="11"/>
  <c r="N55" i="8"/>
  <c r="O55" i="8" s="1"/>
  <c r="P55" i="8" s="1"/>
  <c r="Q55" i="8" s="1"/>
  <c r="Y47" i="10"/>
  <c r="Z47" i="10" s="1"/>
  <c r="M47" i="11" s="1"/>
  <c r="T47" i="10"/>
  <c r="U47" i="10" s="1"/>
  <c r="T56" i="6" l="1"/>
  <c r="U56" i="6" s="1"/>
  <c r="W56" i="6"/>
  <c r="X56" i="6" s="1"/>
  <c r="Y56" i="6" s="1"/>
  <c r="Z56" i="6" s="1"/>
  <c r="D56" i="11" s="1"/>
  <c r="V55" i="9"/>
  <c r="H55" i="11" s="1"/>
  <c r="E56" i="9"/>
  <c r="G56" i="9" s="1"/>
  <c r="I56" i="9" s="1"/>
  <c r="R55" i="8"/>
  <c r="S55" i="8" s="1"/>
  <c r="F55" i="11"/>
  <c r="F56" i="8"/>
  <c r="H57" i="8" s="1"/>
  <c r="E48" i="10"/>
  <c r="G48" i="10" s="1"/>
  <c r="I48" i="10" s="1"/>
  <c r="V47" i="10"/>
  <c r="K47" i="11" s="1"/>
  <c r="E57" i="6" l="1"/>
  <c r="G57" i="6" s="1"/>
  <c r="I57" i="6" s="1"/>
  <c r="V56" i="6"/>
  <c r="B56" i="11" s="1"/>
  <c r="J56" i="9"/>
  <c r="K56" i="9" s="1"/>
  <c r="L56" i="9" s="1"/>
  <c r="M56" i="9" s="1"/>
  <c r="T55" i="8"/>
  <c r="U55" i="8" s="1"/>
  <c r="W55" i="8"/>
  <c r="X55" i="8" s="1"/>
  <c r="Y55" i="8" s="1"/>
  <c r="Z55" i="8" s="1"/>
  <c r="G55" i="11" s="1"/>
  <c r="J48" i="10"/>
  <c r="K48" i="10" s="1"/>
  <c r="L48" i="10" s="1"/>
  <c r="M48" i="10" s="1"/>
  <c r="J57" i="6" l="1"/>
  <c r="K57" i="6" s="1"/>
  <c r="L57" i="6" s="1"/>
  <c r="M57" i="6" s="1"/>
  <c r="N56" i="9"/>
  <c r="O56" i="9" s="1"/>
  <c r="P56" i="9" s="1"/>
  <c r="Q56" i="9" s="1"/>
  <c r="R56" i="9" s="1"/>
  <c r="S56" i="9" s="1"/>
  <c r="T56" i="9" s="1"/>
  <c r="U56" i="9" s="1"/>
  <c r="V55" i="8"/>
  <c r="E55" i="11" s="1"/>
  <c r="E56" i="8"/>
  <c r="G56" i="8" s="1"/>
  <c r="I56" i="8" s="1"/>
  <c r="N48" i="10"/>
  <c r="O48" i="10" s="1"/>
  <c r="P48" i="10" s="1"/>
  <c r="Q48" i="10" s="1"/>
  <c r="N57" i="6" l="1"/>
  <c r="O57" i="6" s="1"/>
  <c r="P57" i="6" s="1"/>
  <c r="Q57" i="6" s="1"/>
  <c r="W56" i="9"/>
  <c r="X56" i="9" s="1"/>
  <c r="Y56" i="9" s="1"/>
  <c r="Z56" i="9" s="1"/>
  <c r="J56" i="11" s="1"/>
  <c r="V56" i="9"/>
  <c r="H56" i="11" s="1"/>
  <c r="E57" i="9"/>
  <c r="G57" i="9" s="1"/>
  <c r="I57" i="9" s="1"/>
  <c r="I56" i="11"/>
  <c r="F57" i="9"/>
  <c r="H58" i="9" s="1"/>
  <c r="J56" i="8"/>
  <c r="K56" i="8" s="1"/>
  <c r="L56" i="8" s="1"/>
  <c r="M56" i="8" s="1"/>
  <c r="F49" i="10"/>
  <c r="H50" i="10" s="1"/>
  <c r="L48" i="11"/>
  <c r="R48" i="10"/>
  <c r="S48" i="10" s="1"/>
  <c r="W48" i="10" s="1"/>
  <c r="X48" i="10" s="1"/>
  <c r="R57" i="6" l="1"/>
  <c r="S57" i="6" s="1"/>
  <c r="C57" i="11"/>
  <c r="F58" i="6"/>
  <c r="H59" i="6" s="1"/>
  <c r="J57" i="9"/>
  <c r="K57" i="9" s="1"/>
  <c r="L57" i="9" s="1"/>
  <c r="M57" i="9" s="1"/>
  <c r="N56" i="8"/>
  <c r="O56" i="8" s="1"/>
  <c r="P56" i="8" s="1"/>
  <c r="Q56" i="8" s="1"/>
  <c r="Y48" i="10"/>
  <c r="Z48" i="10" s="1"/>
  <c r="M48" i="11" s="1"/>
  <c r="T48" i="10"/>
  <c r="U48" i="10" s="1"/>
  <c r="T57" i="6" l="1"/>
  <c r="U57" i="6" s="1"/>
  <c r="W57" i="6"/>
  <c r="X57" i="6" s="1"/>
  <c r="Y57" i="6" s="1"/>
  <c r="Z57" i="6" s="1"/>
  <c r="D57" i="11" s="1"/>
  <c r="N57" i="9"/>
  <c r="O57" i="9" s="1"/>
  <c r="P57" i="9" s="1"/>
  <c r="Q57" i="9" s="1"/>
  <c r="F58" i="9" s="1"/>
  <c r="H59" i="9" s="1"/>
  <c r="R56" i="8"/>
  <c r="S56" i="8" s="1"/>
  <c r="F56" i="11"/>
  <c r="F57" i="8"/>
  <c r="H58" i="8" s="1"/>
  <c r="V48" i="10"/>
  <c r="K48" i="11" s="1"/>
  <c r="E49" i="10"/>
  <c r="G49" i="10" s="1"/>
  <c r="I49" i="10" s="1"/>
  <c r="V57" i="6" l="1"/>
  <c r="B57" i="11" s="1"/>
  <c r="E58" i="6"/>
  <c r="G58" i="6" s="1"/>
  <c r="I58" i="6" s="1"/>
  <c r="I57" i="11"/>
  <c r="R57" i="9"/>
  <c r="S57" i="9" s="1"/>
  <c r="T57" i="9" s="1"/>
  <c r="U57" i="9" s="1"/>
  <c r="V57" i="9" s="1"/>
  <c r="H57" i="11" s="1"/>
  <c r="T56" i="8"/>
  <c r="U56" i="8" s="1"/>
  <c r="W56" i="8"/>
  <c r="X56" i="8" s="1"/>
  <c r="Y56" i="8" s="1"/>
  <c r="Z56" i="8" s="1"/>
  <c r="G56" i="11" s="1"/>
  <c r="J49" i="10"/>
  <c r="K49" i="10" s="1"/>
  <c r="L49" i="10" s="1"/>
  <c r="M49" i="10" s="1"/>
  <c r="J58" i="6" l="1"/>
  <c r="K58" i="6" s="1"/>
  <c r="L58" i="6" s="1"/>
  <c r="M58" i="6" s="1"/>
  <c r="W57" i="9"/>
  <c r="X57" i="9" s="1"/>
  <c r="Y57" i="9" s="1"/>
  <c r="Z57" i="9" s="1"/>
  <c r="J57" i="11" s="1"/>
  <c r="E58" i="9"/>
  <c r="G58" i="9" s="1"/>
  <c r="I58" i="9" s="1"/>
  <c r="J58" i="9" s="1"/>
  <c r="K58" i="9" s="1"/>
  <c r="L58" i="9" s="1"/>
  <c r="M58" i="9" s="1"/>
  <c r="V56" i="8"/>
  <c r="E56" i="11" s="1"/>
  <c r="E57" i="8"/>
  <c r="G57" i="8" s="1"/>
  <c r="I57" i="8" s="1"/>
  <c r="N49" i="10"/>
  <c r="O49" i="10" s="1"/>
  <c r="P49" i="10" s="1"/>
  <c r="Q49" i="10" s="1"/>
  <c r="N58" i="6" l="1"/>
  <c r="O58" i="6" s="1"/>
  <c r="P58" i="6" s="1"/>
  <c r="Q58" i="6" s="1"/>
  <c r="N58" i="9"/>
  <c r="O58" i="9" s="1"/>
  <c r="P58" i="9" s="1"/>
  <c r="Q58" i="9" s="1"/>
  <c r="R58" i="9" s="1"/>
  <c r="S58" i="9" s="1"/>
  <c r="J57" i="8"/>
  <c r="K57" i="8" s="1"/>
  <c r="L57" i="8" s="1"/>
  <c r="M57" i="8" s="1"/>
  <c r="R49" i="10"/>
  <c r="S49" i="10" s="1"/>
  <c r="T49" i="10" s="1"/>
  <c r="U49" i="10" s="1"/>
  <c r="L49" i="11"/>
  <c r="F50" i="10"/>
  <c r="H51" i="10" s="1"/>
  <c r="R58" i="6" l="1"/>
  <c r="S58" i="6" s="1"/>
  <c r="F59" i="6"/>
  <c r="H60" i="6" s="1"/>
  <c r="C58" i="11"/>
  <c r="T58" i="9"/>
  <c r="U58" i="9" s="1"/>
  <c r="W58" i="9"/>
  <c r="X58" i="9" s="1"/>
  <c r="Y58" i="9" s="1"/>
  <c r="Z58" i="9" s="1"/>
  <c r="J58" i="11" s="1"/>
  <c r="I58" i="11"/>
  <c r="F59" i="9"/>
  <c r="H60" i="9" s="1"/>
  <c r="N57" i="8"/>
  <c r="O57" i="8" s="1"/>
  <c r="P57" i="8" s="1"/>
  <c r="Q57" i="8" s="1"/>
  <c r="W49" i="10"/>
  <c r="X49" i="10" s="1"/>
  <c r="Y49" i="10" s="1"/>
  <c r="Z49" i="10" s="1"/>
  <c r="M49" i="11" s="1"/>
  <c r="E50" i="10"/>
  <c r="G50" i="10" s="1"/>
  <c r="I50" i="10" s="1"/>
  <c r="V49" i="10"/>
  <c r="K49" i="11" s="1"/>
  <c r="T58" i="6" l="1"/>
  <c r="U58" i="6" s="1"/>
  <c r="W58" i="6"/>
  <c r="X58" i="6" s="1"/>
  <c r="Y58" i="6" s="1"/>
  <c r="Z58" i="6" s="1"/>
  <c r="D58" i="11" s="1"/>
  <c r="V58" i="9"/>
  <c r="H58" i="11" s="1"/>
  <c r="E59" i="9"/>
  <c r="G59" i="9" s="1"/>
  <c r="I59" i="9" s="1"/>
  <c r="R57" i="8"/>
  <c r="S57" i="8" s="1"/>
  <c r="F58" i="8"/>
  <c r="H59" i="8" s="1"/>
  <c r="F57" i="11"/>
  <c r="J50" i="10"/>
  <c r="K50" i="10" s="1"/>
  <c r="L50" i="10" s="1"/>
  <c r="M50" i="10" s="1"/>
  <c r="E59" i="6" l="1"/>
  <c r="G59" i="6" s="1"/>
  <c r="I59" i="6" s="1"/>
  <c r="V58" i="6"/>
  <c r="B58" i="11" s="1"/>
  <c r="J59" i="9"/>
  <c r="K59" i="9" s="1"/>
  <c r="L59" i="9" s="1"/>
  <c r="M59" i="9" s="1"/>
  <c r="T57" i="8"/>
  <c r="U57" i="8" s="1"/>
  <c r="W57" i="8"/>
  <c r="X57" i="8" s="1"/>
  <c r="Y57" i="8" s="1"/>
  <c r="Z57" i="8" s="1"/>
  <c r="G57" i="11" s="1"/>
  <c r="N50" i="10"/>
  <c r="O50" i="10" s="1"/>
  <c r="P50" i="10" s="1"/>
  <c r="Q50" i="10" s="1"/>
  <c r="L50" i="11" s="1"/>
  <c r="J59" i="6" l="1"/>
  <c r="K59" i="6" s="1"/>
  <c r="L59" i="6" s="1"/>
  <c r="M59" i="6" s="1"/>
  <c r="N59" i="9"/>
  <c r="O59" i="9" s="1"/>
  <c r="P59" i="9" s="1"/>
  <c r="Q59" i="9" s="1"/>
  <c r="V57" i="8"/>
  <c r="E57" i="11" s="1"/>
  <c r="E58" i="8"/>
  <c r="G58" i="8" s="1"/>
  <c r="I58" i="8" s="1"/>
  <c r="R50" i="10"/>
  <c r="F51" i="10"/>
  <c r="H52" i="10" s="1"/>
  <c r="N59" i="6" l="1"/>
  <c r="O59" i="6" s="1"/>
  <c r="P59" i="6" s="1"/>
  <c r="Q59" i="6" s="1"/>
  <c r="F60" i="6" s="1"/>
  <c r="H61" i="6" s="1"/>
  <c r="R59" i="9"/>
  <c r="S59" i="9" s="1"/>
  <c r="F60" i="9"/>
  <c r="H61" i="9" s="1"/>
  <c r="I59" i="11"/>
  <c r="J58" i="8"/>
  <c r="K58" i="8" s="1"/>
  <c r="L58" i="8" s="1"/>
  <c r="M58" i="8" s="1"/>
  <c r="S50" i="10"/>
  <c r="W50" i="10" s="1"/>
  <c r="X50" i="10" s="1"/>
  <c r="R59" i="6" l="1"/>
  <c r="S59" i="6" s="1"/>
  <c r="C59" i="11"/>
  <c r="T59" i="9"/>
  <c r="U59" i="9" s="1"/>
  <c r="W59" i="9"/>
  <c r="X59" i="9" s="1"/>
  <c r="Y59" i="9" s="1"/>
  <c r="Z59" i="9" s="1"/>
  <c r="J59" i="11" s="1"/>
  <c r="N58" i="8"/>
  <c r="O58" i="8" s="1"/>
  <c r="P58" i="8" s="1"/>
  <c r="Q58" i="8" s="1"/>
  <c r="Y50" i="10"/>
  <c r="Z50" i="10" s="1"/>
  <c r="M50" i="11" s="1"/>
  <c r="T50" i="10"/>
  <c r="U50" i="10" s="1"/>
  <c r="T59" i="6" l="1"/>
  <c r="U59" i="6" s="1"/>
  <c r="W59" i="6"/>
  <c r="X59" i="6" s="1"/>
  <c r="Y59" i="6" s="1"/>
  <c r="Z59" i="6" s="1"/>
  <c r="D59" i="11" s="1"/>
  <c r="V59" i="9"/>
  <c r="H59" i="11" s="1"/>
  <c r="E60" i="9"/>
  <c r="G60" i="9" s="1"/>
  <c r="I60" i="9" s="1"/>
  <c r="R58" i="8"/>
  <c r="S58" i="8" s="1"/>
  <c r="F59" i="8"/>
  <c r="H60" i="8" s="1"/>
  <c r="F58" i="11"/>
  <c r="V50" i="10"/>
  <c r="K50" i="11" s="1"/>
  <c r="E51" i="10"/>
  <c r="G51" i="10" s="1"/>
  <c r="I51" i="10" s="1"/>
  <c r="V59" i="6" l="1"/>
  <c r="B59" i="11" s="1"/>
  <c r="E60" i="6"/>
  <c r="G60" i="6" s="1"/>
  <c r="I60" i="6" s="1"/>
  <c r="J60" i="6" s="1"/>
  <c r="K60" i="6" s="1"/>
  <c r="L60" i="6" s="1"/>
  <c r="M60" i="6" s="1"/>
  <c r="J60" i="9"/>
  <c r="K60" i="9" s="1"/>
  <c r="L60" i="9" s="1"/>
  <c r="M60" i="9" s="1"/>
  <c r="T58" i="8"/>
  <c r="U58" i="8" s="1"/>
  <c r="W58" i="8"/>
  <c r="X58" i="8" s="1"/>
  <c r="Y58" i="8" s="1"/>
  <c r="Z58" i="8" s="1"/>
  <c r="G58" i="11" s="1"/>
  <c r="J51" i="10"/>
  <c r="K51" i="10" s="1"/>
  <c r="L51" i="10" s="1"/>
  <c r="M51" i="10" s="1"/>
  <c r="N60" i="6" l="1"/>
  <c r="O60" i="6" s="1"/>
  <c r="P60" i="6" s="1"/>
  <c r="Q60" i="6" s="1"/>
  <c r="R60" i="6" s="1"/>
  <c r="S60" i="6" s="1"/>
  <c r="N60" i="9"/>
  <c r="O60" i="9" s="1"/>
  <c r="P60" i="9" s="1"/>
  <c r="Q60" i="9" s="1"/>
  <c r="V58" i="8"/>
  <c r="E58" i="11" s="1"/>
  <c r="E59" i="8"/>
  <c r="G59" i="8" s="1"/>
  <c r="I59" i="8" s="1"/>
  <c r="N51" i="10"/>
  <c r="O51" i="10" s="1"/>
  <c r="P51" i="10" s="1"/>
  <c r="Q51" i="10" s="1"/>
  <c r="L51" i="11" s="1"/>
  <c r="F61" i="6" l="1"/>
  <c r="H62" i="6" s="1"/>
  <c r="C60" i="11"/>
  <c r="T60" i="6"/>
  <c r="U60" i="6" s="1"/>
  <c r="W60" i="6"/>
  <c r="X60" i="6" s="1"/>
  <c r="Y60" i="6" s="1"/>
  <c r="Z60" i="6" s="1"/>
  <c r="D60" i="11" s="1"/>
  <c r="R60" i="9"/>
  <c r="S60" i="9" s="1"/>
  <c r="F61" i="9"/>
  <c r="H62" i="9" s="1"/>
  <c r="I60" i="11"/>
  <c r="J59" i="8"/>
  <c r="K59" i="8" s="1"/>
  <c r="L59" i="8" s="1"/>
  <c r="M59" i="8" s="1"/>
  <c r="F52" i="10"/>
  <c r="H53" i="10" s="1"/>
  <c r="R51" i="10"/>
  <c r="V60" i="6" l="1"/>
  <c r="B60" i="11" s="1"/>
  <c r="E61" i="6"/>
  <c r="G61" i="6" s="1"/>
  <c r="I61" i="6" s="1"/>
  <c r="T60" i="9"/>
  <c r="U60" i="9" s="1"/>
  <c r="W60" i="9"/>
  <c r="X60" i="9" s="1"/>
  <c r="Y60" i="9" s="1"/>
  <c r="Z60" i="9" s="1"/>
  <c r="J60" i="11" s="1"/>
  <c r="N59" i="8"/>
  <c r="O59" i="8" s="1"/>
  <c r="P59" i="8" s="1"/>
  <c r="Q59" i="8" s="1"/>
  <c r="S51" i="10"/>
  <c r="W51" i="10" s="1"/>
  <c r="X51" i="10" s="1"/>
  <c r="J61" i="6" l="1"/>
  <c r="K61" i="6" s="1"/>
  <c r="L61" i="6" s="1"/>
  <c r="M61" i="6" s="1"/>
  <c r="V60" i="9"/>
  <c r="H60" i="11" s="1"/>
  <c r="E61" i="9"/>
  <c r="G61" i="9" s="1"/>
  <c r="I61" i="9" s="1"/>
  <c r="R59" i="8"/>
  <c r="S59" i="8" s="1"/>
  <c r="F60" i="8"/>
  <c r="H61" i="8" s="1"/>
  <c r="F59" i="11"/>
  <c r="Y51" i="10"/>
  <c r="Z51" i="10" s="1"/>
  <c r="M51" i="11" s="1"/>
  <c r="T51" i="10"/>
  <c r="U51" i="10" s="1"/>
  <c r="N61" i="6" l="1"/>
  <c r="O61" i="6" s="1"/>
  <c r="P61" i="6" s="1"/>
  <c r="Q61" i="6" s="1"/>
  <c r="R61" i="6" s="1"/>
  <c r="S61" i="6" s="1"/>
  <c r="J61" i="9"/>
  <c r="K61" i="9" s="1"/>
  <c r="L61" i="9" s="1"/>
  <c r="M61" i="9" s="1"/>
  <c r="T59" i="8"/>
  <c r="U59" i="8" s="1"/>
  <c r="W59" i="8"/>
  <c r="X59" i="8" s="1"/>
  <c r="Y59" i="8" s="1"/>
  <c r="Z59" i="8" s="1"/>
  <c r="G59" i="11" s="1"/>
  <c r="V51" i="10"/>
  <c r="K51" i="11" s="1"/>
  <c r="E52" i="10"/>
  <c r="G52" i="10" s="1"/>
  <c r="I52" i="10" s="1"/>
  <c r="T61" i="6" l="1"/>
  <c r="U61" i="6" s="1"/>
  <c r="W61" i="6"/>
  <c r="X61" i="6" s="1"/>
  <c r="Y61" i="6" s="1"/>
  <c r="Z61" i="6" s="1"/>
  <c r="D61" i="11" s="1"/>
  <c r="F62" i="6"/>
  <c r="C61" i="11"/>
  <c r="N61" i="9"/>
  <c r="O61" i="9" s="1"/>
  <c r="P61" i="9" s="1"/>
  <c r="Q61" i="9" s="1"/>
  <c r="R61" i="9" s="1"/>
  <c r="S61" i="9" s="1"/>
  <c r="V59" i="8"/>
  <c r="E59" i="11" s="1"/>
  <c r="E60" i="8"/>
  <c r="G60" i="8" s="1"/>
  <c r="I60" i="8" s="1"/>
  <c r="J52" i="10"/>
  <c r="K52" i="10" s="1"/>
  <c r="L52" i="10" s="1"/>
  <c r="M52" i="10" s="1"/>
  <c r="E62" i="6" l="1"/>
  <c r="G62" i="6" s="1"/>
  <c r="I62" i="6" s="1"/>
  <c r="V61" i="6"/>
  <c r="B61" i="11" s="1"/>
  <c r="T61" i="9"/>
  <c r="U61" i="9" s="1"/>
  <c r="W61" i="9"/>
  <c r="X61" i="9" s="1"/>
  <c r="Y61" i="9" s="1"/>
  <c r="Z61" i="9" s="1"/>
  <c r="J61" i="11" s="1"/>
  <c r="I61" i="11"/>
  <c r="F62" i="9"/>
  <c r="J60" i="8"/>
  <c r="K60" i="8" s="1"/>
  <c r="L60" i="8" s="1"/>
  <c r="M60" i="8" s="1"/>
  <c r="N52" i="10"/>
  <c r="O52" i="10" s="1"/>
  <c r="P52" i="10" s="1"/>
  <c r="Q52" i="10" s="1"/>
  <c r="J62" i="6" l="1"/>
  <c r="K62" i="6" s="1"/>
  <c r="L62" i="6" s="1"/>
  <c r="M62" i="6" s="1"/>
  <c r="E62" i="9"/>
  <c r="G62" i="9" s="1"/>
  <c r="I62" i="9" s="1"/>
  <c r="V61" i="9"/>
  <c r="H61" i="11" s="1"/>
  <c r="N60" i="8"/>
  <c r="O60" i="8" s="1"/>
  <c r="P60" i="8" s="1"/>
  <c r="Q60" i="8" s="1"/>
  <c r="R52" i="10"/>
  <c r="S52" i="10" s="1"/>
  <c r="W52" i="10" s="1"/>
  <c r="X52" i="10" s="1"/>
  <c r="L52" i="11"/>
  <c r="F53" i="10"/>
  <c r="H54" i="10" s="1"/>
  <c r="N62" i="6" l="1"/>
  <c r="O62" i="6" s="1"/>
  <c r="P62" i="6" s="1"/>
  <c r="Q62" i="6" s="1"/>
  <c r="C62" i="11" s="1"/>
  <c r="J62" i="9"/>
  <c r="K62" i="9" s="1"/>
  <c r="L62" i="9" s="1"/>
  <c r="M62" i="9" s="1"/>
  <c r="R60" i="8"/>
  <c r="S60" i="8" s="1"/>
  <c r="F60" i="11"/>
  <c r="F61" i="8"/>
  <c r="H62" i="8" s="1"/>
  <c r="Y52" i="10"/>
  <c r="Z52" i="10" s="1"/>
  <c r="M52" i="11" s="1"/>
  <c r="T52" i="10"/>
  <c r="U52" i="10" s="1"/>
  <c r="R62" i="6" l="1"/>
  <c r="S62" i="6" s="1"/>
  <c r="N62" i="9"/>
  <c r="O62" i="9" s="1"/>
  <c r="P62" i="9" s="1"/>
  <c r="Q62" i="9" s="1"/>
  <c r="I62" i="11" s="1"/>
  <c r="T60" i="8"/>
  <c r="U60" i="8" s="1"/>
  <c r="W60" i="8"/>
  <c r="X60" i="8" s="1"/>
  <c r="Y60" i="8" s="1"/>
  <c r="Z60" i="8" s="1"/>
  <c r="G60" i="11" s="1"/>
  <c r="V52" i="10"/>
  <c r="K52" i="11" s="1"/>
  <c r="E53" i="10"/>
  <c r="G53" i="10" s="1"/>
  <c r="I53" i="10" s="1"/>
  <c r="T62" i="6" l="1"/>
  <c r="U62" i="6" s="1"/>
  <c r="V62" i="6" s="1"/>
  <c r="B62" i="11" s="1"/>
  <c r="W62" i="6"/>
  <c r="X62" i="6" s="1"/>
  <c r="Y62" i="6" s="1"/>
  <c r="Z62" i="6" s="1"/>
  <c r="D62" i="11" s="1"/>
  <c r="R62" i="9"/>
  <c r="S62" i="9" s="1"/>
  <c r="E61" i="8"/>
  <c r="G61" i="8" s="1"/>
  <c r="I61" i="8" s="1"/>
  <c r="V60" i="8"/>
  <c r="E60" i="11" s="1"/>
  <c r="J53" i="10"/>
  <c r="K53" i="10" s="1"/>
  <c r="L53" i="10" s="1"/>
  <c r="M53" i="10" s="1"/>
  <c r="T62" i="9" l="1"/>
  <c r="U62" i="9" s="1"/>
  <c r="V62" i="9" s="1"/>
  <c r="H62" i="11" s="1"/>
  <c r="W62" i="9"/>
  <c r="X62" i="9" s="1"/>
  <c r="Y62" i="9" s="1"/>
  <c r="Z62" i="9" s="1"/>
  <c r="J62" i="11" s="1"/>
  <c r="J61" i="8"/>
  <c r="K61" i="8" s="1"/>
  <c r="L61" i="8" s="1"/>
  <c r="M61" i="8" s="1"/>
  <c r="N53" i="10"/>
  <c r="O53" i="10" s="1"/>
  <c r="P53" i="10" s="1"/>
  <c r="Q53" i="10" s="1"/>
  <c r="N61" i="8" l="1"/>
  <c r="O61" i="8" s="1"/>
  <c r="P61" i="8" s="1"/>
  <c r="Q61" i="8" s="1"/>
  <c r="R53" i="10"/>
  <c r="S53" i="10" s="1"/>
  <c r="W53" i="10" s="1"/>
  <c r="X53" i="10" s="1"/>
  <c r="L53" i="11"/>
  <c r="F54" i="10"/>
  <c r="H55" i="10" s="1"/>
  <c r="R61" i="8" l="1"/>
  <c r="S61" i="8" s="1"/>
  <c r="F61" i="11"/>
  <c r="F62" i="8"/>
  <c r="Y53" i="10"/>
  <c r="Z53" i="10" s="1"/>
  <c r="M53" i="11" s="1"/>
  <c r="T53" i="10"/>
  <c r="U53" i="10" s="1"/>
  <c r="T61" i="8" l="1"/>
  <c r="U61" i="8" s="1"/>
  <c r="W61" i="8"/>
  <c r="X61" i="8" s="1"/>
  <c r="Y61" i="8" s="1"/>
  <c r="Z61" i="8" s="1"/>
  <c r="G61" i="11" s="1"/>
  <c r="E54" i="10"/>
  <c r="G54" i="10" s="1"/>
  <c r="I54" i="10" s="1"/>
  <c r="V53" i="10"/>
  <c r="K53" i="11" s="1"/>
  <c r="V61" i="8" l="1"/>
  <c r="E61" i="11" s="1"/>
  <c r="E62" i="8"/>
  <c r="G62" i="8" s="1"/>
  <c r="I62" i="8" s="1"/>
  <c r="J54" i="10"/>
  <c r="K54" i="10" s="1"/>
  <c r="L54" i="10" s="1"/>
  <c r="M54" i="10" s="1"/>
  <c r="J62" i="8" l="1"/>
  <c r="K62" i="8" s="1"/>
  <c r="L62" i="8" s="1"/>
  <c r="M62" i="8" s="1"/>
  <c r="N54" i="10"/>
  <c r="O54" i="10" s="1"/>
  <c r="P54" i="10" s="1"/>
  <c r="Q54" i="10" s="1"/>
  <c r="L54" i="11" s="1"/>
  <c r="N62" i="8" l="1"/>
  <c r="O62" i="8" s="1"/>
  <c r="P62" i="8" s="1"/>
  <c r="Q62" i="8" s="1"/>
  <c r="F62" i="11" s="1"/>
  <c r="F55" i="10"/>
  <c r="H56" i="10" s="1"/>
  <c r="R54" i="10"/>
  <c r="R62" i="8" l="1"/>
  <c r="S62" i="8" s="1"/>
  <c r="S54" i="10"/>
  <c r="W54" i="10" s="1"/>
  <c r="X54" i="10" s="1"/>
  <c r="T62" i="8" l="1"/>
  <c r="U62" i="8" s="1"/>
  <c r="V62" i="8" s="1"/>
  <c r="E62" i="11" s="1"/>
  <c r="W62" i="8"/>
  <c r="X62" i="8" s="1"/>
  <c r="Y62" i="8" s="1"/>
  <c r="Z62" i="8" s="1"/>
  <c r="G62" i="11" s="1"/>
  <c r="Y54" i="10"/>
  <c r="Z54" i="10" s="1"/>
  <c r="M54" i="11" s="1"/>
  <c r="T54" i="10"/>
  <c r="U54" i="10" s="1"/>
  <c r="V54" i="10" l="1"/>
  <c r="K54" i="11" s="1"/>
  <c r="E55" i="10"/>
  <c r="G55" i="10" s="1"/>
  <c r="I55" i="10" s="1"/>
  <c r="J55" i="10" l="1"/>
  <c r="K55" i="10" s="1"/>
  <c r="L55" i="10" s="1"/>
  <c r="M55" i="10" l="1"/>
  <c r="N55" i="10"/>
  <c r="O55" i="10" s="1"/>
  <c r="P55" i="10" s="1"/>
  <c r="Q55" i="10" s="1"/>
  <c r="L55" i="11" s="1"/>
  <c r="F56" i="10" l="1"/>
  <c r="H57" i="10" s="1"/>
  <c r="R55" i="10"/>
  <c r="S55" i="10" l="1"/>
  <c r="W55" i="10" s="1"/>
  <c r="X55" i="10" s="1"/>
  <c r="Y55" i="10" l="1"/>
  <c r="Z55" i="10" s="1"/>
  <c r="M55" i="11" s="1"/>
  <c r="T55" i="10"/>
  <c r="U55" i="10" s="1"/>
  <c r="E56" i="10" l="1"/>
  <c r="G56" i="10" s="1"/>
  <c r="I56" i="10" s="1"/>
  <c r="V55" i="10"/>
  <c r="K55" i="11" s="1"/>
  <c r="J56" i="10" l="1"/>
  <c r="K56" i="10" s="1"/>
  <c r="L56" i="10" s="1"/>
  <c r="M56" i="10" s="1"/>
  <c r="N56" i="10" l="1"/>
  <c r="O56" i="10" s="1"/>
  <c r="P56" i="10" s="1"/>
  <c r="Q56" i="10" s="1"/>
  <c r="L56" i="11" s="1"/>
  <c r="R56" i="10" l="1"/>
  <c r="F57" i="10"/>
  <c r="H58" i="10" s="1"/>
  <c r="S56" i="10" l="1"/>
  <c r="W56" i="10" s="1"/>
  <c r="X56" i="10" s="1"/>
  <c r="Y56" i="10" l="1"/>
  <c r="Z56" i="10" s="1"/>
  <c r="M56" i="11" s="1"/>
  <c r="T56" i="10"/>
  <c r="U56" i="10" s="1"/>
  <c r="V56" i="10" l="1"/>
  <c r="K56" i="11" s="1"/>
  <c r="E57" i="10"/>
  <c r="G57" i="10" s="1"/>
  <c r="I57" i="10" s="1"/>
  <c r="J57" i="10" l="1"/>
  <c r="K57" i="10" s="1"/>
  <c r="L57" i="10" s="1"/>
  <c r="M57" i="10" s="1"/>
  <c r="N57" i="10" l="1"/>
  <c r="O57" i="10" s="1"/>
  <c r="P57" i="10" s="1"/>
  <c r="Q57" i="10" s="1"/>
  <c r="L57" i="11" s="1"/>
  <c r="R57" i="10" l="1"/>
  <c r="F58" i="10"/>
  <c r="H59" i="10" s="1"/>
  <c r="S57" i="10" l="1"/>
  <c r="W57" i="10" s="1"/>
  <c r="X57" i="10" s="1"/>
  <c r="Y57" i="10" l="1"/>
  <c r="Z57" i="10" s="1"/>
  <c r="M57" i="11" s="1"/>
  <c r="T57" i="10"/>
  <c r="U57" i="10" s="1"/>
  <c r="V57" i="10" l="1"/>
  <c r="K57" i="11" s="1"/>
  <c r="E58" i="10"/>
  <c r="G58" i="10" s="1"/>
  <c r="I58" i="10" s="1"/>
  <c r="J58" i="10" l="1"/>
  <c r="K58" i="10" s="1"/>
  <c r="L58" i="10" s="1"/>
  <c r="M58" i="10" s="1"/>
  <c r="N58" i="10" l="1"/>
  <c r="O58" i="10" s="1"/>
  <c r="P58" i="10" s="1"/>
  <c r="Q58" i="10" s="1"/>
  <c r="R58" i="10" l="1"/>
  <c r="S58" i="10" s="1"/>
  <c r="T58" i="10" s="1"/>
  <c r="U58" i="10" s="1"/>
  <c r="L58" i="11"/>
  <c r="F59" i="10"/>
  <c r="H60" i="10" s="1"/>
  <c r="W58" i="10" l="1"/>
  <c r="X58" i="10" s="1"/>
  <c r="Y58" i="10" s="1"/>
  <c r="Z58" i="10" s="1"/>
  <c r="M58" i="11" s="1"/>
  <c r="E59" i="10"/>
  <c r="G59" i="10" s="1"/>
  <c r="I59" i="10" s="1"/>
  <c r="V58" i="10"/>
  <c r="K58" i="11" s="1"/>
  <c r="J59" i="10" l="1"/>
  <c r="K59" i="10" s="1"/>
  <c r="L59" i="10" s="1"/>
  <c r="M59" i="10" s="1"/>
  <c r="N59" i="10" l="1"/>
  <c r="O59" i="10" s="1"/>
  <c r="P59" i="10" s="1"/>
  <c r="Q59" i="10" s="1"/>
  <c r="R59" i="10" l="1"/>
  <c r="L59" i="11"/>
  <c r="S59" i="10"/>
  <c r="W59" i="10" s="1"/>
  <c r="X59" i="10" s="1"/>
  <c r="F60" i="10"/>
  <c r="H61" i="10" s="1"/>
  <c r="Y59" i="10" l="1"/>
  <c r="Z59" i="10" s="1"/>
  <c r="M59" i="11" s="1"/>
  <c r="T59" i="10"/>
  <c r="U59" i="10" s="1"/>
  <c r="V59" i="10" l="1"/>
  <c r="K59" i="11" s="1"/>
  <c r="E60" i="10"/>
  <c r="G60" i="10" s="1"/>
  <c r="I60" i="10" s="1"/>
  <c r="J60" i="10" l="1"/>
  <c r="K60" i="10" s="1"/>
  <c r="L60" i="10" s="1"/>
  <c r="M60" i="10" s="1"/>
  <c r="N60" i="10" l="1"/>
  <c r="O60" i="10" s="1"/>
  <c r="P60" i="10" s="1"/>
  <c r="Q60" i="10" s="1"/>
  <c r="R60" i="10" l="1"/>
  <c r="S60" i="10" s="1"/>
  <c r="W60" i="10" s="1"/>
  <c r="X60" i="10" s="1"/>
  <c r="L60" i="11"/>
  <c r="F61" i="10"/>
  <c r="H62" i="10" s="1"/>
  <c r="Y60" i="10" l="1"/>
  <c r="Z60" i="10" s="1"/>
  <c r="M60" i="11" s="1"/>
  <c r="T60" i="10"/>
  <c r="U60" i="10" s="1"/>
  <c r="E61" i="10" l="1"/>
  <c r="G61" i="10" s="1"/>
  <c r="I61" i="10" s="1"/>
  <c r="V60" i="10"/>
  <c r="K60" i="11" s="1"/>
  <c r="J61" i="10" l="1"/>
  <c r="K61" i="10" s="1"/>
  <c r="L61" i="10" s="1"/>
  <c r="M61" i="10" s="1"/>
  <c r="N61" i="10" l="1"/>
  <c r="O61" i="10" s="1"/>
  <c r="P61" i="10" s="1"/>
  <c r="Q61" i="10" s="1"/>
  <c r="R61" i="10" l="1"/>
  <c r="S61" i="10" s="1"/>
  <c r="W61" i="10" s="1"/>
  <c r="X61" i="10" s="1"/>
  <c r="L61" i="11"/>
  <c r="F62" i="10"/>
  <c r="Y61" i="10" l="1"/>
  <c r="Z61" i="10" s="1"/>
  <c r="M61" i="11" s="1"/>
  <c r="T61" i="10"/>
  <c r="U61" i="10" s="1"/>
  <c r="V61" i="10" l="1"/>
  <c r="K61" i="11" s="1"/>
  <c r="E62" i="10"/>
  <c r="G62" i="10" s="1"/>
  <c r="I62" i="10" s="1"/>
  <c r="J62" i="10" l="1"/>
  <c r="K62" i="10" s="1"/>
  <c r="L62" i="10" s="1"/>
  <c r="N62" i="10" l="1"/>
  <c r="O62" i="10" s="1"/>
  <c r="P62" i="10" s="1"/>
  <c r="Q62" i="10" s="1"/>
  <c r="L62" i="11" s="1"/>
  <c r="M62" i="10"/>
  <c r="R62" i="10" l="1"/>
  <c r="S62" i="10" l="1"/>
  <c r="W62" i="10" s="1"/>
  <c r="X62" i="10" s="1"/>
  <c r="Y62" i="10" l="1"/>
  <c r="Z62" i="10" s="1"/>
  <c r="M62" i="11" s="1"/>
  <c r="T62" i="10"/>
  <c r="U62" i="10" s="1"/>
  <c r="V62" i="10" s="1"/>
  <c r="K62" i="11" s="1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关卡和通天塔每天的关卡数用数据我模拟不出来,目前最好实际跑游戏来得到相关的数据</t>
        </r>
      </text>
    </comment>
    <comment ref="K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只加经验副本经验</t>
        </r>
      </text>
    </comment>
    <comment ref="K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只加挂机关卡经验，不加BOSS经验</t>
        </r>
      </text>
    </comment>
    <comment ref="S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经验副本次数和倍数相乘后得到的总倍数</t>
        </r>
      </text>
    </comment>
    <comment ref="L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活跃礼包每天赠送1个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初始暴击伤害率为120%  
有100%在计算公式中</t>
        </r>
      </text>
    </comment>
    <comment ref="P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初始暴击伤害率为120%  
有100%在计算公式中</t>
        </r>
      </text>
    </comment>
    <comment ref="P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初始暴击伤害率为120%  
有100%在计算公式中</t>
        </r>
      </text>
    </comment>
  </commentList>
</comments>
</file>

<file path=xl/sharedStrings.xml><?xml version="1.0" encoding="utf-8"?>
<sst xmlns="http://schemas.openxmlformats.org/spreadsheetml/2006/main" count="629" uniqueCount="298">
  <si>
    <t>等级</t>
  </si>
  <si>
    <t>开启VIP等级</t>
    <phoneticPr fontId="1" type="noConversion"/>
  </si>
  <si>
    <t>神力特戒</t>
  </si>
  <si>
    <t>攻击特戒</t>
  </si>
  <si>
    <t>治疗特戒</t>
  </si>
  <si>
    <t>防御特戒</t>
  </si>
  <si>
    <t>生命特戒</t>
  </si>
  <si>
    <t>火焰戒指</t>
  </si>
  <si>
    <t>装备</t>
    <phoneticPr fontId="1" type="noConversion"/>
  </si>
  <si>
    <t>2角色</t>
    <phoneticPr fontId="1" type="noConversion"/>
  </si>
  <si>
    <t>3角色</t>
    <phoneticPr fontId="1" type="noConversion"/>
  </si>
  <si>
    <t>1角色</t>
    <phoneticPr fontId="1" type="noConversion"/>
  </si>
  <si>
    <t>升星</t>
    <phoneticPr fontId="1" type="noConversion"/>
  </si>
  <si>
    <t>技能</t>
    <phoneticPr fontId="1" type="noConversion"/>
  </si>
  <si>
    <t>特殊</t>
    <phoneticPr fontId="1" type="noConversion"/>
  </si>
  <si>
    <t>烈焰印记</t>
    <phoneticPr fontId="1" type="noConversion"/>
  </si>
  <si>
    <t>烈焰戒指达到155级</t>
    <phoneticPr fontId="1" type="noConversion"/>
  </si>
  <si>
    <t>神力灌注</t>
    <phoneticPr fontId="1" type="noConversion"/>
  </si>
  <si>
    <t>麻痹戒指</t>
    <phoneticPr fontId="1" type="noConversion"/>
  </si>
  <si>
    <t>护身戒指</t>
    <phoneticPr fontId="1" type="noConversion"/>
  </si>
  <si>
    <t>神装</t>
    <phoneticPr fontId="1" type="noConversion"/>
  </si>
  <si>
    <t>系统</t>
    <phoneticPr fontId="1" type="noConversion"/>
  </si>
  <si>
    <t>传世</t>
    <phoneticPr fontId="1" type="noConversion"/>
  </si>
  <si>
    <t>龙魂</t>
    <phoneticPr fontId="1" type="noConversion"/>
  </si>
  <si>
    <t>玉佩</t>
    <phoneticPr fontId="1" type="noConversion"/>
  </si>
  <si>
    <t>心法</t>
    <phoneticPr fontId="1" type="noConversion"/>
  </si>
  <si>
    <t>兽神</t>
    <phoneticPr fontId="1" type="noConversion"/>
  </si>
  <si>
    <t>战纹</t>
    <phoneticPr fontId="1" type="noConversion"/>
  </si>
  <si>
    <t>装扮</t>
    <phoneticPr fontId="1" type="noConversion"/>
  </si>
  <si>
    <t>闯关关卡</t>
    <phoneticPr fontId="1" type="noConversion"/>
  </si>
  <si>
    <t>合击技能</t>
    <phoneticPr fontId="1" type="noConversion"/>
  </si>
  <si>
    <t>符文装备</t>
    <phoneticPr fontId="1" type="noConversion"/>
  </si>
  <si>
    <t>转生</t>
    <phoneticPr fontId="1" type="noConversion"/>
  </si>
  <si>
    <t>羽翼</t>
    <phoneticPr fontId="1" type="noConversion"/>
  </si>
  <si>
    <t>内功</t>
  </si>
  <si>
    <t>内功</t>
    <phoneticPr fontId="1" type="noConversion"/>
  </si>
  <si>
    <t>经脉</t>
    <phoneticPr fontId="1" type="noConversion"/>
  </si>
  <si>
    <t>秘籍</t>
    <phoneticPr fontId="1" type="noConversion"/>
  </si>
  <si>
    <t>爵位</t>
    <phoneticPr fontId="1" type="noConversion"/>
  </si>
  <si>
    <t>神器</t>
    <phoneticPr fontId="1" type="noConversion"/>
  </si>
  <si>
    <t>勋章</t>
    <phoneticPr fontId="1" type="noConversion"/>
  </si>
  <si>
    <t>图鉴</t>
    <phoneticPr fontId="1" type="noConversion"/>
  </si>
  <si>
    <t>威望</t>
    <phoneticPr fontId="1" type="noConversion"/>
  </si>
  <si>
    <t>强化</t>
    <phoneticPr fontId="1" type="noConversion"/>
  </si>
  <si>
    <t>精炼</t>
    <phoneticPr fontId="1" type="noConversion"/>
  </si>
  <si>
    <t>铸造</t>
    <phoneticPr fontId="1" type="noConversion"/>
  </si>
  <si>
    <t>兵魂</t>
    <phoneticPr fontId="1" type="noConversion"/>
  </si>
  <si>
    <t>神兵</t>
    <phoneticPr fontId="1" type="noConversion"/>
  </si>
  <si>
    <t>轮回</t>
    <phoneticPr fontId="1" type="noConversion"/>
  </si>
  <si>
    <t>热血</t>
    <phoneticPr fontId="1" type="noConversion"/>
  </si>
  <si>
    <t>至尊</t>
    <phoneticPr fontId="1" type="noConversion"/>
  </si>
  <si>
    <t>魂骨</t>
    <phoneticPr fontId="1" type="noConversion"/>
  </si>
  <si>
    <t>神羽</t>
    <phoneticPr fontId="1" type="noConversion"/>
  </si>
  <si>
    <t>战灵</t>
    <phoneticPr fontId="1" type="noConversion"/>
  </si>
  <si>
    <t>圣物</t>
    <phoneticPr fontId="1" type="noConversion"/>
  </si>
  <si>
    <t>神兵30级开启</t>
    <phoneticPr fontId="1" type="noConversion"/>
  </si>
  <si>
    <t>描述</t>
    <phoneticPr fontId="1" type="noConversion"/>
  </si>
  <si>
    <t>80级或VIP7</t>
    <phoneticPr fontId="1" type="noConversion"/>
  </si>
  <si>
    <t>4转或VIP9</t>
    <phoneticPr fontId="1" type="noConversion"/>
  </si>
  <si>
    <t>转生等级</t>
  </si>
  <si>
    <t>天数</t>
  </si>
  <si>
    <t>80级且5转</t>
    <phoneticPr fontId="1" type="noConversion"/>
  </si>
  <si>
    <t>80级且3转</t>
    <phoneticPr fontId="1" type="noConversion"/>
  </si>
  <si>
    <t>8转或21天</t>
    <phoneticPr fontId="1" type="noConversion"/>
  </si>
  <si>
    <t>80级且6转</t>
    <phoneticPr fontId="1" type="noConversion"/>
  </si>
  <si>
    <t>80级且7转</t>
    <phoneticPr fontId="1" type="noConversion"/>
  </si>
  <si>
    <t>8转或15天</t>
    <phoneticPr fontId="1" type="noConversion"/>
  </si>
  <si>
    <t>70级或2天</t>
    <phoneticPr fontId="1" type="noConversion"/>
  </si>
  <si>
    <t>3转或4天</t>
    <phoneticPr fontId="1" type="noConversion"/>
  </si>
  <si>
    <t>第8天或80级</t>
    <phoneticPr fontId="1" type="noConversion"/>
  </si>
  <si>
    <t>第11天或4转</t>
    <phoneticPr fontId="1" type="noConversion"/>
  </si>
  <si>
    <t>等级</t>
    <phoneticPr fontId="1" type="noConversion"/>
  </si>
  <si>
    <t>转生经验</t>
    <phoneticPr fontId="1" type="noConversion"/>
  </si>
  <si>
    <t>增加经验</t>
    <phoneticPr fontId="1" type="noConversion"/>
  </si>
  <si>
    <t>元宝</t>
    <phoneticPr fontId="1" type="noConversion"/>
  </si>
  <si>
    <t>每天限次</t>
    <phoneticPr fontId="1" type="noConversion"/>
  </si>
  <si>
    <t>高级转生丹</t>
    <phoneticPr fontId="1" type="noConversion"/>
  </si>
  <si>
    <t>超级转生丹</t>
    <phoneticPr fontId="1" type="noConversion"/>
  </si>
  <si>
    <t>降级所获修为</t>
  </si>
  <si>
    <t>途径</t>
    <phoneticPr fontId="1" type="noConversion"/>
  </si>
  <si>
    <t>物品id</t>
    <phoneticPr fontId="1" type="noConversion"/>
  </si>
  <si>
    <t>天数</t>
    <phoneticPr fontId="1" type="noConversion"/>
  </si>
  <si>
    <t>小R</t>
    <phoneticPr fontId="1" type="noConversion"/>
  </si>
  <si>
    <t>大R</t>
    <phoneticPr fontId="1" type="noConversion"/>
  </si>
  <si>
    <t>第3天开启大概是3转</t>
    <phoneticPr fontId="1" type="noConversion"/>
  </si>
  <si>
    <t>魔法</t>
  </si>
  <si>
    <t>生命</t>
  </si>
  <si>
    <t>攻击</t>
  </si>
  <si>
    <t>物防</t>
    <phoneticPr fontId="1" type="noConversion"/>
  </si>
  <si>
    <t>法防</t>
  </si>
  <si>
    <t>暴击%</t>
  </si>
  <si>
    <t>抗暴%</t>
  </si>
  <si>
    <t>攻击速度</t>
  </si>
  <si>
    <t>移动速度</t>
  </si>
  <si>
    <t>暴击伤害增加%</t>
  </si>
  <si>
    <t>物防</t>
  </si>
  <si>
    <t>生命%</t>
  </si>
  <si>
    <t>攻击%</t>
  </si>
  <si>
    <t>物防%</t>
  </si>
  <si>
    <t>法防%</t>
  </si>
  <si>
    <t>麻痹力%</t>
  </si>
  <si>
    <t>羽翼基础属性</t>
  </si>
  <si>
    <t>金币%</t>
  </si>
  <si>
    <t>经验%</t>
  </si>
  <si>
    <t>合击伤害减少%</t>
  </si>
  <si>
    <t>魔抵血</t>
    <phoneticPr fontId="1" type="noConversion"/>
  </si>
  <si>
    <t>对玩家伤害提高</t>
    <phoneticPr fontId="1" type="noConversion"/>
  </si>
  <si>
    <t>对怪物伤害提高</t>
    <phoneticPr fontId="1" type="noConversion"/>
  </si>
  <si>
    <t>内功吸收伤害%</t>
  </si>
  <si>
    <t>内功恢复</t>
  </si>
  <si>
    <t>伤害减免%</t>
  </si>
  <si>
    <t>法术</t>
  </si>
  <si>
    <t>命中%</t>
  </si>
  <si>
    <t>闪避%</t>
  </si>
  <si>
    <t>伤害固定值增加</t>
  </si>
  <si>
    <t>伤害固定值减少</t>
  </si>
  <si>
    <t>对战士伤害增加%</t>
  </si>
  <si>
    <t>对法师伤害增加%</t>
  </si>
  <si>
    <t>对道士伤害增加%</t>
  </si>
  <si>
    <t>受到战士伤害减少%</t>
  </si>
  <si>
    <t>受到法师伤害减少%</t>
  </si>
  <si>
    <t>受到道士伤害减少%</t>
  </si>
  <si>
    <t>对所有职业伤害增加%</t>
  </si>
  <si>
    <t>受到所有职业伤害减少%</t>
  </si>
  <si>
    <t>合击技能怪物伤害增加%</t>
  </si>
  <si>
    <t>合击技能对玩家伤害增加%</t>
  </si>
  <si>
    <t>怒气回复速度增加%</t>
  </si>
  <si>
    <t>暴击伤害固定值</t>
  </si>
  <si>
    <t>会心伤害率%</t>
  </si>
  <si>
    <t>穿透%</t>
  </si>
  <si>
    <t>对玩家伤害增加%</t>
  </si>
  <si>
    <t>受到玩家伤害减少%</t>
  </si>
  <si>
    <t>无影伤害</t>
  </si>
  <si>
    <t>内功值</t>
  </si>
  <si>
    <t>夺命追伤</t>
  </si>
  <si>
    <t>内功%</t>
  </si>
  <si>
    <t>致命一击率%</t>
  </si>
  <si>
    <t>致命一击伤害增加%</t>
  </si>
  <si>
    <t>致命一击伤害抵抗%</t>
  </si>
  <si>
    <t>暴击伤害抵抗%</t>
  </si>
  <si>
    <t>物防穿透%</t>
  </si>
  <si>
    <t>魔防穿透%</t>
  </si>
  <si>
    <t>合击神圣伤害固定值</t>
  </si>
  <si>
    <t>神圣伤害固定值</t>
  </si>
  <si>
    <t>神圣伤害精通率%</t>
  </si>
  <si>
    <t>伤害加深%</t>
  </si>
  <si>
    <t>系统开放条件</t>
    <phoneticPr fontId="1" type="noConversion"/>
  </si>
  <si>
    <t>属性投放</t>
    <phoneticPr fontId="1" type="noConversion"/>
  </si>
  <si>
    <t>闯关达到30级，第7天或VIP9</t>
    <phoneticPr fontId="1" type="noConversion"/>
  </si>
  <si>
    <t>闯关达到30级，第2天或VIP6</t>
    <phoneticPr fontId="1" type="noConversion"/>
  </si>
  <si>
    <t>闯关达到30级，第3天或VIP7</t>
    <phoneticPr fontId="1" type="noConversion"/>
  </si>
  <si>
    <t>闯关达到30级</t>
    <phoneticPr fontId="1" type="noConversion"/>
  </si>
  <si>
    <t>闯关达到30级，第5天或VIP8</t>
    <phoneticPr fontId="1" type="noConversion"/>
  </si>
  <si>
    <t>付费梯度</t>
    <phoneticPr fontId="1" type="noConversion"/>
  </si>
  <si>
    <t>高级转生丹次数</t>
    <phoneticPr fontId="1" type="noConversion"/>
  </si>
  <si>
    <t>超级转生丹次数</t>
    <phoneticPr fontId="1" type="noConversion"/>
  </si>
  <si>
    <t>降级次数</t>
    <phoneticPr fontId="1" type="noConversion"/>
  </si>
  <si>
    <t>月卡</t>
    <phoneticPr fontId="1" type="noConversion"/>
  </si>
  <si>
    <t>总经验</t>
    <phoneticPr fontId="1" type="noConversion"/>
  </si>
  <si>
    <t>关卡BOSS经验</t>
    <phoneticPr fontId="1" type="noConversion"/>
  </si>
  <si>
    <t>升级总经验</t>
    <phoneticPr fontId="1" type="noConversion"/>
  </si>
  <si>
    <t>角色等级</t>
    <phoneticPr fontId="1" type="noConversion"/>
  </si>
  <si>
    <t>关卡数</t>
    <phoneticPr fontId="1" type="noConversion"/>
  </si>
  <si>
    <t>开始等级</t>
  </si>
  <si>
    <t>结束等级</t>
  </si>
  <si>
    <t>副本ID</t>
  </si>
  <si>
    <t>获得经验</t>
  </si>
  <si>
    <t>挂机关卡</t>
    <phoneticPr fontId="1" type="noConversion"/>
  </si>
  <si>
    <t>经验副本</t>
    <phoneticPr fontId="1" type="noConversion"/>
  </si>
  <si>
    <t>倍数</t>
    <phoneticPr fontId="1" type="noConversion"/>
  </si>
  <si>
    <t>元宝</t>
    <phoneticPr fontId="1" type="noConversion"/>
  </si>
  <si>
    <t>VIP等级</t>
    <phoneticPr fontId="1" type="noConversion"/>
  </si>
  <si>
    <t>额外次数</t>
    <phoneticPr fontId="1" type="noConversion"/>
  </si>
  <si>
    <t>常规次数</t>
    <phoneticPr fontId="1" type="noConversion"/>
  </si>
  <si>
    <t>合计</t>
    <phoneticPr fontId="1" type="noConversion"/>
  </si>
  <si>
    <t>对手等级</t>
  </si>
  <si>
    <t>经验</t>
    <phoneticPr fontId="1" type="noConversion"/>
  </si>
  <si>
    <t>遭遇战(附近的人)</t>
    <phoneticPr fontId="1" type="noConversion"/>
  </si>
  <si>
    <t>遭遇战最大次数</t>
    <phoneticPr fontId="1" type="noConversion"/>
  </si>
  <si>
    <t>挑战增加红名值</t>
    <phoneticPr fontId="1" type="noConversion"/>
  </si>
  <si>
    <t>最大红名值</t>
    <phoneticPr fontId="1" type="noConversion"/>
  </si>
  <si>
    <t>定时减少红名值(分)</t>
    <phoneticPr fontId="1" type="noConversion"/>
  </si>
  <si>
    <t>手动清除1点红名值元宝</t>
    <phoneticPr fontId="1" type="noConversion"/>
  </si>
  <si>
    <t>通天塔</t>
    <phoneticPr fontId="1" type="noConversion"/>
  </si>
  <si>
    <t>层数</t>
    <phoneticPr fontId="1" type="noConversion"/>
  </si>
  <si>
    <t>通关经验</t>
    <phoneticPr fontId="1" type="noConversion"/>
  </si>
  <si>
    <t>特权月卡经验副本经验加成</t>
    <phoneticPr fontId="1" type="noConversion"/>
  </si>
  <si>
    <t>月卡挂机经验加成</t>
    <phoneticPr fontId="1" type="noConversion"/>
  </si>
  <si>
    <t>升级</t>
    <phoneticPr fontId="1" type="noConversion"/>
  </si>
  <si>
    <t>升级经验</t>
    <phoneticPr fontId="1" type="noConversion"/>
  </si>
  <si>
    <t>每天可以打到多少关</t>
    <phoneticPr fontId="1" type="noConversion"/>
  </si>
  <si>
    <t>每天可升到多少级</t>
    <phoneticPr fontId="1" type="noConversion"/>
  </si>
  <si>
    <t>每天转生可得多少经验</t>
    <phoneticPr fontId="1" type="noConversion"/>
  </si>
  <si>
    <t>最后得到等级线</t>
    <phoneticPr fontId="1" type="noConversion"/>
  </si>
  <si>
    <t>每天可得多少经验</t>
    <phoneticPr fontId="1" type="noConversion"/>
  </si>
  <si>
    <t>得到每天可以打到多少关</t>
    <phoneticPr fontId="1" type="noConversion"/>
  </si>
  <si>
    <t>根据资源投放得到属性强度</t>
    <phoneticPr fontId="1" type="noConversion"/>
  </si>
  <si>
    <t>天数</t>
    <phoneticPr fontId="1" type="noConversion"/>
  </si>
  <si>
    <t>免R</t>
  </si>
  <si>
    <t>免R</t>
    <phoneticPr fontId="1" type="noConversion"/>
  </si>
  <si>
    <t>月卡</t>
    <phoneticPr fontId="1" type="noConversion"/>
  </si>
  <si>
    <t>小R</t>
    <phoneticPr fontId="1" type="noConversion"/>
  </si>
  <si>
    <t>大R</t>
    <phoneticPr fontId="1" type="noConversion"/>
  </si>
  <si>
    <t>关卡经验</t>
    <phoneticPr fontId="1" type="noConversion"/>
  </si>
  <si>
    <t>通天塔层数</t>
    <phoneticPr fontId="1" type="noConversion"/>
  </si>
  <si>
    <t>估计VIP等级</t>
    <phoneticPr fontId="1" type="noConversion"/>
  </si>
  <si>
    <t>付费类型</t>
    <phoneticPr fontId="1" type="noConversion"/>
  </si>
  <si>
    <t>特权经验副本经验加成</t>
    <phoneticPr fontId="1" type="noConversion"/>
  </si>
  <si>
    <t>经验副本次数</t>
    <phoneticPr fontId="1" type="noConversion"/>
  </si>
  <si>
    <t>1倍</t>
    <phoneticPr fontId="1" type="noConversion"/>
  </si>
  <si>
    <t>2倍</t>
    <phoneticPr fontId="1" type="noConversion"/>
  </si>
  <si>
    <t>3倍</t>
    <phoneticPr fontId="1" type="noConversion"/>
  </si>
  <si>
    <t>花费元宝</t>
    <phoneticPr fontId="1" type="noConversion"/>
  </si>
  <si>
    <t>怪物经验</t>
    <phoneticPr fontId="1" type="noConversion"/>
  </si>
  <si>
    <t>挂机经验</t>
    <phoneticPr fontId="1" type="noConversion"/>
  </si>
  <si>
    <t>每小时挂机经验</t>
    <phoneticPr fontId="1" type="noConversion"/>
  </si>
  <si>
    <t>总倍数</t>
    <phoneticPr fontId="1" type="noConversion"/>
  </si>
  <si>
    <t>每天可减最大红名值</t>
    <phoneticPr fontId="1" type="noConversion"/>
  </si>
  <si>
    <t>免费最大挑战次数</t>
    <phoneticPr fontId="1" type="noConversion"/>
  </si>
  <si>
    <t>遭遇战经验</t>
    <phoneticPr fontId="1" type="noConversion"/>
  </si>
  <si>
    <t>转生等级</t>
    <phoneticPr fontId="1" type="noConversion"/>
  </si>
  <si>
    <t>通天塔经验</t>
    <phoneticPr fontId="1" type="noConversion"/>
  </si>
  <si>
    <t>经验副本80级后出现多倍领取</t>
    <phoneticPr fontId="1" type="noConversion"/>
  </si>
  <si>
    <t>道具可得经验</t>
    <phoneticPr fontId="1" type="noConversion"/>
  </si>
  <si>
    <t>降级级数</t>
    <phoneticPr fontId="1" type="noConversion"/>
  </si>
  <si>
    <t>前1天转生等级</t>
    <phoneticPr fontId="1" type="noConversion"/>
  </si>
  <si>
    <t>最终转生等级</t>
    <phoneticPr fontId="1" type="noConversion"/>
  </si>
  <si>
    <t>经验副本翻倍模拟,总和不大于副本次数</t>
    <phoneticPr fontId="1" type="noConversion"/>
  </si>
  <si>
    <t>标绿为模拟数据</t>
    <phoneticPr fontId="1" type="noConversion"/>
  </si>
  <si>
    <t>免R</t>
    <phoneticPr fontId="1" type="noConversion"/>
  </si>
  <si>
    <t>挂机时间(时)</t>
    <phoneticPr fontId="1" type="noConversion"/>
  </si>
  <si>
    <t>第8天</t>
  </si>
  <si>
    <t>第8天</t>
    <phoneticPr fontId="1" type="noConversion"/>
  </si>
  <si>
    <t>第8天，烈焰戒指达到155级</t>
    <phoneticPr fontId="1" type="noConversion"/>
  </si>
  <si>
    <t>是否可轮回</t>
    <phoneticPr fontId="1" type="noConversion"/>
  </si>
  <si>
    <t>轮回次数</t>
    <phoneticPr fontId="1" type="noConversion"/>
  </si>
  <si>
    <t>每天降级可得转生经验</t>
    <phoneticPr fontId="1" type="noConversion"/>
  </si>
  <si>
    <t>每天可得总转生经验</t>
    <phoneticPr fontId="1" type="noConversion"/>
  </si>
  <si>
    <t>转生经验汇总</t>
    <phoneticPr fontId="1" type="noConversion"/>
  </si>
  <si>
    <t>转生后角色等级</t>
    <phoneticPr fontId="1" type="noConversion"/>
  </si>
  <si>
    <t>角色等级</t>
    <phoneticPr fontId="1" type="noConversion"/>
  </si>
  <si>
    <t>轮回后角色经验</t>
    <phoneticPr fontId="1" type="noConversion"/>
  </si>
  <si>
    <t>轮回减角色少经验</t>
    <phoneticPr fontId="1" type="noConversion"/>
  </si>
  <si>
    <t>转生减少角色经验</t>
    <phoneticPr fontId="1" type="noConversion"/>
  </si>
  <si>
    <t>转生后角色经验</t>
    <phoneticPr fontId="1" type="noConversion"/>
  </si>
  <si>
    <t>每天降级可得轮回经验</t>
    <phoneticPr fontId="1" type="noConversion"/>
  </si>
  <si>
    <t>每天可得轮回经验</t>
    <phoneticPr fontId="1" type="noConversion"/>
  </si>
  <si>
    <t>高级轮回丹次数</t>
    <phoneticPr fontId="1" type="noConversion"/>
  </si>
  <si>
    <t>超级轮回丹次数</t>
    <phoneticPr fontId="1" type="noConversion"/>
  </si>
  <si>
    <t>高级轮回丹</t>
    <phoneticPr fontId="1" type="noConversion"/>
  </si>
  <si>
    <t>超级轮回丹</t>
    <phoneticPr fontId="1" type="noConversion"/>
  </si>
  <si>
    <t>轮回等级</t>
  </si>
  <si>
    <t>轮回等级</t>
    <phoneticPr fontId="1" type="noConversion"/>
  </si>
  <si>
    <t>轮回名</t>
    <phoneticPr fontId="1" type="noConversion"/>
  </si>
  <si>
    <t>地狱道·初重</t>
  </si>
  <si>
    <t>地狱道·玄境</t>
  </si>
  <si>
    <t>地狱道·生境</t>
  </si>
  <si>
    <t>地狱道·破境</t>
  </si>
  <si>
    <t>地狱道·虚境</t>
  </si>
  <si>
    <t>地狱道·妄境</t>
  </si>
  <si>
    <t>地狱道·灭境</t>
  </si>
  <si>
    <t>饿鬼道·玄境</t>
  </si>
  <si>
    <t>饿鬼道·生境</t>
  </si>
  <si>
    <t>饿鬼道·破境</t>
  </si>
  <si>
    <t>饿鬼道·虚境</t>
  </si>
  <si>
    <t>饿鬼道·妄境</t>
  </si>
  <si>
    <t>饿鬼道·灭境</t>
  </si>
  <si>
    <t>畜生道·玄境</t>
  </si>
  <si>
    <t>畜生道·生境</t>
  </si>
  <si>
    <t>畜生道·破境</t>
  </si>
  <si>
    <t>畜生道·虚境</t>
  </si>
  <si>
    <t>畜生道·妄境</t>
  </si>
  <si>
    <t>畜生道·灭境</t>
  </si>
  <si>
    <t>修罗道·玄境</t>
  </si>
  <si>
    <t>修罗道·生境</t>
  </si>
  <si>
    <t>修罗道·破境</t>
  </si>
  <si>
    <t>修罗道·虚境</t>
  </si>
  <si>
    <t>修罗道·妄境</t>
  </si>
  <si>
    <t>修罗道·灭境</t>
  </si>
  <si>
    <t>人间道·玄境</t>
  </si>
  <si>
    <t>人间道·生境</t>
  </si>
  <si>
    <t>人间道·破境</t>
  </si>
  <si>
    <t>人间道·虚境</t>
  </si>
  <si>
    <t>人间道·妄境</t>
  </si>
  <si>
    <t>人间道·灭境</t>
  </si>
  <si>
    <t>天道·玄境</t>
  </si>
  <si>
    <t>天道·生境</t>
  </si>
  <si>
    <t>天道·破境</t>
  </si>
  <si>
    <t>天道·虚境</t>
  </si>
  <si>
    <t>天道·妄境</t>
  </si>
  <si>
    <t>天道·灭境</t>
  </si>
  <si>
    <t>总经验</t>
    <phoneticPr fontId="1" type="noConversion"/>
  </si>
  <si>
    <t>轮回经验</t>
    <phoneticPr fontId="1" type="noConversion"/>
  </si>
  <si>
    <t>轮回经验汇总</t>
    <phoneticPr fontId="1" type="noConversion"/>
  </si>
  <si>
    <t>最终角色等级</t>
    <phoneticPr fontId="1" type="noConversion"/>
  </si>
  <si>
    <t>小R</t>
    <phoneticPr fontId="1" type="noConversion"/>
  </si>
  <si>
    <t>月卡</t>
    <phoneticPr fontId="1" type="noConversion"/>
  </si>
  <si>
    <t>免R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</si>
</sst>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3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0" xfId="0" applyAlignment="1"/>
    <xf numFmtId="0" fontId="4" fillId="0" borderId="0" xfId="0" applyFont="1" applyFill="1" applyBorder="1" applyAlignment="1">
      <alignment horizontal="left" vertical="center"/>
    </xf>
    <xf numFmtId="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8" fillId="0" borderId="0" xfId="0" applyFont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5" borderId="5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5big1&#28040;&#32791;&#25972;&#2970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特戒"/>
      <sheetName val="神装"/>
      <sheetName val="至尊"/>
      <sheetName val="传世"/>
      <sheetName val="龙魂"/>
      <sheetName val="玉佩"/>
      <sheetName val="心法"/>
      <sheetName val="神兽"/>
      <sheetName val="魂骨"/>
      <sheetName val="战纹"/>
      <sheetName val="装扮"/>
      <sheetName val="合击"/>
      <sheetName val="转生"/>
      <sheetName val="翅膀"/>
      <sheetName val="轮回"/>
      <sheetName val="技能"/>
      <sheetName val="内功"/>
      <sheetName val="经脉"/>
      <sheetName val="秘籍"/>
      <sheetName val="战灵"/>
      <sheetName val="爵位"/>
      <sheetName val="神器"/>
      <sheetName val="勋章"/>
      <sheetName val="图鉴"/>
      <sheetName val="威望"/>
      <sheetName val="强化"/>
      <sheetName val="精炼"/>
      <sheetName val="铸造"/>
      <sheetName val="兵魂"/>
      <sheetName val="神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等级</v>
          </cell>
          <cell r="B1" t="str">
            <v>兑换轮回值</v>
          </cell>
        </row>
        <row r="2">
          <cell r="A2">
            <v>111</v>
          </cell>
        </row>
        <row r="3">
          <cell r="A3">
            <v>112</v>
          </cell>
        </row>
        <row r="4">
          <cell r="A4">
            <v>113</v>
          </cell>
        </row>
        <row r="5">
          <cell r="A5">
            <v>114</v>
          </cell>
        </row>
        <row r="6">
          <cell r="A6">
            <v>115</v>
          </cell>
        </row>
        <row r="7">
          <cell r="A7">
            <v>116</v>
          </cell>
        </row>
        <row r="8">
          <cell r="A8">
            <v>117</v>
          </cell>
        </row>
        <row r="9">
          <cell r="A9">
            <v>118</v>
          </cell>
        </row>
        <row r="10">
          <cell r="A10">
            <v>119</v>
          </cell>
        </row>
        <row r="11">
          <cell r="A11">
            <v>120</v>
          </cell>
        </row>
        <row r="12">
          <cell r="A12">
            <v>121</v>
          </cell>
        </row>
        <row r="13">
          <cell r="A13">
            <v>122</v>
          </cell>
        </row>
        <row r="14">
          <cell r="A14">
            <v>123</v>
          </cell>
        </row>
        <row r="15">
          <cell r="A15">
            <v>124</v>
          </cell>
        </row>
        <row r="16">
          <cell r="A16">
            <v>125</v>
          </cell>
        </row>
        <row r="17">
          <cell r="A17">
            <v>126</v>
          </cell>
        </row>
        <row r="18">
          <cell r="A18">
            <v>127</v>
          </cell>
        </row>
        <row r="19">
          <cell r="A19">
            <v>128</v>
          </cell>
        </row>
        <row r="20">
          <cell r="A20">
            <v>129</v>
          </cell>
        </row>
        <row r="21">
          <cell r="A21">
            <v>130</v>
          </cell>
        </row>
        <row r="22">
          <cell r="A22">
            <v>131</v>
          </cell>
        </row>
        <row r="23">
          <cell r="A23">
            <v>132</v>
          </cell>
        </row>
        <row r="24">
          <cell r="A24">
            <v>133</v>
          </cell>
        </row>
        <row r="25">
          <cell r="A25">
            <v>134</v>
          </cell>
        </row>
        <row r="26">
          <cell r="A26">
            <v>135</v>
          </cell>
        </row>
        <row r="27">
          <cell r="A27">
            <v>136</v>
          </cell>
        </row>
        <row r="28">
          <cell r="A28">
            <v>137</v>
          </cell>
        </row>
        <row r="29">
          <cell r="A29">
            <v>138</v>
          </cell>
        </row>
        <row r="30">
          <cell r="A30">
            <v>139</v>
          </cell>
        </row>
        <row r="31">
          <cell r="A31">
            <v>140</v>
          </cell>
        </row>
        <row r="32">
          <cell r="A32">
            <v>141</v>
          </cell>
        </row>
        <row r="33">
          <cell r="A33">
            <v>142</v>
          </cell>
        </row>
        <row r="34">
          <cell r="A34">
            <v>143</v>
          </cell>
        </row>
        <row r="35">
          <cell r="A35">
            <v>144</v>
          </cell>
        </row>
        <row r="36">
          <cell r="A36">
            <v>145</v>
          </cell>
        </row>
        <row r="37">
          <cell r="A37">
            <v>146</v>
          </cell>
        </row>
        <row r="38">
          <cell r="A38">
            <v>147</v>
          </cell>
        </row>
        <row r="39">
          <cell r="A39">
            <v>148</v>
          </cell>
        </row>
        <row r="40">
          <cell r="A40">
            <v>149</v>
          </cell>
        </row>
        <row r="41">
          <cell r="A41">
            <v>150</v>
          </cell>
        </row>
        <row r="42">
          <cell r="A42">
            <v>151</v>
          </cell>
        </row>
        <row r="43">
          <cell r="A43">
            <v>152</v>
          </cell>
        </row>
        <row r="44">
          <cell r="A44">
            <v>153</v>
          </cell>
        </row>
        <row r="45">
          <cell r="A45">
            <v>154</v>
          </cell>
        </row>
        <row r="46">
          <cell r="A46">
            <v>155</v>
          </cell>
        </row>
        <row r="47">
          <cell r="A47">
            <v>156</v>
          </cell>
        </row>
        <row r="48">
          <cell r="A48">
            <v>157</v>
          </cell>
        </row>
        <row r="49">
          <cell r="A49">
            <v>158</v>
          </cell>
        </row>
        <row r="50">
          <cell r="A50">
            <v>159</v>
          </cell>
        </row>
        <row r="51">
          <cell r="A51">
            <v>160</v>
          </cell>
        </row>
        <row r="52">
          <cell r="A52">
            <v>161</v>
          </cell>
        </row>
        <row r="53">
          <cell r="A53">
            <v>162</v>
          </cell>
        </row>
        <row r="54">
          <cell r="A54">
            <v>163</v>
          </cell>
        </row>
        <row r="55">
          <cell r="A55">
            <v>164</v>
          </cell>
        </row>
        <row r="56">
          <cell r="A56">
            <v>165</v>
          </cell>
        </row>
        <row r="57">
          <cell r="A57">
            <v>166</v>
          </cell>
        </row>
        <row r="58">
          <cell r="A58">
            <v>167</v>
          </cell>
        </row>
        <row r="59">
          <cell r="A59">
            <v>168</v>
          </cell>
        </row>
        <row r="60">
          <cell r="A60">
            <v>169</v>
          </cell>
        </row>
        <row r="61">
          <cell r="A61">
            <v>170</v>
          </cell>
        </row>
        <row r="62">
          <cell r="A62">
            <v>171</v>
          </cell>
        </row>
        <row r="63">
          <cell r="A63">
            <v>172</v>
          </cell>
        </row>
        <row r="64">
          <cell r="A64">
            <v>173</v>
          </cell>
        </row>
        <row r="65">
          <cell r="A65">
            <v>174</v>
          </cell>
        </row>
        <row r="66">
          <cell r="A66">
            <v>175</v>
          </cell>
        </row>
        <row r="67">
          <cell r="A67">
            <v>176</v>
          </cell>
        </row>
        <row r="68">
          <cell r="A68">
            <v>177</v>
          </cell>
        </row>
        <row r="69">
          <cell r="A69">
            <v>178</v>
          </cell>
        </row>
        <row r="70">
          <cell r="A70">
            <v>179</v>
          </cell>
        </row>
        <row r="71">
          <cell r="A71">
            <v>180</v>
          </cell>
        </row>
        <row r="72">
          <cell r="A72">
            <v>181</v>
          </cell>
        </row>
        <row r="73">
          <cell r="A73">
            <v>182</v>
          </cell>
        </row>
        <row r="74">
          <cell r="A74">
            <v>183</v>
          </cell>
        </row>
        <row r="75">
          <cell r="A75">
            <v>184</v>
          </cell>
        </row>
        <row r="76">
          <cell r="A76">
            <v>185</v>
          </cell>
        </row>
        <row r="77">
          <cell r="A77">
            <v>186</v>
          </cell>
        </row>
        <row r="78">
          <cell r="A78">
            <v>187</v>
          </cell>
        </row>
        <row r="79">
          <cell r="A79">
            <v>188</v>
          </cell>
        </row>
        <row r="80">
          <cell r="A80">
            <v>189</v>
          </cell>
        </row>
        <row r="81">
          <cell r="A81">
            <v>190</v>
          </cell>
        </row>
        <row r="82">
          <cell r="A82">
            <v>191</v>
          </cell>
        </row>
        <row r="83">
          <cell r="A83">
            <v>192</v>
          </cell>
        </row>
        <row r="84">
          <cell r="A84">
            <v>193</v>
          </cell>
        </row>
        <row r="85">
          <cell r="A85">
            <v>194</v>
          </cell>
        </row>
        <row r="86">
          <cell r="A86">
            <v>195</v>
          </cell>
        </row>
        <row r="87">
          <cell r="A87">
            <v>196</v>
          </cell>
        </row>
        <row r="88">
          <cell r="A88">
            <v>197</v>
          </cell>
        </row>
        <row r="89">
          <cell r="A89">
            <v>198</v>
          </cell>
        </row>
        <row r="90">
          <cell r="A90">
            <v>199</v>
          </cell>
        </row>
        <row r="91">
          <cell r="A91">
            <v>200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R17" sqref="R17"/>
    </sheetView>
  </sheetViews>
  <sheetFormatPr defaultRowHeight="13.5" x14ac:dyDescent="0.15"/>
  <cols>
    <col min="1" max="3" width="9" style="1"/>
    <col min="4" max="4" width="9" style="32"/>
    <col min="5" max="6" width="9" style="1"/>
    <col min="7" max="7" width="9" style="32"/>
    <col min="8" max="9" width="9" style="1"/>
    <col min="10" max="10" width="9" style="32"/>
    <col min="11" max="16384" width="9" style="1"/>
  </cols>
  <sheetData>
    <row r="1" spans="1:13" x14ac:dyDescent="0.15">
      <c r="A1" s="21"/>
      <c r="B1" s="41" t="s">
        <v>229</v>
      </c>
      <c r="C1" s="42"/>
      <c r="D1" s="43"/>
      <c r="E1" s="45" t="s">
        <v>200</v>
      </c>
      <c r="F1" s="46"/>
      <c r="G1" s="47"/>
      <c r="H1" s="49" t="s">
        <v>201</v>
      </c>
      <c r="I1" s="50"/>
      <c r="J1" s="51"/>
      <c r="K1" s="53" t="s">
        <v>202</v>
      </c>
      <c r="L1" s="54"/>
      <c r="M1" s="54"/>
    </row>
    <row r="2" spans="1:13" ht="14.25" customHeight="1" x14ac:dyDescent="0.15">
      <c r="A2" s="21" t="s">
        <v>81</v>
      </c>
      <c r="B2" s="44" t="s">
        <v>161</v>
      </c>
      <c r="C2" s="44" t="s">
        <v>220</v>
      </c>
      <c r="D2" s="44" t="s">
        <v>252</v>
      </c>
      <c r="E2" s="48" t="s">
        <v>161</v>
      </c>
      <c r="F2" s="48" t="s">
        <v>220</v>
      </c>
      <c r="G2" s="48" t="s">
        <v>252</v>
      </c>
      <c r="H2" s="52" t="s">
        <v>161</v>
      </c>
      <c r="I2" s="52" t="s">
        <v>220</v>
      </c>
      <c r="J2" s="52" t="s">
        <v>252</v>
      </c>
      <c r="K2" s="40" t="s">
        <v>161</v>
      </c>
      <c r="L2" s="40" t="s">
        <v>220</v>
      </c>
      <c r="M2" s="40" t="s">
        <v>252</v>
      </c>
    </row>
    <row r="3" spans="1:13" ht="14.25" customHeight="1" x14ac:dyDescent="0.15">
      <c r="A3" s="1">
        <v>1</v>
      </c>
      <c r="B3" s="1">
        <f ca="1">免R模拟!V3</f>
        <v>77</v>
      </c>
      <c r="C3" s="1">
        <f ca="1">免R模拟!Q3</f>
        <v>0</v>
      </c>
      <c r="D3" s="32">
        <f ca="1">免R模拟!Z3</f>
        <v>0</v>
      </c>
      <c r="E3" s="1">
        <f ca="1">月卡模拟!V3</f>
        <v>79</v>
      </c>
      <c r="F3" s="1">
        <f ca="1">月卡模拟!Q3</f>
        <v>0</v>
      </c>
      <c r="G3" s="32">
        <f ca="1">月卡模拟!Z3</f>
        <v>0</v>
      </c>
      <c r="H3" s="1">
        <f ca="1">小R模拟!V3</f>
        <v>81</v>
      </c>
      <c r="I3" s="1">
        <f ca="1">小R模拟!Q3</f>
        <v>2</v>
      </c>
      <c r="J3" s="32">
        <f ca="1">小R模拟!Z3</f>
        <v>0</v>
      </c>
      <c r="K3" s="1">
        <f ca="1">大R模拟!V3</f>
        <v>84</v>
      </c>
      <c r="L3" s="1">
        <f ca="1">大R模拟!Q3</f>
        <v>4</v>
      </c>
      <c r="M3" s="1">
        <f ca="1">大R模拟!Z3</f>
        <v>0</v>
      </c>
    </row>
    <row r="4" spans="1:13" x14ac:dyDescent="0.15">
      <c r="A4" s="1">
        <v>2</v>
      </c>
      <c r="B4" s="32">
        <f ca="1">免R模拟!V4</f>
        <v>80</v>
      </c>
      <c r="C4" s="32">
        <f ca="1">免R模拟!Q4</f>
        <v>0</v>
      </c>
      <c r="D4" s="32">
        <f ca="1">免R模拟!Z4</f>
        <v>0</v>
      </c>
      <c r="E4" s="32">
        <f ca="1">月卡模拟!V4</f>
        <v>82</v>
      </c>
      <c r="F4" s="32">
        <f ca="1">月卡模拟!Q4</f>
        <v>1</v>
      </c>
      <c r="G4" s="32">
        <f ca="1">月卡模拟!Z4</f>
        <v>0</v>
      </c>
      <c r="H4" s="32">
        <f ca="1">小R模拟!V4</f>
        <v>85</v>
      </c>
      <c r="I4" s="32">
        <f ca="1">小R模拟!Q4</f>
        <v>3</v>
      </c>
      <c r="J4" s="32">
        <f ca="1">小R模拟!Z4</f>
        <v>0</v>
      </c>
      <c r="K4" s="32">
        <f ca="1">大R模拟!V4</f>
        <v>89</v>
      </c>
      <c r="L4" s="32">
        <f ca="1">大R模拟!Q4</f>
        <v>5</v>
      </c>
      <c r="M4" s="32">
        <f ca="1">大R模拟!Z4</f>
        <v>0</v>
      </c>
    </row>
    <row r="5" spans="1:13" x14ac:dyDescent="0.15">
      <c r="A5" s="1">
        <v>3</v>
      </c>
      <c r="B5" s="32">
        <f ca="1">免R模拟!V5</f>
        <v>82</v>
      </c>
      <c r="C5" s="32">
        <f ca="1">免R模拟!Q5</f>
        <v>1</v>
      </c>
      <c r="D5" s="32">
        <f ca="1">免R模拟!Z5</f>
        <v>0</v>
      </c>
      <c r="E5" s="32">
        <f ca="1">月卡模拟!V5</f>
        <v>84</v>
      </c>
      <c r="F5" s="32">
        <f ca="1">月卡模拟!Q5</f>
        <v>1</v>
      </c>
      <c r="G5" s="32">
        <f ca="1">月卡模拟!Z5</f>
        <v>0</v>
      </c>
      <c r="H5" s="32">
        <f ca="1">小R模拟!V5</f>
        <v>88</v>
      </c>
      <c r="I5" s="32">
        <f ca="1">小R模拟!Q5</f>
        <v>4</v>
      </c>
      <c r="J5" s="32">
        <f ca="1">小R模拟!Z5</f>
        <v>0</v>
      </c>
      <c r="K5" s="32">
        <f ca="1">大R模拟!V5</f>
        <v>93</v>
      </c>
      <c r="L5" s="32">
        <f ca="1">大R模拟!Q5</f>
        <v>5</v>
      </c>
      <c r="M5" s="32">
        <f ca="1">大R模拟!Z5</f>
        <v>0</v>
      </c>
    </row>
    <row r="6" spans="1:13" x14ac:dyDescent="0.15">
      <c r="A6" s="1">
        <v>4</v>
      </c>
      <c r="B6" s="32">
        <f ca="1">免R模拟!V6</f>
        <v>83</v>
      </c>
      <c r="C6" s="32">
        <f ca="1">免R模拟!Q6</f>
        <v>1</v>
      </c>
      <c r="D6" s="32">
        <f ca="1">免R模拟!Z6</f>
        <v>0</v>
      </c>
      <c r="E6" s="32">
        <f ca="1">月卡模拟!V6</f>
        <v>85</v>
      </c>
      <c r="F6" s="32">
        <f ca="1">月卡模拟!Q6</f>
        <v>2</v>
      </c>
      <c r="G6" s="32">
        <f ca="1">月卡模拟!Z6</f>
        <v>0</v>
      </c>
      <c r="H6" s="32">
        <f ca="1">小R模拟!V6</f>
        <v>90</v>
      </c>
      <c r="I6" s="32">
        <f ca="1">小R模拟!Q6</f>
        <v>4</v>
      </c>
      <c r="J6" s="32">
        <f ca="1">小R模拟!Z6</f>
        <v>0</v>
      </c>
      <c r="K6" s="32">
        <f ca="1">大R模拟!V6</f>
        <v>96</v>
      </c>
      <c r="L6" s="32">
        <f ca="1">大R模拟!Q6</f>
        <v>6</v>
      </c>
      <c r="M6" s="32">
        <f ca="1">大R模拟!Z6</f>
        <v>0</v>
      </c>
    </row>
    <row r="7" spans="1:13" x14ac:dyDescent="0.15">
      <c r="A7" s="1">
        <v>5</v>
      </c>
      <c r="B7" s="32">
        <f ca="1">免R模拟!V7</f>
        <v>84</v>
      </c>
      <c r="C7" s="32">
        <f ca="1">免R模拟!Q7</f>
        <v>1</v>
      </c>
      <c r="D7" s="32">
        <f ca="1">免R模拟!Z7</f>
        <v>0</v>
      </c>
      <c r="E7" s="32">
        <f ca="1">月卡模拟!V7</f>
        <v>87</v>
      </c>
      <c r="F7" s="32">
        <f ca="1">月卡模拟!Q7</f>
        <v>2</v>
      </c>
      <c r="G7" s="32">
        <f ca="1">月卡模拟!Z7</f>
        <v>0</v>
      </c>
      <c r="H7" s="32">
        <f ca="1">小R模拟!V7</f>
        <v>93</v>
      </c>
      <c r="I7" s="32">
        <f ca="1">小R模拟!Q7</f>
        <v>4</v>
      </c>
      <c r="J7" s="32">
        <f ca="1">小R模拟!Z7</f>
        <v>0</v>
      </c>
      <c r="K7" s="32">
        <f ca="1">大R模拟!V7</f>
        <v>98</v>
      </c>
      <c r="L7" s="32">
        <f ca="1">大R模拟!Q7</f>
        <v>6</v>
      </c>
      <c r="M7" s="32">
        <f ca="1">大R模拟!Z7</f>
        <v>0</v>
      </c>
    </row>
    <row r="8" spans="1:13" x14ac:dyDescent="0.15">
      <c r="A8" s="1">
        <v>6</v>
      </c>
      <c r="B8" s="32">
        <f ca="1">免R模拟!V8</f>
        <v>84</v>
      </c>
      <c r="C8" s="32">
        <f ca="1">免R模拟!Q8</f>
        <v>2</v>
      </c>
      <c r="D8" s="32">
        <f ca="1">免R模拟!Z8</f>
        <v>0</v>
      </c>
      <c r="E8" s="32">
        <f ca="1">月卡模拟!V8</f>
        <v>88</v>
      </c>
      <c r="F8" s="32">
        <f ca="1">月卡模拟!Q8</f>
        <v>2</v>
      </c>
      <c r="G8" s="32">
        <f ca="1">月卡模拟!Z8</f>
        <v>0</v>
      </c>
      <c r="H8" s="32">
        <f ca="1">小R模拟!V8</f>
        <v>94</v>
      </c>
      <c r="I8" s="32">
        <f ca="1">小R模拟!Q8</f>
        <v>4</v>
      </c>
      <c r="J8" s="32">
        <f ca="1">小R模拟!Z8</f>
        <v>0</v>
      </c>
      <c r="K8" s="32">
        <f ca="1">大R模拟!V8</f>
        <v>101</v>
      </c>
      <c r="L8" s="32">
        <f ca="1">大R模拟!Q8</f>
        <v>7</v>
      </c>
      <c r="M8" s="32">
        <f ca="1">大R模拟!Z8</f>
        <v>0</v>
      </c>
    </row>
    <row r="9" spans="1:13" x14ac:dyDescent="0.15">
      <c r="A9" s="1">
        <v>7</v>
      </c>
      <c r="B9" s="32">
        <f ca="1">免R模拟!V9</f>
        <v>85</v>
      </c>
      <c r="C9" s="32">
        <f ca="1">免R模拟!Q9</f>
        <v>2</v>
      </c>
      <c r="D9" s="32">
        <f ca="1">免R模拟!Z9</f>
        <v>0</v>
      </c>
      <c r="E9" s="32">
        <f ca="1">月卡模拟!V9</f>
        <v>89</v>
      </c>
      <c r="F9" s="32">
        <f ca="1">月卡模拟!Q9</f>
        <v>2</v>
      </c>
      <c r="G9" s="32">
        <f ca="1">月卡模拟!Z9</f>
        <v>0</v>
      </c>
      <c r="H9" s="32">
        <f ca="1">小R模拟!V9</f>
        <v>96</v>
      </c>
      <c r="I9" s="32">
        <f ca="1">小R模拟!Q9</f>
        <v>5</v>
      </c>
      <c r="J9" s="32">
        <f ca="1">小R模拟!Z9</f>
        <v>0</v>
      </c>
      <c r="K9" s="32">
        <f ca="1">大R模拟!V9</f>
        <v>103</v>
      </c>
      <c r="L9" s="32">
        <f ca="1">大R模拟!Q9</f>
        <v>7</v>
      </c>
      <c r="M9" s="32">
        <f ca="1">大R模拟!Z9</f>
        <v>0</v>
      </c>
    </row>
    <row r="10" spans="1:13" x14ac:dyDescent="0.15">
      <c r="A10" s="1">
        <v>8</v>
      </c>
      <c r="B10" s="32">
        <f ca="1">免R模拟!V10</f>
        <v>86</v>
      </c>
      <c r="C10" s="32">
        <f ca="1">免R模拟!Q10</f>
        <v>2</v>
      </c>
      <c r="D10" s="32">
        <f ca="1">免R模拟!Z10</f>
        <v>0</v>
      </c>
      <c r="E10" s="32">
        <f ca="1">月卡模拟!V10</f>
        <v>90</v>
      </c>
      <c r="F10" s="32">
        <f ca="1">月卡模拟!Q10</f>
        <v>2</v>
      </c>
      <c r="G10" s="32">
        <f ca="1">月卡模拟!Z10</f>
        <v>0</v>
      </c>
      <c r="H10" s="32">
        <f ca="1">小R模拟!V10</f>
        <v>97</v>
      </c>
      <c r="I10" s="32">
        <f ca="1">小R模拟!Q10</f>
        <v>5</v>
      </c>
      <c r="J10" s="32">
        <f ca="1">小R模拟!Z10</f>
        <v>0</v>
      </c>
      <c r="K10" s="32">
        <f ca="1">大R模拟!V10</f>
        <v>105</v>
      </c>
      <c r="L10" s="32">
        <f ca="1">大R模拟!Q10</f>
        <v>7</v>
      </c>
      <c r="M10" s="32">
        <f ca="1">大R模拟!Z10</f>
        <v>0</v>
      </c>
    </row>
    <row r="11" spans="1:13" x14ac:dyDescent="0.15">
      <c r="A11" s="1">
        <v>9</v>
      </c>
      <c r="B11" s="32">
        <f ca="1">免R模拟!V11</f>
        <v>87</v>
      </c>
      <c r="C11" s="32">
        <f ca="1">免R模拟!Q11</f>
        <v>2</v>
      </c>
      <c r="D11" s="32">
        <f ca="1">免R模拟!Z11</f>
        <v>0</v>
      </c>
      <c r="E11" s="32">
        <f ca="1">月卡模拟!V11</f>
        <v>91</v>
      </c>
      <c r="F11" s="32">
        <f ca="1">月卡模拟!Q11</f>
        <v>3</v>
      </c>
      <c r="G11" s="32">
        <f ca="1">月卡模拟!Z11</f>
        <v>0</v>
      </c>
      <c r="H11" s="32">
        <f ca="1">小R模拟!V11</f>
        <v>98</v>
      </c>
      <c r="I11" s="32">
        <f ca="1">小R模拟!Q11</f>
        <v>5</v>
      </c>
      <c r="J11" s="32">
        <f ca="1">小R模拟!Z11</f>
        <v>0</v>
      </c>
      <c r="K11" s="32">
        <f ca="1">大R模拟!V11</f>
        <v>106</v>
      </c>
      <c r="L11" s="32">
        <f ca="1">大R模拟!Q11</f>
        <v>7</v>
      </c>
      <c r="M11" s="32">
        <f ca="1">大R模拟!Z11</f>
        <v>0</v>
      </c>
    </row>
    <row r="12" spans="1:13" x14ac:dyDescent="0.15">
      <c r="A12" s="1">
        <v>10</v>
      </c>
      <c r="B12" s="32">
        <f ca="1">免R模拟!V12</f>
        <v>87</v>
      </c>
      <c r="C12" s="32">
        <f ca="1">免R模拟!Q12</f>
        <v>2</v>
      </c>
      <c r="D12" s="32">
        <f ca="1">免R模拟!Z12</f>
        <v>0</v>
      </c>
      <c r="E12" s="32">
        <f ca="1">月卡模拟!V12</f>
        <v>92</v>
      </c>
      <c r="F12" s="32">
        <f ca="1">月卡模拟!Q12</f>
        <v>3</v>
      </c>
      <c r="G12" s="32">
        <f ca="1">月卡模拟!Z12</f>
        <v>0</v>
      </c>
      <c r="H12" s="32">
        <f ca="1">小R模拟!V12</f>
        <v>100</v>
      </c>
      <c r="I12" s="32">
        <f ca="1">小R模拟!Q12</f>
        <v>5</v>
      </c>
      <c r="J12" s="32">
        <f ca="1">小R模拟!Z12</f>
        <v>0</v>
      </c>
      <c r="K12" s="32">
        <f ca="1">大R模拟!V12</f>
        <v>108</v>
      </c>
      <c r="L12" s="32">
        <f ca="1">大R模拟!Q12</f>
        <v>8</v>
      </c>
      <c r="M12" s="32">
        <f ca="1">大R模拟!Z12</f>
        <v>0</v>
      </c>
    </row>
    <row r="13" spans="1:13" x14ac:dyDescent="0.15">
      <c r="A13" s="1">
        <v>11</v>
      </c>
      <c r="B13" s="32">
        <f ca="1">免R模拟!V13</f>
        <v>88</v>
      </c>
      <c r="C13" s="32">
        <f ca="1">免R模拟!Q13</f>
        <v>2</v>
      </c>
      <c r="D13" s="32">
        <f ca="1">免R模拟!Z13</f>
        <v>0</v>
      </c>
      <c r="E13" s="32">
        <f ca="1">月卡模拟!V13</f>
        <v>92</v>
      </c>
      <c r="F13" s="32">
        <f ca="1">月卡模拟!Q13</f>
        <v>3</v>
      </c>
      <c r="G13" s="32">
        <f ca="1">月卡模拟!Z13</f>
        <v>0</v>
      </c>
      <c r="H13" s="32">
        <f ca="1">小R模拟!V13</f>
        <v>101</v>
      </c>
      <c r="I13" s="32">
        <f ca="1">小R模拟!Q13</f>
        <v>5</v>
      </c>
      <c r="J13" s="32">
        <f ca="1">小R模拟!Z13</f>
        <v>0</v>
      </c>
      <c r="K13" s="32">
        <f ca="1">大R模拟!V13</f>
        <v>110</v>
      </c>
      <c r="L13" s="32">
        <f ca="1">大R模拟!Q13</f>
        <v>8</v>
      </c>
      <c r="M13" s="32">
        <f ca="1">大R模拟!Z13</f>
        <v>0</v>
      </c>
    </row>
    <row r="14" spans="1:13" x14ac:dyDescent="0.15">
      <c r="A14" s="1">
        <v>12</v>
      </c>
      <c r="B14" s="32">
        <f ca="1">免R模拟!V14</f>
        <v>88</v>
      </c>
      <c r="C14" s="32">
        <f ca="1">免R模拟!Q14</f>
        <v>3</v>
      </c>
      <c r="D14" s="32">
        <f ca="1">免R模拟!Z14</f>
        <v>0</v>
      </c>
      <c r="E14" s="32">
        <f ca="1">月卡模拟!V14</f>
        <v>93</v>
      </c>
      <c r="F14" s="32">
        <f ca="1">月卡模拟!Q14</f>
        <v>3</v>
      </c>
      <c r="G14" s="32">
        <f ca="1">月卡模拟!Z14</f>
        <v>0</v>
      </c>
      <c r="H14" s="32">
        <f ca="1">小R模拟!V14</f>
        <v>102</v>
      </c>
      <c r="I14" s="32">
        <f ca="1">小R模拟!Q14</f>
        <v>6</v>
      </c>
      <c r="J14" s="32">
        <f ca="1">小R模拟!Z14</f>
        <v>0</v>
      </c>
      <c r="K14" s="32">
        <f ca="1">大R模拟!V14</f>
        <v>110</v>
      </c>
      <c r="L14" s="32">
        <f ca="1">大R模拟!Q14</f>
        <v>8</v>
      </c>
      <c r="M14" s="32">
        <f ca="1">大R模拟!Z14</f>
        <v>4</v>
      </c>
    </row>
    <row r="15" spans="1:13" x14ac:dyDescent="0.15">
      <c r="A15" s="1">
        <v>13</v>
      </c>
      <c r="B15" s="32">
        <f ca="1">免R模拟!V15</f>
        <v>89</v>
      </c>
      <c r="C15" s="32">
        <f ca="1">免R模拟!Q15</f>
        <v>3</v>
      </c>
      <c r="D15" s="32">
        <f ca="1">免R模拟!Z15</f>
        <v>0</v>
      </c>
      <c r="E15" s="32">
        <f ca="1">月卡模拟!V15</f>
        <v>94</v>
      </c>
      <c r="F15" s="32">
        <f ca="1">月卡模拟!Q15</f>
        <v>3</v>
      </c>
      <c r="G15" s="32">
        <f ca="1">月卡模拟!Z15</f>
        <v>0</v>
      </c>
      <c r="H15" s="32">
        <f ca="1">小R模拟!V15</f>
        <v>103</v>
      </c>
      <c r="I15" s="32">
        <f ca="1">小R模拟!Q15</f>
        <v>6</v>
      </c>
      <c r="J15" s="32">
        <f ca="1">小R模拟!Z15</f>
        <v>0</v>
      </c>
      <c r="K15" s="32">
        <f ca="1">大R模拟!V15</f>
        <v>110</v>
      </c>
      <c r="L15" s="32">
        <f ca="1">大R模拟!Q15</f>
        <v>8</v>
      </c>
      <c r="M15" s="32">
        <f ca="1">大R模拟!Z15</f>
        <v>5</v>
      </c>
    </row>
    <row r="16" spans="1:13" x14ac:dyDescent="0.15">
      <c r="A16" s="1">
        <v>14</v>
      </c>
      <c r="B16" s="32">
        <f ca="1">免R模拟!V16</f>
        <v>89</v>
      </c>
      <c r="C16" s="32">
        <f ca="1">免R模拟!Q16</f>
        <v>3</v>
      </c>
      <c r="D16" s="32">
        <f ca="1">免R模拟!Z16</f>
        <v>0</v>
      </c>
      <c r="E16" s="32">
        <f ca="1">月卡模拟!V16</f>
        <v>95</v>
      </c>
      <c r="F16" s="32">
        <f ca="1">月卡模拟!Q16</f>
        <v>3</v>
      </c>
      <c r="G16" s="32">
        <f ca="1">月卡模拟!Z16</f>
        <v>0</v>
      </c>
      <c r="H16" s="32">
        <f ca="1">小R模拟!V16</f>
        <v>104</v>
      </c>
      <c r="I16" s="32">
        <f ca="1">小R模拟!Q16</f>
        <v>6</v>
      </c>
      <c r="J16" s="32">
        <f ca="1">小R模拟!Z16</f>
        <v>0</v>
      </c>
      <c r="K16" s="32">
        <f ca="1">大R模拟!V16</f>
        <v>110</v>
      </c>
      <c r="L16" s="32">
        <f ca="1">大R模拟!Q16</f>
        <v>8</v>
      </c>
      <c r="M16" s="32">
        <f ca="1">大R模拟!Z16</f>
        <v>5</v>
      </c>
    </row>
    <row r="17" spans="1:13" x14ac:dyDescent="0.15">
      <c r="A17" s="1">
        <v>15</v>
      </c>
      <c r="B17" s="32">
        <f ca="1">免R模拟!V17</f>
        <v>90</v>
      </c>
      <c r="C17" s="32">
        <f ca="1">免R模拟!Q17</f>
        <v>3</v>
      </c>
      <c r="D17" s="32">
        <f ca="1">免R模拟!Z17</f>
        <v>0</v>
      </c>
      <c r="E17" s="32">
        <f ca="1">月卡模拟!V17</f>
        <v>95</v>
      </c>
      <c r="F17" s="32">
        <f ca="1">月卡模拟!Q17</f>
        <v>4</v>
      </c>
      <c r="G17" s="32">
        <f ca="1">月卡模拟!Z17</f>
        <v>0</v>
      </c>
      <c r="H17" s="32">
        <f ca="1">小R模拟!V17</f>
        <v>105</v>
      </c>
      <c r="I17" s="32">
        <f ca="1">小R模拟!Q17</f>
        <v>6</v>
      </c>
      <c r="J17" s="32">
        <f ca="1">小R模拟!Z17</f>
        <v>0</v>
      </c>
      <c r="K17" s="32">
        <f ca="1">大R模拟!V17</f>
        <v>110</v>
      </c>
      <c r="L17" s="32">
        <f ca="1">大R模拟!Q17</f>
        <v>9</v>
      </c>
      <c r="M17" s="32">
        <f ca="1">大R模拟!Z17</f>
        <v>6</v>
      </c>
    </row>
    <row r="18" spans="1:13" x14ac:dyDescent="0.15">
      <c r="A18" s="1">
        <v>16</v>
      </c>
      <c r="B18" s="32">
        <f ca="1">免R模拟!V18</f>
        <v>90</v>
      </c>
      <c r="C18" s="32">
        <f ca="1">免R模拟!Q18</f>
        <v>3</v>
      </c>
      <c r="D18" s="32">
        <f ca="1">免R模拟!Z18</f>
        <v>0</v>
      </c>
      <c r="E18" s="32">
        <f ca="1">月卡模拟!V18</f>
        <v>96</v>
      </c>
      <c r="F18" s="32">
        <f ca="1">月卡模拟!Q18</f>
        <v>4</v>
      </c>
      <c r="G18" s="32">
        <f ca="1">月卡模拟!Z18</f>
        <v>0</v>
      </c>
      <c r="H18" s="32">
        <f ca="1">小R模拟!V18</f>
        <v>106</v>
      </c>
      <c r="I18" s="32">
        <f ca="1">小R模拟!Q18</f>
        <v>6</v>
      </c>
      <c r="J18" s="32">
        <f ca="1">小R模拟!Z18</f>
        <v>0</v>
      </c>
      <c r="K18" s="32">
        <f ca="1">大R模拟!V18</f>
        <v>110</v>
      </c>
      <c r="L18" s="32">
        <f ca="1">大R模拟!Q18</f>
        <v>9</v>
      </c>
      <c r="M18" s="32">
        <f ca="1">大R模拟!Z18</f>
        <v>6</v>
      </c>
    </row>
    <row r="19" spans="1:13" x14ac:dyDescent="0.15">
      <c r="A19" s="1">
        <v>17</v>
      </c>
      <c r="B19" s="32">
        <f ca="1">免R模拟!V19</f>
        <v>91</v>
      </c>
      <c r="C19" s="32">
        <f ca="1">免R模拟!Q19</f>
        <v>3</v>
      </c>
      <c r="D19" s="32">
        <f ca="1">免R模拟!Z19</f>
        <v>0</v>
      </c>
      <c r="E19" s="32">
        <f ca="1">月卡模拟!V19</f>
        <v>96</v>
      </c>
      <c r="F19" s="32">
        <f ca="1">月卡模拟!Q19</f>
        <v>4</v>
      </c>
      <c r="G19" s="32">
        <f ca="1">月卡模拟!Z19</f>
        <v>0</v>
      </c>
      <c r="H19" s="32">
        <f ca="1">小R模拟!V19</f>
        <v>106</v>
      </c>
      <c r="I19" s="32">
        <f ca="1">小R模拟!Q19</f>
        <v>6</v>
      </c>
      <c r="J19" s="32">
        <f ca="1">小R模拟!Z19</f>
        <v>0</v>
      </c>
      <c r="K19" s="32">
        <f ca="1">大R模拟!V19</f>
        <v>110</v>
      </c>
      <c r="L19" s="32">
        <f ca="1">大R模拟!Q19</f>
        <v>9</v>
      </c>
      <c r="M19" s="32">
        <f ca="1">大R模拟!Z19</f>
        <v>7</v>
      </c>
    </row>
    <row r="20" spans="1:13" x14ac:dyDescent="0.15">
      <c r="A20" s="1">
        <v>18</v>
      </c>
      <c r="B20" s="32">
        <f ca="1">免R模拟!V20</f>
        <v>91</v>
      </c>
      <c r="C20" s="32">
        <f ca="1">免R模拟!Q20</f>
        <v>3</v>
      </c>
      <c r="D20" s="32">
        <f ca="1">免R模拟!Z20</f>
        <v>0</v>
      </c>
      <c r="E20" s="32">
        <f ca="1">月卡模拟!V20</f>
        <v>97</v>
      </c>
      <c r="F20" s="32">
        <f ca="1">月卡模拟!Q20</f>
        <v>4</v>
      </c>
      <c r="G20" s="32">
        <f ca="1">月卡模拟!Z20</f>
        <v>0</v>
      </c>
      <c r="H20" s="32">
        <f ca="1">小R模拟!V20</f>
        <v>107</v>
      </c>
      <c r="I20" s="32">
        <f ca="1">小R模拟!Q20</f>
        <v>6</v>
      </c>
      <c r="J20" s="32">
        <f ca="1">小R模拟!Z20</f>
        <v>0</v>
      </c>
      <c r="K20" s="32">
        <f ca="1">大R模拟!V20</f>
        <v>110</v>
      </c>
      <c r="L20" s="32">
        <f ca="1">大R模拟!Q20</f>
        <v>9</v>
      </c>
      <c r="M20" s="32">
        <f ca="1">大R模拟!Z20</f>
        <v>7</v>
      </c>
    </row>
    <row r="21" spans="1:13" x14ac:dyDescent="0.15">
      <c r="A21" s="1">
        <v>19</v>
      </c>
      <c r="B21" s="32">
        <f ca="1">免R模拟!V21</f>
        <v>92</v>
      </c>
      <c r="C21" s="32">
        <f ca="1">免R模拟!Q21</f>
        <v>3</v>
      </c>
      <c r="D21" s="32">
        <f ca="1">免R模拟!Z21</f>
        <v>0</v>
      </c>
      <c r="E21" s="32">
        <f ca="1">月卡模拟!V21</f>
        <v>98</v>
      </c>
      <c r="F21" s="32">
        <f ca="1">月卡模拟!Q21</f>
        <v>4</v>
      </c>
      <c r="G21" s="32">
        <f ca="1">月卡模拟!Z21</f>
        <v>0</v>
      </c>
      <c r="H21" s="32">
        <f ca="1">小R模拟!V21</f>
        <v>108</v>
      </c>
      <c r="I21" s="32">
        <f ca="1">小R模拟!Q21</f>
        <v>7</v>
      </c>
      <c r="J21" s="32">
        <f ca="1">小R模拟!Z21</f>
        <v>0</v>
      </c>
      <c r="K21" s="32">
        <f ca="1">大R模拟!V21</f>
        <v>110</v>
      </c>
      <c r="L21" s="32">
        <f ca="1">大R模拟!Q21</f>
        <v>9</v>
      </c>
      <c r="M21" s="32">
        <f ca="1">大R模拟!Z21</f>
        <v>7</v>
      </c>
    </row>
    <row r="22" spans="1:13" x14ac:dyDescent="0.15">
      <c r="A22" s="1">
        <v>20</v>
      </c>
      <c r="B22" s="32">
        <f ca="1">免R模拟!V22</f>
        <v>92</v>
      </c>
      <c r="C22" s="32">
        <f ca="1">免R模拟!Q22</f>
        <v>4</v>
      </c>
      <c r="D22" s="32">
        <f ca="1">免R模拟!Z22</f>
        <v>0</v>
      </c>
      <c r="E22" s="32">
        <f ca="1">月卡模拟!V22</f>
        <v>98</v>
      </c>
      <c r="F22" s="32">
        <f ca="1">月卡模拟!Q22</f>
        <v>4</v>
      </c>
      <c r="G22" s="32">
        <f ca="1">月卡模拟!Z22</f>
        <v>0</v>
      </c>
      <c r="H22" s="32">
        <f ca="1">小R模拟!V22</f>
        <v>109</v>
      </c>
      <c r="I22" s="32">
        <f ca="1">小R模拟!Q22</f>
        <v>7</v>
      </c>
      <c r="J22" s="32">
        <f ca="1">小R模拟!Z22</f>
        <v>0</v>
      </c>
      <c r="K22" s="32">
        <f ca="1">大R模拟!V22</f>
        <v>110</v>
      </c>
      <c r="L22" s="32">
        <f ca="1">大R模拟!Q22</f>
        <v>9</v>
      </c>
      <c r="M22" s="32">
        <f ca="1">大R模拟!Z22</f>
        <v>7</v>
      </c>
    </row>
    <row r="23" spans="1:13" x14ac:dyDescent="0.15">
      <c r="A23" s="1">
        <v>21</v>
      </c>
      <c r="B23" s="32">
        <f ca="1">免R模拟!V23</f>
        <v>92</v>
      </c>
      <c r="C23" s="32">
        <f ca="1">免R模拟!Q23</f>
        <v>4</v>
      </c>
      <c r="D23" s="32">
        <f ca="1">免R模拟!Z23</f>
        <v>0</v>
      </c>
      <c r="E23" s="32">
        <f ca="1">月卡模拟!V23</f>
        <v>99</v>
      </c>
      <c r="F23" s="32">
        <f ca="1">月卡模拟!Q23</f>
        <v>4</v>
      </c>
      <c r="G23" s="32">
        <f ca="1">月卡模拟!Z23</f>
        <v>0</v>
      </c>
      <c r="H23" s="32">
        <f ca="1">小R模拟!V23</f>
        <v>110</v>
      </c>
      <c r="I23" s="32">
        <f ca="1">小R模拟!Q23</f>
        <v>7</v>
      </c>
      <c r="J23" s="32">
        <f ca="1">小R模拟!Z23</f>
        <v>0</v>
      </c>
      <c r="K23" s="32">
        <f ca="1">大R模拟!V23</f>
        <v>110</v>
      </c>
      <c r="L23" s="32">
        <f ca="1">大R模拟!Q23</f>
        <v>10</v>
      </c>
      <c r="M23" s="32">
        <f ca="1">大R模拟!Z23</f>
        <v>8</v>
      </c>
    </row>
    <row r="24" spans="1:13" x14ac:dyDescent="0.15">
      <c r="A24" s="1">
        <v>22</v>
      </c>
      <c r="B24" s="32">
        <f ca="1">免R模拟!V24</f>
        <v>93</v>
      </c>
      <c r="C24" s="32">
        <f ca="1">免R模拟!Q24</f>
        <v>4</v>
      </c>
      <c r="D24" s="32">
        <f ca="1">免R模拟!Z24</f>
        <v>0</v>
      </c>
      <c r="E24" s="32">
        <f ca="1">月卡模拟!V24</f>
        <v>99</v>
      </c>
      <c r="F24" s="32">
        <f ca="1">月卡模拟!Q24</f>
        <v>4</v>
      </c>
      <c r="G24" s="32">
        <f ca="1">月卡模拟!Z24</f>
        <v>0</v>
      </c>
      <c r="H24" s="32">
        <f ca="1">小R模拟!V24</f>
        <v>110</v>
      </c>
      <c r="I24" s="32">
        <f ca="1">小R模拟!Q24</f>
        <v>7</v>
      </c>
      <c r="J24" s="32">
        <f ca="1">小R模拟!Z24</f>
        <v>0</v>
      </c>
      <c r="K24" s="32">
        <f ca="1">大R模拟!V24</f>
        <v>110</v>
      </c>
      <c r="L24" s="32">
        <f ca="1">大R模拟!Q24</f>
        <v>10</v>
      </c>
      <c r="M24" s="32">
        <f ca="1">大R模拟!Z24</f>
        <v>8</v>
      </c>
    </row>
    <row r="25" spans="1:13" x14ac:dyDescent="0.15">
      <c r="A25" s="1">
        <v>23</v>
      </c>
      <c r="B25" s="32">
        <f ca="1">免R模拟!V25</f>
        <v>93</v>
      </c>
      <c r="C25" s="32">
        <f ca="1">免R模拟!Q25</f>
        <v>4</v>
      </c>
      <c r="D25" s="32">
        <f ca="1">免R模拟!Z25</f>
        <v>0</v>
      </c>
      <c r="E25" s="32">
        <f ca="1">月卡模拟!V25</f>
        <v>100</v>
      </c>
      <c r="F25" s="32">
        <f ca="1">月卡模拟!Q25</f>
        <v>4</v>
      </c>
      <c r="G25" s="32">
        <f ca="1">月卡模拟!Z25</f>
        <v>0</v>
      </c>
      <c r="H25" s="32">
        <f ca="1">小R模拟!V25</f>
        <v>110</v>
      </c>
      <c r="I25" s="32">
        <f ca="1">小R模拟!Q25</f>
        <v>7</v>
      </c>
      <c r="J25" s="32">
        <f ca="1">小R模拟!Z25</f>
        <v>2</v>
      </c>
      <c r="K25" s="32">
        <f ca="1">大R模拟!V25</f>
        <v>110</v>
      </c>
      <c r="L25" s="32">
        <f ca="1">大R模拟!Q25</f>
        <v>10</v>
      </c>
      <c r="M25" s="32">
        <f ca="1">大R模拟!Z25</f>
        <v>8</v>
      </c>
    </row>
    <row r="26" spans="1:13" x14ac:dyDescent="0.15">
      <c r="A26" s="1">
        <v>24</v>
      </c>
      <c r="B26" s="32">
        <f ca="1">免R模拟!V26</f>
        <v>94</v>
      </c>
      <c r="C26" s="32">
        <f ca="1">免R模拟!Q26</f>
        <v>4</v>
      </c>
      <c r="D26" s="32">
        <f ca="1">免R模拟!Z26</f>
        <v>0</v>
      </c>
      <c r="E26" s="32">
        <f ca="1">月卡模拟!V26</f>
        <v>100</v>
      </c>
      <c r="F26" s="32">
        <f ca="1">月卡模拟!Q26</f>
        <v>4</v>
      </c>
      <c r="G26" s="32">
        <f ca="1">月卡模拟!Z26</f>
        <v>0</v>
      </c>
      <c r="H26" s="32">
        <f ca="1">小R模拟!V26</f>
        <v>110</v>
      </c>
      <c r="I26" s="32">
        <f ca="1">小R模拟!Q26</f>
        <v>7</v>
      </c>
      <c r="J26" s="32">
        <f ca="1">小R模拟!Z26</f>
        <v>3</v>
      </c>
      <c r="K26" s="32">
        <f ca="1">大R模拟!V26</f>
        <v>110</v>
      </c>
      <c r="L26" s="32">
        <f ca="1">大R模拟!Q26</f>
        <v>10</v>
      </c>
      <c r="M26" s="32">
        <f ca="1">大R模拟!Z26</f>
        <v>8</v>
      </c>
    </row>
    <row r="27" spans="1:13" x14ac:dyDescent="0.15">
      <c r="A27" s="1">
        <v>25</v>
      </c>
      <c r="B27" s="32">
        <f ca="1">免R模拟!V27</f>
        <v>94</v>
      </c>
      <c r="C27" s="32">
        <f ca="1">免R模拟!Q27</f>
        <v>4</v>
      </c>
      <c r="D27" s="32">
        <f ca="1">免R模拟!Z27</f>
        <v>0</v>
      </c>
      <c r="E27" s="32">
        <f ca="1">月卡模拟!V27</f>
        <v>101</v>
      </c>
      <c r="F27" s="32">
        <f ca="1">月卡模拟!Q27</f>
        <v>4</v>
      </c>
      <c r="G27" s="32">
        <f ca="1">月卡模拟!Z27</f>
        <v>0</v>
      </c>
      <c r="H27" s="32">
        <f ca="1">小R模拟!V27</f>
        <v>110</v>
      </c>
      <c r="I27" s="32">
        <f ca="1">小R模拟!Q27</f>
        <v>7</v>
      </c>
      <c r="J27" s="32">
        <f ca="1">小R模拟!Z27</f>
        <v>3</v>
      </c>
      <c r="K27" s="32">
        <f ca="1">大R模拟!V27</f>
        <v>110</v>
      </c>
      <c r="L27" s="32">
        <f ca="1">大R模拟!Q27</f>
        <v>10</v>
      </c>
      <c r="M27" s="32">
        <f ca="1">大R模拟!Z27</f>
        <v>8</v>
      </c>
    </row>
    <row r="28" spans="1:13" x14ac:dyDescent="0.15">
      <c r="A28" s="1">
        <v>26</v>
      </c>
      <c r="B28" s="32">
        <f ca="1">免R模拟!V28</f>
        <v>94</v>
      </c>
      <c r="C28" s="32">
        <f ca="1">免R模拟!Q28</f>
        <v>4</v>
      </c>
      <c r="D28" s="32">
        <f ca="1">免R模拟!Z28</f>
        <v>0</v>
      </c>
      <c r="E28" s="32">
        <f ca="1">月卡模拟!V28</f>
        <v>101</v>
      </c>
      <c r="F28" s="32">
        <f ca="1">月卡模拟!Q28</f>
        <v>4</v>
      </c>
      <c r="G28" s="32">
        <f ca="1">月卡模拟!Z28</f>
        <v>0</v>
      </c>
      <c r="H28" s="32">
        <f ca="1">小R模拟!V28</f>
        <v>110</v>
      </c>
      <c r="I28" s="32">
        <f ca="1">小R模拟!Q28</f>
        <v>7</v>
      </c>
      <c r="J28" s="32">
        <f ca="1">小R模拟!Z28</f>
        <v>4</v>
      </c>
      <c r="K28" s="32">
        <f ca="1">大R模拟!V28</f>
        <v>110</v>
      </c>
      <c r="L28" s="32">
        <f ca="1">大R模拟!Q28</f>
        <v>10</v>
      </c>
      <c r="M28" s="32">
        <f ca="1">大R模拟!Z28</f>
        <v>8</v>
      </c>
    </row>
    <row r="29" spans="1:13" x14ac:dyDescent="0.15">
      <c r="A29" s="1">
        <v>27</v>
      </c>
      <c r="B29" s="32">
        <f ca="1">免R模拟!V29</f>
        <v>95</v>
      </c>
      <c r="C29" s="32">
        <f ca="1">免R模拟!Q29</f>
        <v>4</v>
      </c>
      <c r="D29" s="32">
        <f ca="1">免R模拟!Z29</f>
        <v>0</v>
      </c>
      <c r="E29" s="32">
        <f ca="1">月卡模拟!V29</f>
        <v>102</v>
      </c>
      <c r="F29" s="32">
        <f ca="1">月卡模拟!Q29</f>
        <v>4</v>
      </c>
      <c r="G29" s="32">
        <f ca="1">月卡模拟!Z29</f>
        <v>0</v>
      </c>
      <c r="H29" s="32">
        <f ca="1">小R模拟!V29</f>
        <v>110</v>
      </c>
      <c r="I29" s="32">
        <f ca="1">小R模拟!Q29</f>
        <v>7</v>
      </c>
      <c r="J29" s="32">
        <f ca="1">小R模拟!Z29</f>
        <v>4</v>
      </c>
      <c r="K29" s="32">
        <f ca="1">大R模拟!V29</f>
        <v>110</v>
      </c>
      <c r="L29" s="32">
        <f ca="1">大R模拟!Q29</f>
        <v>10</v>
      </c>
      <c r="M29" s="32">
        <f ca="1">大R模拟!Z29</f>
        <v>9</v>
      </c>
    </row>
    <row r="30" spans="1:13" x14ac:dyDescent="0.15">
      <c r="A30" s="1">
        <v>28</v>
      </c>
      <c r="B30" s="32">
        <f ca="1">免R模拟!V30</f>
        <v>95</v>
      </c>
      <c r="C30" s="32">
        <f ca="1">免R模拟!Q30</f>
        <v>4</v>
      </c>
      <c r="D30" s="32">
        <f ca="1">免R模拟!Z30</f>
        <v>0</v>
      </c>
      <c r="E30" s="32">
        <f ca="1">月卡模拟!V30</f>
        <v>102</v>
      </c>
      <c r="F30" s="32">
        <f ca="1">月卡模拟!Q30</f>
        <v>5</v>
      </c>
      <c r="G30" s="32">
        <f ca="1">月卡模拟!Z30</f>
        <v>0</v>
      </c>
      <c r="H30" s="32">
        <f ca="1">小R模拟!V30</f>
        <v>110</v>
      </c>
      <c r="I30" s="32">
        <f ca="1">小R模拟!Q30</f>
        <v>7</v>
      </c>
      <c r="J30" s="32">
        <f ca="1">小R模拟!Z30</f>
        <v>4</v>
      </c>
      <c r="K30" s="32">
        <f ca="1">大R模拟!V30</f>
        <v>110</v>
      </c>
      <c r="L30" s="32">
        <f ca="1">大R模拟!Q30</f>
        <v>10</v>
      </c>
      <c r="M30" s="32">
        <f ca="1">大R模拟!Z30</f>
        <v>9</v>
      </c>
    </row>
    <row r="31" spans="1:13" x14ac:dyDescent="0.15">
      <c r="A31" s="1">
        <v>29</v>
      </c>
      <c r="B31" s="32">
        <f ca="1">免R模拟!V31</f>
        <v>95</v>
      </c>
      <c r="C31" s="32">
        <f ca="1">免R模拟!Q31</f>
        <v>4</v>
      </c>
      <c r="D31" s="32">
        <f ca="1">免R模拟!Z31</f>
        <v>0</v>
      </c>
      <c r="E31" s="32">
        <f ca="1">月卡模拟!V31</f>
        <v>103</v>
      </c>
      <c r="F31" s="32">
        <f ca="1">月卡模拟!Q31</f>
        <v>5</v>
      </c>
      <c r="G31" s="32">
        <f ca="1">月卡模拟!Z31</f>
        <v>0</v>
      </c>
      <c r="H31" s="32">
        <f ca="1">小R模拟!V31</f>
        <v>110</v>
      </c>
      <c r="I31" s="32">
        <f ca="1">小R模拟!Q31</f>
        <v>7</v>
      </c>
      <c r="J31" s="32">
        <f ca="1">小R模拟!Z31</f>
        <v>4</v>
      </c>
      <c r="K31" s="32">
        <f ca="1">大R模拟!V31</f>
        <v>111</v>
      </c>
      <c r="L31" s="32">
        <f ca="1">大R模拟!Q31</f>
        <v>11</v>
      </c>
      <c r="M31" s="32">
        <f ca="1">大R模拟!Z31</f>
        <v>9</v>
      </c>
    </row>
    <row r="32" spans="1:13" x14ac:dyDescent="0.15">
      <c r="A32" s="1">
        <v>30</v>
      </c>
      <c r="B32" s="32">
        <f ca="1">免R模拟!V32</f>
        <v>96</v>
      </c>
      <c r="C32" s="32">
        <f ca="1">免R模拟!Q32</f>
        <v>4</v>
      </c>
      <c r="D32" s="32">
        <f ca="1">免R模拟!Z32</f>
        <v>0</v>
      </c>
      <c r="E32" s="32">
        <f ca="1">月卡模拟!V32</f>
        <v>103</v>
      </c>
      <c r="F32" s="32">
        <f ca="1">月卡模拟!Q32</f>
        <v>5</v>
      </c>
      <c r="G32" s="32">
        <f ca="1">月卡模拟!Z32</f>
        <v>0</v>
      </c>
      <c r="H32" s="32">
        <f ca="1">小R模拟!V32</f>
        <v>110</v>
      </c>
      <c r="I32" s="32">
        <f ca="1">小R模拟!Q32</f>
        <v>8</v>
      </c>
      <c r="J32" s="32">
        <f ca="1">小R模拟!Z32</f>
        <v>5</v>
      </c>
      <c r="K32" s="32">
        <f ca="1">大R模拟!V32</f>
        <v>111</v>
      </c>
      <c r="L32" s="32">
        <f ca="1">大R模拟!Q32</f>
        <v>11</v>
      </c>
      <c r="M32" s="32">
        <f ca="1">大R模拟!Z32</f>
        <v>9</v>
      </c>
    </row>
    <row r="33" spans="1:13" x14ac:dyDescent="0.15">
      <c r="A33" s="1">
        <v>31</v>
      </c>
      <c r="B33" s="32">
        <f ca="1">免R模拟!V33</f>
        <v>96</v>
      </c>
      <c r="C33" s="32">
        <f ca="1">免R模拟!Q33</f>
        <v>4</v>
      </c>
      <c r="D33" s="32">
        <f ca="1">免R模拟!Z33</f>
        <v>0</v>
      </c>
      <c r="E33" s="32">
        <f ca="1">月卡模拟!V33</f>
        <v>104</v>
      </c>
      <c r="F33" s="32">
        <f ca="1">月卡模拟!Q33</f>
        <v>5</v>
      </c>
      <c r="G33" s="32">
        <f ca="1">月卡模拟!Z33</f>
        <v>0</v>
      </c>
      <c r="H33" s="32">
        <f ca="1">小R模拟!V33</f>
        <v>110</v>
      </c>
      <c r="I33" s="32">
        <f ca="1">小R模拟!Q33</f>
        <v>8</v>
      </c>
      <c r="J33" s="32">
        <f ca="1">小R模拟!Z33</f>
        <v>5</v>
      </c>
      <c r="K33" s="32">
        <f ca="1">大R模拟!V33</f>
        <v>110</v>
      </c>
      <c r="L33" s="32">
        <f ca="1">大R模拟!Q33</f>
        <v>11</v>
      </c>
      <c r="M33" s="32">
        <f ca="1">大R模拟!Z33</f>
        <v>9</v>
      </c>
    </row>
    <row r="34" spans="1:13" x14ac:dyDescent="0.15">
      <c r="A34" s="1">
        <v>32</v>
      </c>
      <c r="B34" s="32">
        <f ca="1">免R模拟!V34</f>
        <v>96</v>
      </c>
      <c r="C34" s="32">
        <f ca="1">免R模拟!Q34</f>
        <v>4</v>
      </c>
      <c r="D34" s="32">
        <f ca="1">免R模拟!Z34</f>
        <v>0</v>
      </c>
      <c r="E34" s="32">
        <f ca="1">月卡模拟!V34</f>
        <v>104</v>
      </c>
      <c r="F34" s="32">
        <f ca="1">月卡模拟!Q34</f>
        <v>5</v>
      </c>
      <c r="G34" s="32">
        <f ca="1">月卡模拟!Z34</f>
        <v>0</v>
      </c>
      <c r="H34" s="32">
        <f ca="1">小R模拟!V34</f>
        <v>110</v>
      </c>
      <c r="I34" s="32">
        <f ca="1">小R模拟!Q34</f>
        <v>8</v>
      </c>
      <c r="J34" s="32">
        <f ca="1">小R模拟!Z34</f>
        <v>5</v>
      </c>
      <c r="K34" s="32">
        <f ca="1">大R模拟!V34</f>
        <v>110</v>
      </c>
      <c r="L34" s="32">
        <f ca="1">大R模拟!Q34</f>
        <v>11</v>
      </c>
      <c r="M34" s="32">
        <f ca="1">大R模拟!Z34</f>
        <v>9</v>
      </c>
    </row>
    <row r="35" spans="1:13" x14ac:dyDescent="0.15">
      <c r="A35" s="1">
        <v>33</v>
      </c>
      <c r="B35" s="32">
        <f ca="1">免R模拟!V35</f>
        <v>97</v>
      </c>
      <c r="C35" s="32">
        <f ca="1">免R模拟!Q35</f>
        <v>4</v>
      </c>
      <c r="D35" s="32">
        <f ca="1">免R模拟!Z35</f>
        <v>0</v>
      </c>
      <c r="E35" s="32">
        <f ca="1">月卡模拟!V35</f>
        <v>105</v>
      </c>
      <c r="F35" s="32">
        <f ca="1">月卡模拟!Q35</f>
        <v>5</v>
      </c>
      <c r="G35" s="32">
        <f ca="1">月卡模拟!Z35</f>
        <v>0</v>
      </c>
      <c r="H35" s="32">
        <f ca="1">小R模拟!V35</f>
        <v>110</v>
      </c>
      <c r="I35" s="32">
        <f ca="1">小R模拟!Q35</f>
        <v>8</v>
      </c>
      <c r="J35" s="32">
        <f ca="1">小R模拟!Z35</f>
        <v>5</v>
      </c>
      <c r="K35" s="32">
        <f ca="1">大R模拟!V35</f>
        <v>110</v>
      </c>
      <c r="L35" s="32">
        <f ca="1">大R模拟!Q35</f>
        <v>11</v>
      </c>
      <c r="M35" s="32">
        <f ca="1">大R模拟!Z35</f>
        <v>10</v>
      </c>
    </row>
    <row r="36" spans="1:13" x14ac:dyDescent="0.15">
      <c r="A36" s="1">
        <v>34</v>
      </c>
      <c r="B36" s="32">
        <f ca="1">免R模拟!V36</f>
        <v>97</v>
      </c>
      <c r="C36" s="32">
        <f ca="1">免R模拟!Q36</f>
        <v>4</v>
      </c>
      <c r="D36" s="32">
        <f ca="1">免R模拟!Z36</f>
        <v>0</v>
      </c>
      <c r="E36" s="32">
        <f ca="1">月卡模拟!V36</f>
        <v>105</v>
      </c>
      <c r="F36" s="32">
        <f ca="1">月卡模拟!Q36</f>
        <v>5</v>
      </c>
      <c r="G36" s="32">
        <f ca="1">月卡模拟!Z36</f>
        <v>0</v>
      </c>
      <c r="H36" s="32">
        <f ca="1">小R模拟!V36</f>
        <v>110</v>
      </c>
      <c r="I36" s="32">
        <f ca="1">小R模拟!Q36</f>
        <v>8</v>
      </c>
      <c r="J36" s="32">
        <f ca="1">小R模拟!Z36</f>
        <v>5</v>
      </c>
      <c r="K36" s="32">
        <f ca="1">大R模拟!V36</f>
        <v>111</v>
      </c>
      <c r="L36" s="32">
        <f ca="1">大R模拟!Q36</f>
        <v>11</v>
      </c>
      <c r="M36" s="32">
        <f ca="1">大R模拟!Z36</f>
        <v>10</v>
      </c>
    </row>
    <row r="37" spans="1:13" x14ac:dyDescent="0.15">
      <c r="A37" s="1">
        <v>35</v>
      </c>
      <c r="B37" s="32">
        <f ca="1">免R模拟!V37</f>
        <v>98</v>
      </c>
      <c r="C37" s="32">
        <f ca="1">免R模拟!Q37</f>
        <v>4</v>
      </c>
      <c r="D37" s="32">
        <f ca="1">免R模拟!Z37</f>
        <v>0</v>
      </c>
      <c r="E37" s="32">
        <f ca="1">月卡模拟!V37</f>
        <v>106</v>
      </c>
      <c r="F37" s="32">
        <f ca="1">月卡模拟!Q37</f>
        <v>5</v>
      </c>
      <c r="G37" s="32">
        <f ca="1">月卡模拟!Z37</f>
        <v>0</v>
      </c>
      <c r="H37" s="32">
        <f ca="1">小R模拟!V37</f>
        <v>110</v>
      </c>
      <c r="I37" s="32">
        <f ca="1">小R模拟!Q37</f>
        <v>8</v>
      </c>
      <c r="J37" s="32">
        <f ca="1">小R模拟!Z37</f>
        <v>5</v>
      </c>
      <c r="K37" s="32">
        <f ca="1">大R模拟!V37</f>
        <v>111</v>
      </c>
      <c r="L37" s="32">
        <f ca="1">大R模拟!Q37</f>
        <v>11</v>
      </c>
      <c r="M37" s="32">
        <f ca="1">大R模拟!Z37</f>
        <v>10</v>
      </c>
    </row>
    <row r="38" spans="1:13" x14ac:dyDescent="0.15">
      <c r="A38" s="1">
        <v>36</v>
      </c>
      <c r="B38" s="32">
        <f ca="1">免R模拟!V38</f>
        <v>98</v>
      </c>
      <c r="C38" s="32">
        <f ca="1">免R模拟!Q38</f>
        <v>4</v>
      </c>
      <c r="D38" s="32">
        <f ca="1">免R模拟!Z38</f>
        <v>0</v>
      </c>
      <c r="E38" s="32">
        <f ca="1">月卡模拟!V38</f>
        <v>106</v>
      </c>
      <c r="F38" s="32">
        <f ca="1">月卡模拟!Q38</f>
        <v>5</v>
      </c>
      <c r="G38" s="32">
        <f ca="1">月卡模拟!Z38</f>
        <v>0</v>
      </c>
      <c r="H38" s="32">
        <f ca="1">小R模拟!V38</f>
        <v>110</v>
      </c>
      <c r="I38" s="32">
        <f ca="1">小R模拟!Q38</f>
        <v>8</v>
      </c>
      <c r="J38" s="32">
        <f ca="1">小R模拟!Z38</f>
        <v>5</v>
      </c>
      <c r="K38" s="32">
        <f ca="1">大R模拟!V38</f>
        <v>111</v>
      </c>
      <c r="L38" s="32">
        <f ca="1">大R模拟!Q38</f>
        <v>11</v>
      </c>
      <c r="M38" s="32">
        <f ca="1">大R模拟!Z38</f>
        <v>10</v>
      </c>
    </row>
    <row r="39" spans="1:13" x14ac:dyDescent="0.15">
      <c r="A39" s="1">
        <v>37</v>
      </c>
      <c r="B39" s="32">
        <f ca="1">免R模拟!V39</f>
        <v>98</v>
      </c>
      <c r="C39" s="32">
        <f ca="1">免R模拟!Q39</f>
        <v>4</v>
      </c>
      <c r="D39" s="32">
        <f ca="1">免R模拟!Z39</f>
        <v>0</v>
      </c>
      <c r="E39" s="32">
        <f ca="1">月卡模拟!V39</f>
        <v>107</v>
      </c>
      <c r="F39" s="32">
        <f ca="1">月卡模拟!Q39</f>
        <v>5</v>
      </c>
      <c r="G39" s="32">
        <f ca="1">月卡模拟!Z39</f>
        <v>0</v>
      </c>
      <c r="H39" s="32">
        <f ca="1">小R模拟!V39</f>
        <v>110</v>
      </c>
      <c r="I39" s="32">
        <f ca="1">小R模拟!Q39</f>
        <v>8</v>
      </c>
      <c r="J39" s="32">
        <f ca="1">小R模拟!Z39</f>
        <v>6</v>
      </c>
      <c r="K39" s="32">
        <f ca="1">大R模拟!V39</f>
        <v>111</v>
      </c>
      <c r="L39" s="32">
        <f ca="1">大R模拟!Q39</f>
        <v>11</v>
      </c>
      <c r="M39" s="32">
        <f ca="1">大R模拟!Z39</f>
        <v>10</v>
      </c>
    </row>
    <row r="40" spans="1:13" x14ac:dyDescent="0.15">
      <c r="A40" s="1">
        <v>38</v>
      </c>
      <c r="B40" s="32">
        <f ca="1">免R模拟!V40</f>
        <v>99</v>
      </c>
      <c r="C40" s="32">
        <f ca="1">免R模拟!Q40</f>
        <v>4</v>
      </c>
      <c r="D40" s="32">
        <f ca="1">免R模拟!Z40</f>
        <v>0</v>
      </c>
      <c r="E40" s="32">
        <f ca="1">月卡模拟!V40</f>
        <v>107</v>
      </c>
      <c r="F40" s="32">
        <f ca="1">月卡模拟!Q40</f>
        <v>5</v>
      </c>
      <c r="G40" s="32">
        <f ca="1">月卡模拟!Z40</f>
        <v>0</v>
      </c>
      <c r="H40" s="32">
        <f ca="1">小R模拟!V40</f>
        <v>110</v>
      </c>
      <c r="I40" s="32">
        <f ca="1">小R模拟!Q40</f>
        <v>8</v>
      </c>
      <c r="J40" s="32">
        <f ca="1">小R模拟!Z40</f>
        <v>6</v>
      </c>
      <c r="K40" s="32">
        <f ca="1">大R模拟!V40</f>
        <v>111</v>
      </c>
      <c r="L40" s="32">
        <f ca="1">大R模拟!Q40</f>
        <v>11</v>
      </c>
      <c r="M40" s="32">
        <f ca="1">大R模拟!Z40</f>
        <v>10</v>
      </c>
    </row>
    <row r="41" spans="1:13" x14ac:dyDescent="0.15">
      <c r="A41" s="1">
        <v>39</v>
      </c>
      <c r="B41" s="32">
        <f ca="1">免R模拟!V41</f>
        <v>99</v>
      </c>
      <c r="C41" s="32">
        <f ca="1">免R模拟!Q41</f>
        <v>5</v>
      </c>
      <c r="D41" s="32">
        <f ca="1">免R模拟!Z41</f>
        <v>0</v>
      </c>
      <c r="E41" s="32">
        <f ca="1">月卡模拟!V41</f>
        <v>108</v>
      </c>
      <c r="F41" s="32">
        <f ca="1">月卡模拟!Q41</f>
        <v>5</v>
      </c>
      <c r="G41" s="32">
        <f ca="1">月卡模拟!Z41</f>
        <v>0</v>
      </c>
      <c r="H41" s="32">
        <f ca="1">小R模拟!V41</f>
        <v>110</v>
      </c>
      <c r="I41" s="32">
        <f ca="1">小R模拟!Q41</f>
        <v>8</v>
      </c>
      <c r="J41" s="32">
        <f ca="1">小R模拟!Z41</f>
        <v>6</v>
      </c>
      <c r="K41" s="32">
        <f ca="1">大R模拟!V41</f>
        <v>111</v>
      </c>
      <c r="L41" s="32">
        <f ca="1">大R模拟!Q41</f>
        <v>11</v>
      </c>
      <c r="M41" s="32">
        <f ca="1">大R模拟!Z41</f>
        <v>10</v>
      </c>
    </row>
    <row r="42" spans="1:13" x14ac:dyDescent="0.15">
      <c r="A42" s="1">
        <v>40</v>
      </c>
      <c r="B42" s="32">
        <f ca="1">免R模拟!V42</f>
        <v>99</v>
      </c>
      <c r="C42" s="32">
        <f ca="1">免R模拟!Q42</f>
        <v>5</v>
      </c>
      <c r="D42" s="32">
        <f ca="1">免R模拟!Z42</f>
        <v>0</v>
      </c>
      <c r="E42" s="32">
        <f ca="1">月卡模拟!V42</f>
        <v>108</v>
      </c>
      <c r="F42" s="32">
        <f ca="1">月卡模拟!Q42</f>
        <v>5</v>
      </c>
      <c r="G42" s="32">
        <f ca="1">月卡模拟!Z42</f>
        <v>0</v>
      </c>
      <c r="H42" s="32">
        <f ca="1">小R模拟!V42</f>
        <v>110</v>
      </c>
      <c r="I42" s="32">
        <f ca="1">小R模拟!Q42</f>
        <v>8</v>
      </c>
      <c r="J42" s="32">
        <f ca="1">小R模拟!Z42</f>
        <v>6</v>
      </c>
      <c r="K42" s="32">
        <f ca="1">大R模拟!V42</f>
        <v>111</v>
      </c>
      <c r="L42" s="32">
        <f ca="1">大R模拟!Q42</f>
        <v>12</v>
      </c>
      <c r="M42" s="32">
        <f ca="1">大R模拟!Z42</f>
        <v>10</v>
      </c>
    </row>
    <row r="43" spans="1:13" x14ac:dyDescent="0.15">
      <c r="A43" s="1">
        <v>41</v>
      </c>
      <c r="B43" s="32">
        <f ca="1">免R模拟!V43</f>
        <v>99</v>
      </c>
      <c r="C43" s="32">
        <f ca="1">免R模拟!Q43</f>
        <v>5</v>
      </c>
      <c r="D43" s="32">
        <f ca="1">免R模拟!Z43</f>
        <v>0</v>
      </c>
      <c r="E43" s="32">
        <f ca="1">月卡模拟!V43</f>
        <v>109</v>
      </c>
      <c r="F43" s="32">
        <f ca="1">月卡模拟!Q43</f>
        <v>5</v>
      </c>
      <c r="G43" s="32">
        <f ca="1">月卡模拟!Z43</f>
        <v>0</v>
      </c>
      <c r="H43" s="32">
        <f ca="1">小R模拟!V43</f>
        <v>110</v>
      </c>
      <c r="I43" s="32">
        <f ca="1">小R模拟!Q43</f>
        <v>8</v>
      </c>
      <c r="J43" s="32">
        <f ca="1">小R模拟!Z43</f>
        <v>6</v>
      </c>
      <c r="K43" s="32">
        <f ca="1">大R模拟!V43</f>
        <v>112</v>
      </c>
      <c r="L43" s="32">
        <f ca="1">大R模拟!Q43</f>
        <v>12</v>
      </c>
      <c r="M43" s="32">
        <f ca="1">大R模拟!Z43</f>
        <v>10</v>
      </c>
    </row>
    <row r="44" spans="1:13" x14ac:dyDescent="0.15">
      <c r="A44" s="1">
        <v>42</v>
      </c>
      <c r="B44" s="32">
        <f ca="1">免R模拟!V44</f>
        <v>100</v>
      </c>
      <c r="C44" s="32">
        <f ca="1">免R模拟!Q44</f>
        <v>5</v>
      </c>
      <c r="D44" s="32">
        <f ca="1">免R模拟!Z44</f>
        <v>0</v>
      </c>
      <c r="E44" s="32">
        <f ca="1">月卡模拟!V44</f>
        <v>109</v>
      </c>
      <c r="F44" s="32">
        <f ca="1">月卡模拟!Q44</f>
        <v>5</v>
      </c>
      <c r="G44" s="32">
        <f ca="1">月卡模拟!Z44</f>
        <v>0</v>
      </c>
      <c r="H44" s="32">
        <f ca="1">小R模拟!V44</f>
        <v>110</v>
      </c>
      <c r="I44" s="32">
        <f ca="1">小R模拟!Q44</f>
        <v>8</v>
      </c>
      <c r="J44" s="32">
        <f ca="1">小R模拟!Z44</f>
        <v>6</v>
      </c>
      <c r="K44" s="32">
        <f ca="1">大R模拟!V44</f>
        <v>112</v>
      </c>
      <c r="L44" s="32">
        <f ca="1">大R模拟!Q44</f>
        <v>12</v>
      </c>
      <c r="M44" s="32">
        <f ca="1">大R模拟!Z44</f>
        <v>11</v>
      </c>
    </row>
    <row r="45" spans="1:13" x14ac:dyDescent="0.15">
      <c r="A45" s="1">
        <v>43</v>
      </c>
      <c r="B45" s="32">
        <f ca="1">免R模拟!V45</f>
        <v>100</v>
      </c>
      <c r="C45" s="32">
        <f ca="1">免R模拟!Q45</f>
        <v>5</v>
      </c>
      <c r="D45" s="32">
        <f ca="1">免R模拟!Z45</f>
        <v>0</v>
      </c>
      <c r="E45" s="32">
        <f ca="1">月卡模拟!V45</f>
        <v>109</v>
      </c>
      <c r="F45" s="32">
        <f ca="1">月卡模拟!Q45</f>
        <v>5</v>
      </c>
      <c r="G45" s="32">
        <f ca="1">月卡模拟!Z45</f>
        <v>0</v>
      </c>
      <c r="H45" s="32">
        <f ca="1">小R模拟!V45</f>
        <v>110</v>
      </c>
      <c r="I45" s="32">
        <f ca="1">小R模拟!Q45</f>
        <v>8</v>
      </c>
      <c r="J45" s="32">
        <f ca="1">小R模拟!Z45</f>
        <v>6</v>
      </c>
      <c r="K45" s="32">
        <f ca="1">大R模拟!V45</f>
        <v>112</v>
      </c>
      <c r="L45" s="32">
        <f ca="1">大R模拟!Q45</f>
        <v>12</v>
      </c>
      <c r="M45" s="32">
        <f ca="1">大R模拟!Z45</f>
        <v>11</v>
      </c>
    </row>
    <row r="46" spans="1:13" x14ac:dyDescent="0.15">
      <c r="A46" s="1">
        <v>44</v>
      </c>
      <c r="B46" s="32">
        <f ca="1">免R模拟!V46</f>
        <v>100</v>
      </c>
      <c r="C46" s="32">
        <f ca="1">免R模拟!Q46</f>
        <v>5</v>
      </c>
      <c r="D46" s="32">
        <f ca="1">免R模拟!Z46</f>
        <v>0</v>
      </c>
      <c r="E46" s="32">
        <f ca="1">月卡模拟!V46</f>
        <v>110</v>
      </c>
      <c r="F46" s="32">
        <f ca="1">月卡模拟!Q46</f>
        <v>5</v>
      </c>
      <c r="G46" s="32">
        <f ca="1">月卡模拟!Z46</f>
        <v>0</v>
      </c>
      <c r="H46" s="32">
        <f ca="1">小R模拟!V46</f>
        <v>110</v>
      </c>
      <c r="I46" s="32">
        <f ca="1">小R模拟!Q46</f>
        <v>8</v>
      </c>
      <c r="J46" s="32">
        <f ca="1">小R模拟!Z46</f>
        <v>6</v>
      </c>
      <c r="K46" s="32">
        <f ca="1">大R模拟!V46</f>
        <v>113</v>
      </c>
      <c r="L46" s="32">
        <f ca="1">大R模拟!Q46</f>
        <v>12</v>
      </c>
      <c r="M46" s="32">
        <f ca="1">大R模拟!Z46</f>
        <v>11</v>
      </c>
    </row>
    <row r="47" spans="1:13" x14ac:dyDescent="0.15">
      <c r="A47" s="1">
        <v>45</v>
      </c>
      <c r="B47" s="32">
        <f ca="1">免R模拟!V47</f>
        <v>100</v>
      </c>
      <c r="C47" s="32">
        <f ca="1">免R模拟!Q47</f>
        <v>5</v>
      </c>
      <c r="D47" s="32">
        <f ca="1">免R模拟!Z47</f>
        <v>0</v>
      </c>
      <c r="E47" s="32">
        <f ca="1">月卡模拟!V47</f>
        <v>110</v>
      </c>
      <c r="F47" s="32">
        <f ca="1">月卡模拟!Q47</f>
        <v>6</v>
      </c>
      <c r="G47" s="32">
        <f ca="1">月卡模拟!Z47</f>
        <v>0</v>
      </c>
      <c r="H47" s="32">
        <f ca="1">小R模拟!V47</f>
        <v>110</v>
      </c>
      <c r="I47" s="32">
        <f ca="1">小R模拟!Q47</f>
        <v>8</v>
      </c>
      <c r="J47" s="32">
        <f ca="1">小R模拟!Z47</f>
        <v>6</v>
      </c>
      <c r="K47" s="32">
        <f ca="1">大R模拟!V47</f>
        <v>113</v>
      </c>
      <c r="L47" s="32">
        <f ca="1">大R模拟!Q47</f>
        <v>12</v>
      </c>
      <c r="M47" s="32">
        <f ca="1">大R模拟!Z47</f>
        <v>11</v>
      </c>
    </row>
    <row r="48" spans="1:13" x14ac:dyDescent="0.15">
      <c r="A48" s="1">
        <v>46</v>
      </c>
      <c r="B48" s="32">
        <f ca="1">免R模拟!V48</f>
        <v>101</v>
      </c>
      <c r="C48" s="32">
        <f ca="1">免R模拟!Q48</f>
        <v>5</v>
      </c>
      <c r="D48" s="32">
        <f ca="1">免R模拟!Z48</f>
        <v>0</v>
      </c>
      <c r="E48" s="32">
        <f ca="1">月卡模拟!V48</f>
        <v>110</v>
      </c>
      <c r="F48" s="32">
        <f ca="1">月卡模拟!Q48</f>
        <v>6</v>
      </c>
      <c r="G48" s="32">
        <f ca="1">月卡模拟!Z48</f>
        <v>0</v>
      </c>
      <c r="H48" s="32">
        <f ca="1">小R模拟!V48</f>
        <v>110</v>
      </c>
      <c r="I48" s="32">
        <f ca="1">小R模拟!Q48</f>
        <v>9</v>
      </c>
      <c r="J48" s="32">
        <f ca="1">小R模拟!Z48</f>
        <v>7</v>
      </c>
      <c r="K48" s="32">
        <f ca="1">大R模拟!V48</f>
        <v>113</v>
      </c>
      <c r="L48" s="32">
        <f ca="1">大R模拟!Q48</f>
        <v>12</v>
      </c>
      <c r="M48" s="32">
        <f ca="1">大R模拟!Z48</f>
        <v>11</v>
      </c>
    </row>
    <row r="49" spans="1:13" x14ac:dyDescent="0.15">
      <c r="A49" s="1">
        <v>47</v>
      </c>
      <c r="B49" s="32">
        <f ca="1">免R模拟!V49</f>
        <v>101</v>
      </c>
      <c r="C49" s="32">
        <f ca="1">免R模拟!Q49</f>
        <v>5</v>
      </c>
      <c r="D49" s="32">
        <f ca="1">免R模拟!Z49</f>
        <v>0</v>
      </c>
      <c r="E49" s="32">
        <f ca="1">月卡模拟!V49</f>
        <v>111</v>
      </c>
      <c r="F49" s="32">
        <f ca="1">月卡模拟!Q49</f>
        <v>6</v>
      </c>
      <c r="G49" s="32">
        <f ca="1">月卡模拟!Z49</f>
        <v>0</v>
      </c>
      <c r="H49" s="32">
        <f ca="1">小R模拟!V49</f>
        <v>110</v>
      </c>
      <c r="I49" s="32">
        <f ca="1">小R模拟!Q49</f>
        <v>9</v>
      </c>
      <c r="J49" s="32">
        <f ca="1">小R模拟!Z49</f>
        <v>7</v>
      </c>
      <c r="K49" s="32">
        <f ca="1">大R模拟!V49</f>
        <v>113</v>
      </c>
      <c r="L49" s="32">
        <f ca="1">大R模拟!Q49</f>
        <v>12</v>
      </c>
      <c r="M49" s="32">
        <f ca="1">大R模拟!Z49</f>
        <v>11</v>
      </c>
    </row>
    <row r="50" spans="1:13" x14ac:dyDescent="0.15">
      <c r="A50" s="1">
        <v>48</v>
      </c>
      <c r="B50" s="32">
        <f ca="1">免R模拟!V50</f>
        <v>101</v>
      </c>
      <c r="C50" s="32">
        <f ca="1">免R模拟!Q50</f>
        <v>5</v>
      </c>
      <c r="D50" s="32">
        <f ca="1">免R模拟!Z50</f>
        <v>0</v>
      </c>
      <c r="E50" s="32">
        <f ca="1">月卡模拟!V50</f>
        <v>111</v>
      </c>
      <c r="F50" s="32">
        <f ca="1">月卡模拟!Q50</f>
        <v>6</v>
      </c>
      <c r="G50" s="32">
        <f ca="1">月卡模拟!Z50</f>
        <v>0</v>
      </c>
      <c r="H50" s="32">
        <f ca="1">小R模拟!V50</f>
        <v>110</v>
      </c>
      <c r="I50" s="32">
        <f ca="1">小R模拟!Q50</f>
        <v>9</v>
      </c>
      <c r="J50" s="32">
        <f ca="1">小R模拟!Z50</f>
        <v>7</v>
      </c>
      <c r="K50" s="32">
        <f ca="1">大R模拟!V50</f>
        <v>114</v>
      </c>
      <c r="L50" s="32">
        <f ca="1">大R模拟!Q50</f>
        <v>12</v>
      </c>
      <c r="M50" s="32">
        <f ca="1">大R模拟!Z50</f>
        <v>11</v>
      </c>
    </row>
    <row r="51" spans="1:13" x14ac:dyDescent="0.15">
      <c r="A51" s="1">
        <v>49</v>
      </c>
      <c r="B51" s="32">
        <f ca="1">免R模拟!V51</f>
        <v>102</v>
      </c>
      <c r="C51" s="32">
        <f ca="1">免R模拟!Q51</f>
        <v>5</v>
      </c>
      <c r="D51" s="32">
        <f ca="1">免R模拟!Z51</f>
        <v>0</v>
      </c>
      <c r="E51" s="32">
        <f ca="1">月卡模拟!V51</f>
        <v>111</v>
      </c>
      <c r="F51" s="32">
        <f ca="1">月卡模拟!Q51</f>
        <v>6</v>
      </c>
      <c r="G51" s="32">
        <f ca="1">月卡模拟!Z51</f>
        <v>0</v>
      </c>
      <c r="H51" s="32">
        <f ca="1">小R模拟!V51</f>
        <v>110</v>
      </c>
      <c r="I51" s="32">
        <f ca="1">小R模拟!Q51</f>
        <v>9</v>
      </c>
      <c r="J51" s="32">
        <f ca="1">小R模拟!Z51</f>
        <v>7</v>
      </c>
      <c r="K51" s="32">
        <f ca="1">大R模拟!V51</f>
        <v>114</v>
      </c>
      <c r="L51" s="32">
        <f ca="1">大R模拟!Q51</f>
        <v>12</v>
      </c>
      <c r="M51" s="32">
        <f ca="1">大R模拟!Z51</f>
        <v>11</v>
      </c>
    </row>
    <row r="52" spans="1:13" x14ac:dyDescent="0.15">
      <c r="A52" s="1">
        <v>50</v>
      </c>
      <c r="B52" s="32">
        <f ca="1">免R模拟!V52</f>
        <v>102</v>
      </c>
      <c r="C52" s="32">
        <f ca="1">免R模拟!Q52</f>
        <v>5</v>
      </c>
      <c r="D52" s="32">
        <f ca="1">免R模拟!Z52</f>
        <v>0</v>
      </c>
      <c r="E52" s="32">
        <f ca="1">月卡模拟!V52</f>
        <v>112</v>
      </c>
      <c r="F52" s="32">
        <f ca="1">月卡模拟!Q52</f>
        <v>6</v>
      </c>
      <c r="G52" s="32">
        <f ca="1">月卡模拟!Z52</f>
        <v>0</v>
      </c>
      <c r="H52" s="32">
        <f ca="1">小R模拟!V52</f>
        <v>110</v>
      </c>
      <c r="I52" s="32">
        <f ca="1">小R模拟!Q52</f>
        <v>9</v>
      </c>
      <c r="J52" s="32">
        <f ca="1">小R模拟!Z52</f>
        <v>7</v>
      </c>
      <c r="K52" s="32">
        <f ca="1">大R模拟!V52</f>
        <v>114</v>
      </c>
      <c r="L52" s="32">
        <f ca="1">大R模拟!Q52</f>
        <v>12</v>
      </c>
      <c r="M52" s="32">
        <f ca="1">大R模拟!Z52</f>
        <v>11</v>
      </c>
    </row>
    <row r="53" spans="1:13" x14ac:dyDescent="0.15">
      <c r="A53" s="1">
        <v>51</v>
      </c>
      <c r="B53" s="32">
        <f ca="1">免R模拟!V53</f>
        <v>102</v>
      </c>
      <c r="C53" s="32">
        <f ca="1">免R模拟!Q53</f>
        <v>5</v>
      </c>
      <c r="D53" s="32">
        <f ca="1">免R模拟!Z53</f>
        <v>0</v>
      </c>
      <c r="E53" s="32">
        <f ca="1">月卡模拟!V53</f>
        <v>112</v>
      </c>
      <c r="F53" s="32">
        <f ca="1">月卡模拟!Q53</f>
        <v>6</v>
      </c>
      <c r="G53" s="32">
        <f ca="1">月卡模拟!Z53</f>
        <v>0</v>
      </c>
      <c r="H53" s="32">
        <f ca="1">小R模拟!V53</f>
        <v>110</v>
      </c>
      <c r="I53" s="32">
        <f ca="1">小R模拟!Q53</f>
        <v>9</v>
      </c>
      <c r="J53" s="32">
        <f ca="1">小R模拟!Z53</f>
        <v>7</v>
      </c>
      <c r="K53" s="32">
        <f ca="1">大R模拟!V53</f>
        <v>114</v>
      </c>
      <c r="L53" s="32">
        <f ca="1">大R模拟!Q53</f>
        <v>12</v>
      </c>
      <c r="M53" s="32">
        <f ca="1">大R模拟!Z53</f>
        <v>11</v>
      </c>
    </row>
    <row r="54" spans="1:13" x14ac:dyDescent="0.15">
      <c r="A54" s="1">
        <v>52</v>
      </c>
      <c r="B54" s="32">
        <f ca="1">免R模拟!V54</f>
        <v>102</v>
      </c>
      <c r="C54" s="32">
        <f ca="1">免R模拟!Q54</f>
        <v>5</v>
      </c>
      <c r="D54" s="32">
        <f ca="1">免R模拟!Z54</f>
        <v>0</v>
      </c>
      <c r="E54" s="32">
        <f ca="1">月卡模拟!V54</f>
        <v>112</v>
      </c>
      <c r="F54" s="32">
        <f ca="1">月卡模拟!Q54</f>
        <v>6</v>
      </c>
      <c r="G54" s="32">
        <f ca="1">月卡模拟!Z54</f>
        <v>0</v>
      </c>
      <c r="H54" s="32">
        <f ca="1">小R模拟!V54</f>
        <v>110</v>
      </c>
      <c r="I54" s="32">
        <f ca="1">小R模拟!Q54</f>
        <v>9</v>
      </c>
      <c r="J54" s="32">
        <f ca="1">小R模拟!Z54</f>
        <v>7</v>
      </c>
      <c r="K54" s="32">
        <f ca="1">大R模拟!V54</f>
        <v>115</v>
      </c>
      <c r="L54" s="32">
        <f ca="1">大R模拟!Q54</f>
        <v>12</v>
      </c>
      <c r="M54" s="32">
        <f ca="1">大R模拟!Z54</f>
        <v>11</v>
      </c>
    </row>
    <row r="55" spans="1:13" x14ac:dyDescent="0.15">
      <c r="A55" s="1">
        <v>53</v>
      </c>
      <c r="B55" s="32">
        <f ca="1">免R模拟!V55</f>
        <v>103</v>
      </c>
      <c r="C55" s="32">
        <f ca="1">免R模拟!Q55</f>
        <v>5</v>
      </c>
      <c r="D55" s="32">
        <f ca="1">免R模拟!Z55</f>
        <v>0</v>
      </c>
      <c r="E55" s="32">
        <f ca="1">月卡模拟!V55</f>
        <v>112</v>
      </c>
      <c r="F55" s="32">
        <f ca="1">月卡模拟!Q55</f>
        <v>6</v>
      </c>
      <c r="G55" s="32">
        <f ca="1">月卡模拟!Z55</f>
        <v>0</v>
      </c>
      <c r="H55" s="32">
        <f ca="1">小R模拟!V55</f>
        <v>111</v>
      </c>
      <c r="I55" s="32">
        <f ca="1">小R模拟!Q55</f>
        <v>9</v>
      </c>
      <c r="J55" s="32">
        <f ca="1">小R模拟!Z55</f>
        <v>7</v>
      </c>
      <c r="K55" s="32">
        <f ca="1">大R模拟!V55</f>
        <v>115</v>
      </c>
      <c r="L55" s="32">
        <f ca="1">大R模拟!Q55</f>
        <v>12</v>
      </c>
      <c r="M55" s="32">
        <f ca="1">大R模拟!Z55</f>
        <v>12</v>
      </c>
    </row>
    <row r="56" spans="1:13" x14ac:dyDescent="0.15">
      <c r="A56" s="1">
        <v>54</v>
      </c>
      <c r="B56" s="32">
        <f ca="1">免R模拟!V56</f>
        <v>103</v>
      </c>
      <c r="C56" s="32">
        <f ca="1">免R模拟!Q56</f>
        <v>5</v>
      </c>
      <c r="D56" s="32">
        <f ca="1">免R模拟!Z56</f>
        <v>0</v>
      </c>
      <c r="E56" s="32">
        <f ca="1">月卡模拟!V56</f>
        <v>113</v>
      </c>
      <c r="F56" s="32">
        <f ca="1">月卡模拟!Q56</f>
        <v>6</v>
      </c>
      <c r="G56" s="32">
        <f ca="1">月卡模拟!Z56</f>
        <v>0</v>
      </c>
      <c r="H56" s="32">
        <f ca="1">小R模拟!V56</f>
        <v>110</v>
      </c>
      <c r="I56" s="32">
        <f ca="1">小R模拟!Q56</f>
        <v>9</v>
      </c>
      <c r="J56" s="32">
        <f ca="1">小R模拟!Z56</f>
        <v>7</v>
      </c>
      <c r="K56" s="32">
        <f ca="1">大R模拟!V56</f>
        <v>115</v>
      </c>
      <c r="L56" s="32">
        <f ca="1">大R模拟!Q56</f>
        <v>12</v>
      </c>
      <c r="M56" s="32">
        <f ca="1">大R模拟!Z56</f>
        <v>12</v>
      </c>
    </row>
    <row r="57" spans="1:13" x14ac:dyDescent="0.15">
      <c r="A57" s="1">
        <v>55</v>
      </c>
      <c r="B57" s="32">
        <f ca="1">免R模拟!V57</f>
        <v>103</v>
      </c>
      <c r="C57" s="32">
        <f ca="1">免R模拟!Q57</f>
        <v>5</v>
      </c>
      <c r="D57" s="32">
        <f ca="1">免R模拟!Z57</f>
        <v>0</v>
      </c>
      <c r="E57" s="32">
        <f ca="1">月卡模拟!V57</f>
        <v>113</v>
      </c>
      <c r="F57" s="32">
        <f ca="1">月卡模拟!Q57</f>
        <v>6</v>
      </c>
      <c r="G57" s="32">
        <f ca="1">月卡模拟!Z57</f>
        <v>0</v>
      </c>
      <c r="H57" s="32">
        <f ca="1">小R模拟!V57</f>
        <v>110</v>
      </c>
      <c r="I57" s="32">
        <f ca="1">小R模拟!Q57</f>
        <v>9</v>
      </c>
      <c r="J57" s="32">
        <f ca="1">小R模拟!Z57</f>
        <v>7</v>
      </c>
      <c r="K57" s="32">
        <f ca="1">大R模拟!V57</f>
        <v>116</v>
      </c>
      <c r="L57" s="32">
        <f ca="1">大R模拟!Q57</f>
        <v>12</v>
      </c>
      <c r="M57" s="32">
        <f ca="1">大R模拟!Z57</f>
        <v>12</v>
      </c>
    </row>
    <row r="58" spans="1:13" x14ac:dyDescent="0.15">
      <c r="A58" s="1">
        <v>56</v>
      </c>
      <c r="B58" s="32">
        <f ca="1">免R模拟!V58</f>
        <v>104</v>
      </c>
      <c r="C58" s="32">
        <f ca="1">免R模拟!Q58</f>
        <v>5</v>
      </c>
      <c r="D58" s="32">
        <f ca="1">免R模拟!Z58</f>
        <v>0</v>
      </c>
      <c r="E58" s="32">
        <f ca="1">月卡模拟!V58</f>
        <v>113</v>
      </c>
      <c r="F58" s="32">
        <f ca="1">月卡模拟!Q58</f>
        <v>6</v>
      </c>
      <c r="G58" s="32">
        <f ca="1">月卡模拟!Z58</f>
        <v>0</v>
      </c>
      <c r="H58" s="32">
        <f ca="1">小R模拟!V58</f>
        <v>110</v>
      </c>
      <c r="I58" s="32">
        <f ca="1">小R模拟!Q58</f>
        <v>9</v>
      </c>
      <c r="J58" s="32">
        <f ca="1">小R模拟!Z58</f>
        <v>7</v>
      </c>
      <c r="K58" s="32">
        <f ca="1">大R模拟!V58</f>
        <v>116</v>
      </c>
      <c r="L58" s="32">
        <f ca="1">大R模拟!Q58</f>
        <v>12</v>
      </c>
      <c r="M58" s="32">
        <f ca="1">大R模拟!Z58</f>
        <v>12</v>
      </c>
    </row>
    <row r="59" spans="1:13" x14ac:dyDescent="0.15">
      <c r="A59" s="1">
        <v>57</v>
      </c>
      <c r="B59" s="32">
        <f ca="1">免R模拟!V59</f>
        <v>104</v>
      </c>
      <c r="C59" s="32">
        <f ca="1">免R模拟!Q59</f>
        <v>5</v>
      </c>
      <c r="D59" s="32">
        <f ca="1">免R模拟!Z59</f>
        <v>0</v>
      </c>
      <c r="E59" s="32">
        <f ca="1">月卡模拟!V59</f>
        <v>114</v>
      </c>
      <c r="F59" s="32">
        <f ca="1">月卡模拟!Q59</f>
        <v>6</v>
      </c>
      <c r="G59" s="32">
        <f ca="1">月卡模拟!Z59</f>
        <v>0</v>
      </c>
      <c r="H59" s="32">
        <f ca="1">小R模拟!V59</f>
        <v>110</v>
      </c>
      <c r="I59" s="32">
        <f ca="1">小R模拟!Q59</f>
        <v>9</v>
      </c>
      <c r="J59" s="32">
        <f ca="1">小R模拟!Z59</f>
        <v>7</v>
      </c>
      <c r="K59" s="32">
        <f ca="1">大R模拟!V59</f>
        <v>116</v>
      </c>
      <c r="L59" s="32">
        <f ca="1">大R模拟!Q59</f>
        <v>12</v>
      </c>
      <c r="M59" s="32">
        <f ca="1">大R模拟!Z59</f>
        <v>12</v>
      </c>
    </row>
    <row r="60" spans="1:13" x14ac:dyDescent="0.15">
      <c r="A60" s="1">
        <v>58</v>
      </c>
      <c r="B60" s="32">
        <f ca="1">免R模拟!V60</f>
        <v>104</v>
      </c>
      <c r="C60" s="32">
        <f ca="1">免R模拟!Q60</f>
        <v>5</v>
      </c>
      <c r="D60" s="32">
        <f ca="1">免R模拟!Z60</f>
        <v>0</v>
      </c>
      <c r="E60" s="32">
        <f ca="1">月卡模拟!V60</f>
        <v>114</v>
      </c>
      <c r="F60" s="32">
        <f ca="1">月卡模拟!Q60</f>
        <v>6</v>
      </c>
      <c r="G60" s="32">
        <f ca="1">月卡模拟!Z60</f>
        <v>0</v>
      </c>
      <c r="H60" s="32">
        <f ca="1">小R模拟!V60</f>
        <v>110</v>
      </c>
      <c r="I60" s="32">
        <f ca="1">小R模拟!Q60</f>
        <v>9</v>
      </c>
      <c r="J60" s="32">
        <f ca="1">小R模拟!Z60</f>
        <v>7</v>
      </c>
      <c r="K60" s="32">
        <f ca="1">大R模拟!V60</f>
        <v>117</v>
      </c>
      <c r="L60" s="32">
        <f ca="1">大R模拟!Q60</f>
        <v>12</v>
      </c>
      <c r="M60" s="32">
        <f ca="1">大R模拟!Z60</f>
        <v>12</v>
      </c>
    </row>
    <row r="61" spans="1:13" x14ac:dyDescent="0.15">
      <c r="A61" s="1">
        <v>59</v>
      </c>
      <c r="B61" s="32">
        <f ca="1">免R模拟!V61</f>
        <v>105</v>
      </c>
      <c r="C61" s="32">
        <f ca="1">免R模拟!Q61</f>
        <v>5</v>
      </c>
      <c r="D61" s="32">
        <f ca="1">免R模拟!Z61</f>
        <v>0</v>
      </c>
      <c r="E61" s="32">
        <f ca="1">月卡模拟!V61</f>
        <v>114</v>
      </c>
      <c r="F61" s="32">
        <f ca="1">月卡模拟!Q61</f>
        <v>6</v>
      </c>
      <c r="G61" s="32">
        <f ca="1">月卡模拟!Z61</f>
        <v>0</v>
      </c>
      <c r="H61" s="32">
        <f ca="1">小R模拟!V61</f>
        <v>111</v>
      </c>
      <c r="I61" s="32">
        <f ca="1">小R模拟!Q61</f>
        <v>9</v>
      </c>
      <c r="J61" s="32">
        <f ca="1">小R模拟!Z61</f>
        <v>7</v>
      </c>
      <c r="K61" s="32">
        <f ca="1">大R模拟!V61</f>
        <v>117</v>
      </c>
      <c r="L61" s="32">
        <f ca="1">大R模拟!Q61</f>
        <v>12</v>
      </c>
      <c r="M61" s="32">
        <f ca="1">大R模拟!Z61</f>
        <v>12</v>
      </c>
    </row>
    <row r="62" spans="1:13" x14ac:dyDescent="0.15">
      <c r="A62" s="1">
        <v>60</v>
      </c>
      <c r="B62" s="32">
        <f ca="1">免R模拟!V62</f>
        <v>105</v>
      </c>
      <c r="C62" s="32">
        <f ca="1">免R模拟!Q62</f>
        <v>5</v>
      </c>
      <c r="D62" s="32">
        <f ca="1">免R模拟!Z62</f>
        <v>0</v>
      </c>
      <c r="E62" s="32">
        <f ca="1">月卡模拟!V62</f>
        <v>115</v>
      </c>
      <c r="F62" s="32">
        <f ca="1">月卡模拟!Q62</f>
        <v>6</v>
      </c>
      <c r="G62" s="32">
        <f ca="1">月卡模拟!Z62</f>
        <v>0</v>
      </c>
      <c r="H62" s="32">
        <f ca="1">小R模拟!V62</f>
        <v>110</v>
      </c>
      <c r="I62" s="32">
        <f ca="1">小R模拟!Q62</f>
        <v>9</v>
      </c>
      <c r="J62" s="32">
        <f ca="1">小R模拟!Z62</f>
        <v>7</v>
      </c>
      <c r="K62" s="32">
        <f ca="1">大R模拟!V62</f>
        <v>117</v>
      </c>
      <c r="L62" s="32">
        <f ca="1">大R模拟!Q62</f>
        <v>13</v>
      </c>
      <c r="M62" s="32">
        <f ca="1">大R模拟!Z62</f>
        <v>12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RowHeight="13.5" x14ac:dyDescent="0.15"/>
  <cols>
    <col min="1" max="1" width="9" style="25"/>
    <col min="2" max="3" width="9" style="24"/>
    <col min="4" max="4" width="11" style="24" bestFit="1" customWidth="1"/>
    <col min="5" max="5" width="9" style="24"/>
    <col min="6" max="6" width="14.125" style="24" bestFit="1" customWidth="1"/>
    <col min="7" max="7" width="9" style="24"/>
    <col min="8" max="8" width="11" style="24" bestFit="1" customWidth="1"/>
    <col min="9" max="9" width="13" style="24" bestFit="1" customWidth="1"/>
    <col min="10" max="10" width="9" style="24" bestFit="1" customWidth="1"/>
    <col min="11" max="12" width="17.25" style="24" bestFit="1" customWidth="1"/>
    <col min="13" max="13" width="15.125" style="24" bestFit="1" customWidth="1"/>
    <col min="14" max="14" width="21.375" style="24" bestFit="1" customWidth="1"/>
    <col min="15" max="15" width="19.25" style="24" bestFit="1" customWidth="1"/>
    <col min="16" max="17" width="13" style="24" bestFit="1" customWidth="1"/>
    <col min="18" max="18" width="11" style="24" bestFit="1" customWidth="1"/>
    <col min="19" max="19" width="9" style="24"/>
    <col min="20" max="20" width="17.25" style="24" bestFit="1" customWidth="1"/>
    <col min="21" max="22" width="15.125" style="24" bestFit="1" customWidth="1"/>
    <col min="23" max="23" width="21.375" style="24" bestFit="1" customWidth="1"/>
    <col min="24" max="24" width="17.25" style="24" bestFit="1" customWidth="1"/>
    <col min="25" max="25" width="17.25" style="24" customWidth="1"/>
    <col min="26" max="16384" width="9" style="24"/>
  </cols>
  <sheetData>
    <row r="1" spans="1:26" s="22" customFormat="1" x14ac:dyDescent="0.15">
      <c r="A1" s="32" t="s">
        <v>297</v>
      </c>
      <c r="C1" s="26"/>
      <c r="D1" s="26"/>
      <c r="E1" s="26"/>
      <c r="F1" s="26"/>
      <c r="G1" s="26"/>
      <c r="H1" s="26"/>
      <c r="I1" s="26"/>
    </row>
    <row r="2" spans="1:26" ht="15.75" customHeight="1" x14ac:dyDescent="0.15">
      <c r="A2" s="23" t="s">
        <v>197</v>
      </c>
      <c r="B2" s="24" t="s">
        <v>203</v>
      </c>
      <c r="C2" s="24" t="s">
        <v>214</v>
      </c>
      <c r="D2" s="24" t="s">
        <v>221</v>
      </c>
      <c r="E2" s="24" t="s">
        <v>240</v>
      </c>
      <c r="F2" s="24" t="s">
        <v>225</v>
      </c>
      <c r="G2" s="24" t="s">
        <v>168</v>
      </c>
      <c r="H2" s="24" t="s">
        <v>219</v>
      </c>
      <c r="I2" s="24" t="s">
        <v>240</v>
      </c>
      <c r="J2" s="24" t="s">
        <v>224</v>
      </c>
      <c r="K2" s="24" t="s">
        <v>243</v>
      </c>
      <c r="L2" s="24" t="s">
        <v>244</v>
      </c>
      <c r="M2" s="33" t="s">
        <v>239</v>
      </c>
      <c r="N2" s="24" t="s">
        <v>236</v>
      </c>
      <c r="O2" s="24" t="s">
        <v>237</v>
      </c>
      <c r="P2" s="24" t="s">
        <v>238</v>
      </c>
      <c r="Q2" s="27" t="s">
        <v>226</v>
      </c>
      <c r="R2" s="24" t="s">
        <v>234</v>
      </c>
      <c r="S2" s="24" t="s">
        <v>235</v>
      </c>
      <c r="T2" s="24" t="s">
        <v>242</v>
      </c>
      <c r="U2" s="24" t="s">
        <v>241</v>
      </c>
      <c r="V2" s="27" t="s">
        <v>294</v>
      </c>
      <c r="W2" s="24" t="s">
        <v>245</v>
      </c>
      <c r="X2" s="24" t="s">
        <v>246</v>
      </c>
      <c r="Y2" s="24" t="s">
        <v>293</v>
      </c>
      <c r="Z2" s="27" t="s">
        <v>252</v>
      </c>
    </row>
    <row r="3" spans="1:26" x14ac:dyDescent="0.15">
      <c r="A3" s="25">
        <v>1</v>
      </c>
      <c r="B3" s="24">
        <f ca="1">SUM(OFFSET(经验数据!$F$2,1,,INDEX(模拟数据!$B$3:$E$62,$A3,MATCH(A$1,模拟数据!$B$2:$E$2,0)),))</f>
        <v>81283</v>
      </c>
      <c r="C3" s="24">
        <f>模拟数据!$L$16*INDEX(经验数据!$H$3:$H$3401,MATCH(INDEX(模拟数据!$B$3:$E$62,$A3,MATCH(A$1,模拟数据!$B$2:$E$2,0)),经验数据!$E$3:$E$3401,0))*(1+INDEX(模拟数据!$M$19:$M$22,MATCH(A$1,模拟数据!$K$19:$K$22,0)))</f>
        <v>1551396</v>
      </c>
      <c r="D3" s="24">
        <f ca="1">SUM(OFFSET(经验数据!$S$2,1,,INDEX(模拟数据!$F$3:$I$62,$A3,MATCH(A$1,模拟数据!$B$2:$E$2,0)),))</f>
        <v>67000</v>
      </c>
      <c r="E3" s="24">
        <f ca="1">MIN(200,MATCH(SUM(B3:D3),经验数据!$C$3:$C$202,1))</f>
        <v>74</v>
      </c>
      <c r="F3" s="24">
        <v>0</v>
      </c>
      <c r="G3" s="24">
        <f ca="1">INDEX(经验数据!$M$3:$M$23,MATCH(E3,经验数据!$J$3:$J$23,1))*INDEX(模拟数据!$S$19:$S$22,MATCH(A$1,模拟数据!$K$19:$K$22,0))</f>
        <v>250000</v>
      </c>
      <c r="H3" s="24">
        <f ca="1">IF(F3&gt;0,VLOOKUP(F3*1000,经验数据!$O$3:$P$95,2,FALSE),VLOOKUP(MIN(80,E3),经验数据!$O$3:$P$95,2,FALSE))*模拟数据!$L$30</f>
        <v>486780</v>
      </c>
      <c r="I3" s="24">
        <f ca="1">MATCH(SUM(B3:D3,G3:H3),经验数据!$C$3:$C$202,1)</f>
        <v>77</v>
      </c>
      <c r="J3" s="24">
        <f ca="1">MIN(INDEX(模拟数据!$N$37:$N$40,MATCH($A$1,模拟数据!$K$37:$K$40,0)),MAX(0,I3-80))</f>
        <v>0</v>
      </c>
      <c r="K3" s="24">
        <f ca="1">IF(J3=0,0,SUM(OFFSET(经验数据!$B$2,I3-J3,,J3,)))</f>
        <v>0</v>
      </c>
      <c r="L3" s="24">
        <f ca="1">SUM(B3:D3,G3:H3,-K3)</f>
        <v>2436459</v>
      </c>
      <c r="M3" s="24">
        <f ca="1">MATCH(L3,经验数据!$C$3:$C$202,1)</f>
        <v>77</v>
      </c>
      <c r="N3" s="24">
        <f ca="1">IFERROR(SUM(OFFSET(经验数据!$V$1,MATCH(I3,经验数据!$U$1:$U$123,0)-J3,,J3,)),0)</f>
        <v>0</v>
      </c>
      <c r="O3" s="24">
        <f ca="1">N3+IF(J3&gt;0,INDEX(模拟数据!$P$37:$P$40,MATCH($A$1,模拟数据!$K$37:$K$40,0)),0)</f>
        <v>0</v>
      </c>
      <c r="P3" s="24">
        <f ca="1">SUM($O$3:O3)</f>
        <v>0</v>
      </c>
      <c r="Q3" s="24">
        <f ca="1">MATCH(P3,经验数据!$Z$2:$Z$15,1)-1</f>
        <v>0</v>
      </c>
      <c r="R3" s="24" t="b">
        <f ca="1">IF(AND(M3&gt;=111,Q3&gt;=7),TRUE,FALSE)</f>
        <v>0</v>
      </c>
      <c r="S3" s="24">
        <f ca="1">MIN(INDEX(模拟数据!$N$37:$N$40,MATCH($A$1,模拟数据!$K$37:$K$40,0)),IF(R3,M3-110,0))</f>
        <v>0</v>
      </c>
      <c r="T3" s="24">
        <f ca="1">IF(S3=0,0,SUM(OFFSET(经验数据!$B$2,M3-S3,,S3,)))</f>
        <v>0</v>
      </c>
      <c r="U3" s="24">
        <f ca="1">SUM(L3-T3)</f>
        <v>2436459</v>
      </c>
      <c r="V3" s="24">
        <f ca="1">MATCH(U3,经验数据!$C$3:$C$202,1)</f>
        <v>77</v>
      </c>
      <c r="W3" s="24">
        <f ca="1">IFERROR(SUM(OFFSET([1]轮回!$B$1,MATCH(M3,[1]轮回!$A$1:$A$91,0)-S3,,S3,)),0)</f>
        <v>0</v>
      </c>
      <c r="X3" s="24">
        <f ca="1">W3+IF(R3,INDEX(模拟数据!$P$47:$P$50,MATCH($A$1,模拟数据!$K$47:$K$50,0)),0)</f>
        <v>0</v>
      </c>
      <c r="Y3" s="24">
        <f ca="1">SUM($X$3:X3)</f>
        <v>0</v>
      </c>
      <c r="Z3" s="24">
        <f ca="1">MATCH(Y3,经验数据!$Z$2:$Z$15,1)-1</f>
        <v>0</v>
      </c>
    </row>
    <row r="4" spans="1:26" x14ac:dyDescent="0.15">
      <c r="A4" s="25">
        <v>2</v>
      </c>
      <c r="B4" s="24">
        <f ca="1">SUM(OFFSET(经验数据!$F$2,INDEX(模拟数据!$B$3:$E$62,$A3,MATCH(A$1,模拟数据!$B$2:$E$2,0))+1,,INDEX(模拟数据!$B$3:$E$62,$A4,MATCH(A$1,模拟数据!$B$2:$E$2,0))-INDEX(模拟数据!$B$3:$E$62,$A3,MATCH(A$1,模拟数据!$B$2:$E$2,0)),))</f>
        <v>23500</v>
      </c>
      <c r="C4" s="24">
        <f>模拟数据!$L$16*INDEX(经验数据!$H$3:$H$3401,MATCH(INDEX(模拟数据!$B$3:$E$62,$A4,MATCH(A$1,模拟数据!$B$2:$E$2,0)),经验数据!$E$3:$E$3401,0))*(1+INDEX(模拟数据!$M$19:$M$22,MATCH(A$1,模拟数据!$K$19:$K$22,0)))</f>
        <v>1679506</v>
      </c>
      <c r="D4" s="24">
        <f ca="1">SUM(OFFSET(经验数据!$S$2,INDEX(模拟数据!$F$3:$I$62,$A3,MATCH(A$1,模拟数据!$B$2:$E$2,0))+1,,INDEX(模拟数据!$F$3:$I$62,$A4,MATCH(A$1,模拟数据!$B$2:$E$2,0))-INDEX(模拟数据!$F$3:$I$62,$A3,MATCH(A$1,模拟数据!$B$2:$E$2,0)),))</f>
        <v>11000</v>
      </c>
      <c r="E4" s="24">
        <f ca="1">MIN(200,MATCH(SUM(B4:D4,U3),经验数据!$C$3:$C$202,1))</f>
        <v>81</v>
      </c>
      <c r="F4" s="24">
        <f ca="1">Q3</f>
        <v>0</v>
      </c>
      <c r="G4" s="24">
        <f ca="1">INDEX(经验数据!$M$3:$M$23,MATCH(E4,经验数据!$J$3:$J$23,1))*INDEX(模拟数据!$S$19:$S$22,MATCH(A$1,模拟数据!$K$19:$K$22,0))</f>
        <v>400000</v>
      </c>
      <c r="H4" s="24">
        <f ca="1">IF(F3&gt;0,VLOOKUP(F3*1000,经验数据!$O$3:$P$95,2,FALSE),VLOOKUP(MIN(80,E4),经验数据!$O$3:$P$95,2,FALSE))*模拟数据!$L$30</f>
        <v>578280</v>
      </c>
      <c r="I4" s="24">
        <f ca="1">MATCH(SUM(B4:D4,G4:H4,U3),经验数据!$C$3:$C$202,1)</f>
        <v>82</v>
      </c>
      <c r="J4" s="24">
        <f ca="1">MIN(INDEX(模拟数据!$N$37:$N$40,MATCH($A$1,模拟数据!$K$37:$K$40,0)),MAX(0,I4-80))</f>
        <v>2</v>
      </c>
      <c r="K4" s="24">
        <f ca="1">IF(J4=0,0,SUM(OFFSET(经验数据!$B$2,I4-J4,,J4,)))</f>
        <v>1117904</v>
      </c>
      <c r="L4" s="24">
        <f ca="1">SUM(B4:D4,G4:H4,-K4,U3)</f>
        <v>4010841</v>
      </c>
      <c r="M4" s="24">
        <f ca="1">MATCH(L4,经验数据!$C$3:$C$202,1)</f>
        <v>80</v>
      </c>
      <c r="N4" s="24">
        <f ca="1">IFERROR(SUM(OFFSET(经验数据!$V$1,MATCH(I4,经验数据!$U$1:$U$123,0)-J4,,J4,)),0)</f>
        <v>19100</v>
      </c>
      <c r="O4" s="24">
        <f ca="1">N4+IF(J4&gt;0,INDEX(模拟数据!$P$37:$P$40,MATCH($A$1,模拟数据!$K$37:$K$40,0)),0)</f>
        <v>49100</v>
      </c>
      <c r="P4" s="24">
        <f ca="1">SUM($O$3:O4)</f>
        <v>49100</v>
      </c>
      <c r="Q4" s="24">
        <f ca="1">MATCH(P4,经验数据!$Z$2:$Z$15,1)-1</f>
        <v>0</v>
      </c>
      <c r="R4" s="24" t="b">
        <f t="shared" ref="R4:R62" ca="1" si="0">IF(AND(M4&gt;=111,Q4&gt;=7),TRUE,FALSE)</f>
        <v>0</v>
      </c>
      <c r="S4" s="24">
        <f ca="1">MIN(INDEX(模拟数据!$N$37:$N$40,MATCH($A$1,模拟数据!$K$37:$K$40,0)),IF(R4,M4-110,0))</f>
        <v>0</v>
      </c>
      <c r="T4" s="24">
        <f ca="1">IF(S4=0,0,SUM(OFFSET(经验数据!$B$2,M4-S4,,S4,)))</f>
        <v>0</v>
      </c>
      <c r="U4" s="24">
        <f t="shared" ref="U4:U62" ca="1" si="1">SUM(L4-T4)</f>
        <v>4010841</v>
      </c>
      <c r="V4" s="24">
        <f ca="1">MATCH(U4,经验数据!$C$3:$C$202,1)</f>
        <v>80</v>
      </c>
      <c r="W4" s="24">
        <f ca="1">IFERROR(SUM(OFFSET([1]轮回!$B$1,MATCH(M4,[1]轮回!$A$1:$A$91,0)-S4,,S4,)),0)</f>
        <v>0</v>
      </c>
      <c r="X4" s="24">
        <f ca="1">W4+IF(R4,INDEX(模拟数据!$P$47:$P$50,MATCH($A$1,模拟数据!$K$47:$K$50,0)),0)</f>
        <v>0</v>
      </c>
      <c r="Y4" s="24">
        <f ca="1">SUM($X$3:X4)</f>
        <v>0</v>
      </c>
      <c r="Z4" s="24">
        <f ca="1">MATCH(Y4,经验数据!$Z$2:$Z$15,1)-1</f>
        <v>0</v>
      </c>
    </row>
    <row r="5" spans="1:26" x14ac:dyDescent="0.15">
      <c r="A5" s="25">
        <v>3</v>
      </c>
      <c r="B5" s="24">
        <f ca="1">SUM(OFFSET(经验数据!$F$2,INDEX(模拟数据!$B$3:$E$62,$A4,MATCH(A$1,模拟数据!$B$2:$E$2,0))+1,,INDEX(模拟数据!$B$3:$E$62,$A5,MATCH(A$1,模拟数据!$B$2:$E$2,0))-INDEX(模拟数据!$B$3:$E$62,$A4,MATCH(A$1,模拟数据!$B$2:$E$2,0)),))</f>
        <v>25357</v>
      </c>
      <c r="C5" s="24">
        <f>模拟数据!$L$16*INDEX(经验数据!$H$3:$H$3401,MATCH(INDEX(模拟数据!$B$3:$E$62,$A5,MATCH(A$1,模拟数据!$B$2:$E$2,0)),经验数据!$E$3:$E$3401,0))*(1+INDEX(模拟数据!$M$19:$M$22,MATCH(A$1,模拟数据!$K$19:$K$22,0)))</f>
        <v>1807616</v>
      </c>
      <c r="D5" s="24">
        <f ca="1">SUM(OFFSET(经验数据!$S$2,INDEX(模拟数据!$F$3:$I$62,$A4,MATCH(A$1,模拟数据!$B$2:$E$2,0))+1,,INDEX(模拟数据!$F$3:$I$62,$A5,MATCH(A$1,模拟数据!$B$2:$E$2,0))-INDEX(模拟数据!$F$3:$I$62,$A4,MATCH(A$1,模拟数据!$B$2:$E$2,0)),))</f>
        <v>24000</v>
      </c>
      <c r="E5" s="24">
        <f ca="1">MIN(200,MATCH(SUM(B5:D5,U4),经验数据!$C$3:$C$202,1))</f>
        <v>83</v>
      </c>
      <c r="F5" s="24">
        <f t="shared" ref="F5:F62" ca="1" si="2">Q4</f>
        <v>0</v>
      </c>
      <c r="G5" s="24">
        <f ca="1">INDEX(经验数据!$M$3:$M$23,MATCH(E5,经验数据!$J$3:$J$23,1))*INDEX(模拟数据!$S$19:$S$22,MATCH(A$1,模拟数据!$K$19:$K$22,0))</f>
        <v>400000</v>
      </c>
      <c r="H5" s="24">
        <f ca="1">IF(F4&gt;0,VLOOKUP(F4*1000,经验数据!$O$3:$P$95,2,FALSE),VLOOKUP(MIN(80,E5),经验数据!$O$3:$P$95,2,FALSE))*模拟数据!$L$30</f>
        <v>578280</v>
      </c>
      <c r="I5" s="24">
        <f ca="1">MATCH(SUM(B5:D5,G5:H5,U4),经验数据!$C$3:$C$202,1)</f>
        <v>84</v>
      </c>
      <c r="J5" s="24">
        <f ca="1">MIN(INDEX(模拟数据!$N$37:$N$40,MATCH($A$1,模拟数据!$K$37:$K$40,0)),MAX(0,I5-80))</f>
        <v>3</v>
      </c>
      <c r="K5" s="24">
        <f ca="1">IF(J5=0,0,SUM(OFFSET(经验数据!$B$2,I5-J5,,J5,)))</f>
        <v>2028201</v>
      </c>
      <c r="L5" s="24">
        <f t="shared" ref="L5:L62" ca="1" si="3">SUM(B5:D5,G5:H5,-K5,U4)</f>
        <v>4817893</v>
      </c>
      <c r="M5" s="24">
        <f ca="1">MATCH(L5,经验数据!$C$3:$C$202,1)</f>
        <v>82</v>
      </c>
      <c r="N5" s="24">
        <f ca="1">IFERROR(SUM(OFFSET(经验数据!$V$1,MATCH(I5,经验数据!$U$1:$U$123,0)-J5,,J5,)),0)</f>
        <v>33600</v>
      </c>
      <c r="O5" s="24">
        <f ca="1">N5+IF(J5&gt;0,INDEX(模拟数据!$P$37:$P$40,MATCH($A$1,模拟数据!$K$37:$K$40,0)),0)</f>
        <v>63600</v>
      </c>
      <c r="P5" s="24">
        <f ca="1">SUM($O$3:O5)</f>
        <v>112700</v>
      </c>
      <c r="Q5" s="24">
        <f ca="1">MATCH(P5,经验数据!$Z$2:$Z$15,1)-1</f>
        <v>1</v>
      </c>
      <c r="R5" s="24" t="b">
        <f t="shared" ca="1" si="0"/>
        <v>0</v>
      </c>
      <c r="S5" s="24">
        <f ca="1">MIN(INDEX(模拟数据!$N$37:$N$40,MATCH($A$1,模拟数据!$K$37:$K$40,0)),IF(R5,M5-110,0))</f>
        <v>0</v>
      </c>
      <c r="T5" s="24">
        <f ca="1">IF(S5=0,0,SUM(OFFSET(经验数据!$B$2,M5-S5,,S5,)))</f>
        <v>0</v>
      </c>
      <c r="U5" s="24">
        <f t="shared" ca="1" si="1"/>
        <v>4817893</v>
      </c>
      <c r="V5" s="24">
        <f ca="1">MATCH(U5,经验数据!$C$3:$C$202,1)</f>
        <v>82</v>
      </c>
      <c r="W5" s="24">
        <f ca="1">IFERROR(SUM(OFFSET([1]轮回!$B$1,MATCH(M5,[1]轮回!$A$1:$A$91,0)-S5,,S5,)),0)</f>
        <v>0</v>
      </c>
      <c r="X5" s="24">
        <f ca="1">W5+IF(R5,INDEX(模拟数据!$P$47:$P$50,MATCH($A$1,模拟数据!$K$47:$K$50,0)),0)</f>
        <v>0</v>
      </c>
      <c r="Y5" s="24">
        <f ca="1">SUM($X$3:X5)</f>
        <v>0</v>
      </c>
      <c r="Z5" s="24">
        <f ca="1">MATCH(Y5,经验数据!$Z$2:$Z$15,1)-1</f>
        <v>0</v>
      </c>
    </row>
    <row r="6" spans="1:26" x14ac:dyDescent="0.15">
      <c r="A6" s="25">
        <v>4</v>
      </c>
      <c r="B6" s="24">
        <f ca="1">SUM(OFFSET(经验数据!$F$2,INDEX(模拟数据!$B$3:$E$62,$A5,MATCH(A$1,模拟数据!$B$2:$E$2,0))+1,,INDEX(模拟数据!$B$3:$E$62,$A6,MATCH(A$1,模拟数据!$B$2:$E$2,0))-INDEX(模拟数据!$B$3:$E$62,$A5,MATCH(A$1,模拟数据!$B$2:$E$2,0)),))</f>
        <v>27213</v>
      </c>
      <c r="C6" s="24">
        <f>模拟数据!$L$16*INDEX(经验数据!$H$3:$H$3401,MATCH(INDEX(模拟数据!$B$3:$E$62,$A6,MATCH(A$1,模拟数据!$B$2:$E$2,0)),经验数据!$E$3:$E$3401,0))*(1+INDEX(模拟数据!$M$19:$M$22,MATCH(A$1,模拟数据!$K$19:$K$22,0)))</f>
        <v>1935703</v>
      </c>
      <c r="D6" s="24">
        <f ca="1">SUM(OFFSET(经验数据!$S$2,INDEX(模拟数据!$F$3:$I$62,$A5,MATCH(A$1,模拟数据!$B$2:$E$2,0))+1,,INDEX(模拟数据!$F$3:$I$62,$A6,MATCH(A$1,模拟数据!$B$2:$E$2,0))-INDEX(模拟数据!$F$3:$I$62,$A5,MATCH(A$1,模拟数据!$B$2:$E$2,0)),))</f>
        <v>13000</v>
      </c>
      <c r="E6" s="24">
        <f ca="1">MIN(200,MATCH(SUM(B6:D6,U5),经验数据!$C$3:$C$202,1))</f>
        <v>84</v>
      </c>
      <c r="F6" s="24">
        <f t="shared" ca="1" si="2"/>
        <v>1</v>
      </c>
      <c r="G6" s="24">
        <f ca="1">INDEX(经验数据!$M$3:$M$23,MATCH(E6,经验数据!$J$3:$J$23,1))*INDEX(模拟数据!$S$19:$S$22,MATCH(A$1,模拟数据!$K$19:$K$22,0))</f>
        <v>400000</v>
      </c>
      <c r="H6" s="24">
        <f ca="1">IF(F5&gt;0,VLOOKUP(F5*1000,经验数据!$O$3:$P$95,2,FALSE),VLOOKUP(MIN(80,E6),经验数据!$O$3:$P$95,2,FALSE))*模拟数据!$L$30</f>
        <v>578280</v>
      </c>
      <c r="I6" s="24">
        <f ca="1">MATCH(SUM(B6:D6,G6:H6,U5),经验数据!$C$3:$C$202,1)</f>
        <v>85</v>
      </c>
      <c r="J6" s="24">
        <f ca="1">MIN(INDEX(模拟数据!$N$37:$N$40,MATCH($A$1,模拟数据!$K$37:$K$40,0)),MAX(0,I6-80))</f>
        <v>3</v>
      </c>
      <c r="K6" s="24">
        <f ca="1">IF(J6=0,0,SUM(OFFSET(经验数据!$B$2,I6-J6,,J6,)))</f>
        <v>2206759</v>
      </c>
      <c r="L6" s="24">
        <f t="shared" ca="1" si="3"/>
        <v>5565330</v>
      </c>
      <c r="M6" s="24">
        <f ca="1">MATCH(L6,经验数据!$C$3:$C$202,1)</f>
        <v>83</v>
      </c>
      <c r="N6" s="24">
        <f ca="1">IFERROR(SUM(OFFSET(经验数据!$V$1,MATCH(I6,经验数据!$U$1:$U$123,0)-J6,,J6,)),0)</f>
        <v>36900</v>
      </c>
      <c r="O6" s="24">
        <f ca="1">N6+IF(J6&gt;0,INDEX(模拟数据!$P$37:$P$40,MATCH($A$1,模拟数据!$K$37:$K$40,0)),0)</f>
        <v>66900</v>
      </c>
      <c r="P6" s="24">
        <f ca="1">SUM($O$3:O6)</f>
        <v>179600</v>
      </c>
      <c r="Q6" s="24">
        <f ca="1">MATCH(P6,经验数据!$Z$2:$Z$15,1)-1</f>
        <v>1</v>
      </c>
      <c r="R6" s="24" t="b">
        <f t="shared" ca="1" si="0"/>
        <v>0</v>
      </c>
      <c r="S6" s="24">
        <f ca="1">MIN(INDEX(模拟数据!$N$37:$N$40,MATCH($A$1,模拟数据!$K$37:$K$40,0)),IF(R6,M6-110,0))</f>
        <v>0</v>
      </c>
      <c r="T6" s="24">
        <f ca="1">IF(S6=0,0,SUM(OFFSET(经验数据!$B$2,M6-S6,,S6,)))</f>
        <v>0</v>
      </c>
      <c r="U6" s="24">
        <f t="shared" ca="1" si="1"/>
        <v>5565330</v>
      </c>
      <c r="V6" s="24">
        <f ca="1">MATCH(U6,经验数据!$C$3:$C$202,1)</f>
        <v>83</v>
      </c>
      <c r="W6" s="24">
        <f ca="1">IFERROR(SUM(OFFSET([1]轮回!$B$1,MATCH(M6,[1]轮回!$A$1:$A$91,0)-S6,,S6,)),0)</f>
        <v>0</v>
      </c>
      <c r="X6" s="24">
        <f ca="1">W6+IF(R6,INDEX(模拟数据!$P$47:$P$50,MATCH($A$1,模拟数据!$K$47:$K$50,0)),0)</f>
        <v>0</v>
      </c>
      <c r="Y6" s="24">
        <f ca="1">SUM($X$3:X6)</f>
        <v>0</v>
      </c>
      <c r="Z6" s="24">
        <f ca="1">MATCH(Y6,经验数据!$Z$2:$Z$15,1)-1</f>
        <v>0</v>
      </c>
    </row>
    <row r="7" spans="1:26" x14ac:dyDescent="0.15">
      <c r="A7" s="25">
        <v>5</v>
      </c>
      <c r="B7" s="24">
        <f ca="1">SUM(OFFSET(经验数据!$F$2,INDEX(模拟数据!$B$3:$E$62,$A6,MATCH(A$1,模拟数据!$B$2:$E$2,0))+1,,INDEX(模拟数据!$B$3:$E$62,$A7,MATCH(A$1,模拟数据!$B$2:$E$2,0))-INDEX(模拟数据!$B$3:$E$62,$A6,MATCH(A$1,模拟数据!$B$2:$E$2,0)),))</f>
        <v>29070</v>
      </c>
      <c r="C7" s="24">
        <f>模拟数据!$L$16*INDEX(经验数据!$H$3:$H$3401,MATCH(INDEX(模拟数据!$B$3:$E$62,$A7,MATCH(A$1,模拟数据!$B$2:$E$2,0)),经验数据!$E$3:$E$3401,0))*(1+INDEX(模拟数据!$M$19:$M$22,MATCH(A$1,模拟数据!$K$19:$K$22,0)))</f>
        <v>2063813</v>
      </c>
      <c r="D7" s="24">
        <f ca="1">SUM(OFFSET(经验数据!$S$2,INDEX(模拟数据!$F$3:$I$62,$A6,MATCH(A$1,模拟数据!$B$2:$E$2,0))+1,,INDEX(模拟数据!$F$3:$I$62,$A7,MATCH(A$1,模拟数据!$B$2:$E$2,0))-INDEX(模拟数据!$F$3:$I$62,$A6,MATCH(A$1,模拟数据!$B$2:$E$2,0)),))</f>
        <v>27000</v>
      </c>
      <c r="E7" s="24">
        <f ca="1">MIN(200,MATCH(SUM(B7:D7,U6),经验数据!$C$3:$C$202,1))</f>
        <v>85</v>
      </c>
      <c r="F7" s="24">
        <f t="shared" ca="1" si="2"/>
        <v>1</v>
      </c>
      <c r="G7" s="24">
        <f ca="1">INDEX(经验数据!$M$3:$M$23,MATCH(E7,经验数据!$J$3:$J$23,1))*INDEX(模拟数据!$S$19:$S$22,MATCH(A$1,模拟数据!$K$19:$K$22,0))</f>
        <v>400000</v>
      </c>
      <c r="H7" s="24">
        <f ca="1">IF(F6&gt;0,VLOOKUP(F6*1000,经验数据!$O$3:$P$95,2,FALSE),VLOOKUP(MIN(80,E7),经验数据!$O$3:$P$95,2,FALSE))*模拟数据!$L$30</f>
        <v>624030</v>
      </c>
      <c r="I7" s="24">
        <f ca="1">MATCH(SUM(B7:D7,G7:H7,U6),经验数据!$C$3:$C$202,1)</f>
        <v>86</v>
      </c>
      <c r="J7" s="24">
        <f ca="1">MIN(INDEX(模拟数据!$N$37:$N$40,MATCH($A$1,模拟数据!$K$37:$K$40,0)),MAX(0,I7-80))</f>
        <v>3</v>
      </c>
      <c r="K7" s="24">
        <f ca="1">IF(J7=0,0,SUM(OFFSET(经验数据!$B$2,I7-J7,,J7,)))</f>
        <v>2391427</v>
      </c>
      <c r="L7" s="24">
        <f t="shared" ca="1" si="3"/>
        <v>6317816</v>
      </c>
      <c r="M7" s="24">
        <f ca="1">MATCH(L7,经验数据!$C$3:$C$202,1)</f>
        <v>84</v>
      </c>
      <c r="N7" s="24">
        <f ca="1">IFERROR(SUM(OFFSET(经验数据!$V$1,MATCH(I7,经验数据!$U$1:$U$123,0)-J7,,J7,)),0)</f>
        <v>40200</v>
      </c>
      <c r="O7" s="24">
        <f ca="1">N7+IF(J7&gt;0,INDEX(模拟数据!$P$37:$P$40,MATCH($A$1,模拟数据!$K$37:$K$40,0)),0)</f>
        <v>70200</v>
      </c>
      <c r="P7" s="24">
        <f ca="1">SUM($O$3:O7)</f>
        <v>249800</v>
      </c>
      <c r="Q7" s="24">
        <f ca="1">MATCH(P7,经验数据!$Z$2:$Z$15,1)-1</f>
        <v>1</v>
      </c>
      <c r="R7" s="24" t="b">
        <f t="shared" ca="1" si="0"/>
        <v>0</v>
      </c>
      <c r="S7" s="24">
        <f ca="1">MIN(INDEX(模拟数据!$N$37:$N$40,MATCH($A$1,模拟数据!$K$37:$K$40,0)),IF(R7,M7-110,0))</f>
        <v>0</v>
      </c>
      <c r="T7" s="24">
        <f ca="1">IF(S7=0,0,SUM(OFFSET(经验数据!$B$2,M7-S7,,S7,)))</f>
        <v>0</v>
      </c>
      <c r="U7" s="24">
        <f t="shared" ca="1" si="1"/>
        <v>6317816</v>
      </c>
      <c r="V7" s="24">
        <f ca="1">MATCH(U7,经验数据!$C$3:$C$202,1)</f>
        <v>84</v>
      </c>
      <c r="W7" s="24">
        <f ca="1">IFERROR(SUM(OFFSET([1]轮回!$B$1,MATCH(M7,[1]轮回!$A$1:$A$91,0)-S7,,S7,)),0)</f>
        <v>0</v>
      </c>
      <c r="X7" s="24">
        <f ca="1">W7+IF(R7,INDEX(模拟数据!$P$47:$P$50,MATCH($A$1,模拟数据!$K$47:$K$50,0)),0)</f>
        <v>0</v>
      </c>
      <c r="Y7" s="24">
        <f ca="1">SUM($X$3:X7)</f>
        <v>0</v>
      </c>
      <c r="Z7" s="24">
        <f ca="1">MATCH(Y7,经验数据!$Z$2:$Z$15,1)-1</f>
        <v>0</v>
      </c>
    </row>
    <row r="8" spans="1:26" x14ac:dyDescent="0.15">
      <c r="A8" s="25">
        <v>6</v>
      </c>
      <c r="B8" s="24">
        <f ca="1">SUM(OFFSET(经验数据!$F$2,INDEX(模拟数据!$B$3:$E$62,$A7,MATCH(A$1,模拟数据!$B$2:$E$2,0))+1,,INDEX(模拟数据!$B$3:$E$62,$A8,MATCH(A$1,模拟数据!$B$2:$E$2,0))-INDEX(模拟数据!$B$3:$E$62,$A7,MATCH(A$1,模拟数据!$B$2:$E$2,0)),))</f>
        <v>31995</v>
      </c>
      <c r="C8" s="24">
        <f>模拟数据!$L$16*INDEX(经验数据!$H$3:$H$3401,MATCH(INDEX(模拟数据!$B$3:$E$62,$A8,MATCH(A$1,模拟数据!$B$2:$E$2,0)),经验数据!$E$3:$E$3401,0))*(1+INDEX(模拟数据!$M$19:$M$22,MATCH(A$1,模拟数据!$K$19:$K$22,0)))</f>
        <v>2258416</v>
      </c>
      <c r="D8" s="24">
        <f ca="1">SUM(OFFSET(经验数据!$S$2,INDEX(模拟数据!$F$3:$I$62,$A7,MATCH(A$1,模拟数据!$B$2:$E$2,0))+1,,INDEX(模拟数据!$F$3:$I$62,$A8,MATCH(A$1,模拟数据!$B$2:$E$2,0))-INDEX(模拟数据!$F$3:$I$62,$A7,MATCH(A$1,模拟数据!$B$2:$E$2,0)),))</f>
        <v>14000</v>
      </c>
      <c r="E8" s="24">
        <f ca="1">MIN(200,MATCH(SUM(B8:D8,U7),经验数据!$C$3:$C$202,1))</f>
        <v>86</v>
      </c>
      <c r="F8" s="24">
        <f t="shared" ca="1" si="2"/>
        <v>1</v>
      </c>
      <c r="G8" s="24">
        <f ca="1">INDEX(经验数据!$M$3:$M$23,MATCH(E8,经验数据!$J$3:$J$23,1))*INDEX(模拟数据!$S$19:$S$22,MATCH(A$1,模拟数据!$K$19:$K$22,0))</f>
        <v>400000</v>
      </c>
      <c r="H8" s="24">
        <f ca="1">IF(F7&gt;0,VLOOKUP(F7*1000,经验数据!$O$3:$P$95,2,FALSE),VLOOKUP(MIN(80,E8),经验数据!$O$3:$P$95,2,FALSE))*模拟数据!$L$30</f>
        <v>624030</v>
      </c>
      <c r="I8" s="24">
        <f ca="1">MATCH(SUM(B8:D8,G8:H8,U7),经验数据!$C$3:$C$202,1)</f>
        <v>87</v>
      </c>
      <c r="J8" s="24">
        <f ca="1">MIN(INDEX(模拟数据!$N$37:$N$40,MATCH($A$1,模拟数据!$K$37:$K$40,0)),MAX(0,I8-80))</f>
        <v>3</v>
      </c>
      <c r="K8" s="24">
        <f ca="1">IF(J8=0,0,SUM(OFFSET(经验数据!$B$2,I8-J8,,J8,)))</f>
        <v>2582203</v>
      </c>
      <c r="L8" s="24">
        <f t="shared" ca="1" si="3"/>
        <v>7064054</v>
      </c>
      <c r="M8" s="24">
        <f ca="1">MATCH(L8,经验数据!$C$3:$C$202,1)</f>
        <v>84</v>
      </c>
      <c r="N8" s="24">
        <f ca="1">IFERROR(SUM(OFFSET(经验数据!$V$1,MATCH(I8,经验数据!$U$1:$U$123,0)-J8,,J8,)),0)</f>
        <v>43500</v>
      </c>
      <c r="O8" s="24">
        <f ca="1">N8+IF(J8&gt;0,INDEX(模拟数据!$P$37:$P$40,MATCH($A$1,模拟数据!$K$37:$K$40,0)),0)</f>
        <v>73500</v>
      </c>
      <c r="P8" s="24">
        <f ca="1">SUM($O$3:O8)</f>
        <v>323300</v>
      </c>
      <c r="Q8" s="24">
        <f ca="1">MATCH(P8,经验数据!$Z$2:$Z$15,1)-1</f>
        <v>2</v>
      </c>
      <c r="R8" s="24" t="b">
        <f t="shared" ca="1" si="0"/>
        <v>0</v>
      </c>
      <c r="S8" s="24">
        <f ca="1">MIN(INDEX(模拟数据!$N$37:$N$40,MATCH($A$1,模拟数据!$K$37:$K$40,0)),IF(R8,M8-110,0))</f>
        <v>0</v>
      </c>
      <c r="T8" s="24">
        <f ca="1">IF(S8=0,0,SUM(OFFSET(经验数据!$B$2,M8-S8,,S8,)))</f>
        <v>0</v>
      </c>
      <c r="U8" s="24">
        <f t="shared" ca="1" si="1"/>
        <v>7064054</v>
      </c>
      <c r="V8" s="24">
        <f ca="1">MATCH(U8,经验数据!$C$3:$C$202,1)</f>
        <v>84</v>
      </c>
      <c r="W8" s="24">
        <f ca="1">IFERROR(SUM(OFFSET([1]轮回!$B$1,MATCH(M8,[1]轮回!$A$1:$A$91,0)-S8,,S8,)),0)</f>
        <v>0</v>
      </c>
      <c r="X8" s="24">
        <f ca="1">W8+IF(R8,INDEX(模拟数据!$P$47:$P$50,MATCH($A$1,模拟数据!$K$47:$K$50,0)),0)</f>
        <v>0</v>
      </c>
      <c r="Y8" s="24">
        <f ca="1">SUM($X$3:X8)</f>
        <v>0</v>
      </c>
      <c r="Z8" s="24">
        <f ca="1">MATCH(Y8,经验数据!$Z$2:$Z$15,1)-1</f>
        <v>0</v>
      </c>
    </row>
    <row r="9" spans="1:26" x14ac:dyDescent="0.15">
      <c r="A9" s="25">
        <v>7</v>
      </c>
      <c r="B9" s="24">
        <f ca="1">SUM(OFFSET(经验数据!$F$2,INDEX(模拟数据!$B$3:$E$62,$A8,MATCH(A$1,模拟数据!$B$2:$E$2,0))+1,,INDEX(模拟数据!$B$3:$E$62,$A9,MATCH(A$1,模拟数据!$B$2:$E$2,0))-INDEX(模拟数据!$B$3:$E$62,$A8,MATCH(A$1,模拟数据!$B$2:$E$2,0)),))</f>
        <v>33620</v>
      </c>
      <c r="C9" s="24">
        <f>模拟数据!$L$16*INDEX(经验数据!$H$3:$H$3401,MATCH(INDEX(模拟数据!$B$3:$E$62,$A9,MATCH(A$1,模拟数据!$B$2:$E$2,0)),经验数据!$E$3:$E$3401,0))*(1+INDEX(模拟数据!$M$19:$M$22,MATCH(A$1,模拟数据!$K$19:$K$22,0)))</f>
        <v>2370495</v>
      </c>
      <c r="D9" s="24">
        <f ca="1">SUM(OFFSET(经验数据!$S$2,INDEX(模拟数据!$F$3:$I$62,$A8,MATCH(A$1,模拟数据!$B$2:$E$2,0))+1,,INDEX(模拟数据!$F$3:$I$62,$A9,MATCH(A$1,模拟数据!$B$2:$E$2,0))-INDEX(模拟数据!$F$3:$I$62,$A8,MATCH(A$1,模拟数据!$B$2:$E$2,0)),))</f>
        <v>30000</v>
      </c>
      <c r="E9" s="24">
        <f ca="1">MIN(200,MATCH(SUM(B9:D9,U8),经验数据!$C$3:$C$202,1))</f>
        <v>87</v>
      </c>
      <c r="F9" s="24">
        <f t="shared" ca="1" si="2"/>
        <v>2</v>
      </c>
      <c r="G9" s="24">
        <f ca="1">INDEX(经验数据!$M$3:$M$23,MATCH(E9,经验数据!$J$3:$J$23,1))*INDEX(模拟数据!$S$19:$S$22,MATCH(A$1,模拟数据!$K$19:$K$22,0))</f>
        <v>400000</v>
      </c>
      <c r="H9" s="24">
        <f ca="1">IF(F8&gt;0,VLOOKUP(F8*1000,经验数据!$O$3:$P$95,2,FALSE),VLOOKUP(MIN(80,E9),经验数据!$O$3:$P$95,2,FALSE))*模拟数据!$L$30</f>
        <v>624030</v>
      </c>
      <c r="I9" s="24">
        <f ca="1">MATCH(SUM(B9:D9,G9:H9,U8),经验数据!$C$3:$C$202,1)</f>
        <v>88</v>
      </c>
      <c r="J9" s="24">
        <f ca="1">MIN(INDEX(模拟数据!$N$37:$N$40,MATCH($A$1,模拟数据!$K$37:$K$40,0)),MAX(0,I9-80))</f>
        <v>3</v>
      </c>
      <c r="K9" s="24">
        <f ca="1">IF(J9=0,0,SUM(OFFSET(经验数据!$B$2,I9-J9,,J9,)))</f>
        <v>2779088</v>
      </c>
      <c r="L9" s="24">
        <f t="shared" ca="1" si="3"/>
        <v>7743111</v>
      </c>
      <c r="M9" s="24">
        <f ca="1">MATCH(L9,经验数据!$C$3:$C$202,1)</f>
        <v>85</v>
      </c>
      <c r="N9" s="24">
        <f ca="1">IFERROR(SUM(OFFSET(经验数据!$V$1,MATCH(I9,经验数据!$U$1:$U$123,0)-J9,,J9,)),0)</f>
        <v>46800</v>
      </c>
      <c r="O9" s="24">
        <f ca="1">N9+IF(J9&gt;0,INDEX(模拟数据!$P$37:$P$40,MATCH($A$1,模拟数据!$K$37:$K$40,0)),0)</f>
        <v>76800</v>
      </c>
      <c r="P9" s="24">
        <f ca="1">SUM($O$3:O9)</f>
        <v>400100</v>
      </c>
      <c r="Q9" s="24">
        <f ca="1">MATCH(P9,经验数据!$Z$2:$Z$15,1)-1</f>
        <v>2</v>
      </c>
      <c r="R9" s="24" t="b">
        <f t="shared" ca="1" si="0"/>
        <v>0</v>
      </c>
      <c r="S9" s="24">
        <f ca="1">MIN(INDEX(模拟数据!$N$37:$N$40,MATCH($A$1,模拟数据!$K$37:$K$40,0)),IF(R9,M9-110,0))</f>
        <v>0</v>
      </c>
      <c r="T9" s="24">
        <f ca="1">IF(S9=0,0,SUM(OFFSET(经验数据!$B$2,M9-S9,,S9,)))</f>
        <v>0</v>
      </c>
      <c r="U9" s="24">
        <f t="shared" ca="1" si="1"/>
        <v>7743111</v>
      </c>
      <c r="V9" s="24">
        <f ca="1">MATCH(U9,经验数据!$C$3:$C$202,1)</f>
        <v>85</v>
      </c>
      <c r="W9" s="24">
        <f ca="1">IFERROR(SUM(OFFSET([1]轮回!$B$1,MATCH(M9,[1]轮回!$A$1:$A$91,0)-S9,,S9,)),0)</f>
        <v>0</v>
      </c>
      <c r="X9" s="24">
        <f ca="1">W9+IF(R9,INDEX(模拟数据!$P$47:$P$50,MATCH($A$1,模拟数据!$K$47:$K$50,0)),0)</f>
        <v>0</v>
      </c>
      <c r="Y9" s="24">
        <f ca="1">SUM($X$3:X9)</f>
        <v>0</v>
      </c>
      <c r="Z9" s="24">
        <f ca="1">MATCH(Y9,经验数据!$Z$2:$Z$15,1)-1</f>
        <v>0</v>
      </c>
    </row>
    <row r="10" spans="1:26" x14ac:dyDescent="0.15">
      <c r="A10" s="25">
        <v>8</v>
      </c>
      <c r="B10" s="24">
        <f ca="1">SUM(OFFSET(经验数据!$F$2,INDEX(模拟数据!$B$3:$E$62,$A9,MATCH(A$1,模拟数据!$B$2:$E$2,0))+1,,INDEX(模拟数据!$B$3:$E$62,$A10,MATCH(A$1,模拟数据!$B$2:$E$2,0))-INDEX(模拟数据!$B$3:$E$62,$A9,MATCH(A$1,模拟数据!$B$2:$E$2,0)),))</f>
        <v>35243</v>
      </c>
      <c r="C10" s="24">
        <f>模拟数据!$L$16*INDEX(经验数据!$H$3:$H$3401,MATCH(INDEX(模拟数据!$B$3:$E$62,$A10,MATCH(A$1,模拟数据!$B$2:$E$2,0)),经验数据!$E$3:$E$3401,0))*(1+INDEX(模拟数据!$M$19:$M$22,MATCH(A$1,模拟数据!$K$19:$K$22,0)))</f>
        <v>2482597</v>
      </c>
      <c r="D10" s="24">
        <f ca="1">SUM(OFFSET(经验数据!$S$2,INDEX(模拟数据!$F$3:$I$62,$A9,MATCH(A$1,模拟数据!$B$2:$E$2,0))+1,,INDEX(模拟数据!$F$3:$I$62,$A10,MATCH(A$1,模拟数据!$B$2:$E$2,0))-INDEX(模拟数据!$F$3:$I$62,$A9,MATCH(A$1,模拟数据!$B$2:$E$2,0)),))</f>
        <v>17500</v>
      </c>
      <c r="E10" s="24">
        <f ca="1">MIN(200,MATCH(SUM(B10:D10,U9),经验数据!$C$3:$C$202,1))</f>
        <v>88</v>
      </c>
      <c r="F10" s="24">
        <f t="shared" ca="1" si="2"/>
        <v>2</v>
      </c>
      <c r="G10" s="24">
        <f ca="1">INDEX(经验数据!$M$3:$M$23,MATCH(E10,经验数据!$J$3:$J$23,1))*INDEX(模拟数据!$S$19:$S$22,MATCH(A$1,模拟数据!$K$19:$K$22,0))</f>
        <v>400000</v>
      </c>
      <c r="H10" s="24">
        <f ca="1">IF(F9&gt;0,VLOOKUP(F9*1000,经验数据!$O$3:$P$95,2,FALSE),VLOOKUP(MIN(80,E10),经验数据!$O$3:$P$95,2,FALSE))*模拟数据!$L$30</f>
        <v>669780</v>
      </c>
      <c r="I10" s="24">
        <f ca="1">MATCH(SUM(B10:D10,G10:H10,U9),经验数据!$C$3:$C$202,1)</f>
        <v>89</v>
      </c>
      <c r="J10" s="24">
        <f ca="1">MIN(INDEX(模拟数据!$N$37:$N$40,MATCH($A$1,模拟数据!$K$37:$K$40,0)),MAX(0,I10-80))</f>
        <v>3</v>
      </c>
      <c r="K10" s="24">
        <f ca="1">IF(J10=0,0,SUM(OFFSET(经验数据!$B$2,I10-J10,,J10,)))</f>
        <v>2982077</v>
      </c>
      <c r="L10" s="24">
        <f t="shared" ca="1" si="3"/>
        <v>8366154</v>
      </c>
      <c r="M10" s="24">
        <f ca="1">MATCH(L10,经验数据!$C$3:$C$202,1)</f>
        <v>86</v>
      </c>
      <c r="N10" s="24">
        <f ca="1">IFERROR(SUM(OFFSET(经验数据!$V$1,MATCH(I10,经验数据!$U$1:$U$123,0)-J10,,J10,)),0)</f>
        <v>50100</v>
      </c>
      <c r="O10" s="24">
        <f ca="1">N10+IF(J10&gt;0,INDEX(模拟数据!$P$37:$P$40,MATCH($A$1,模拟数据!$K$37:$K$40,0)),0)</f>
        <v>80100</v>
      </c>
      <c r="P10" s="24">
        <f ca="1">SUM($O$3:O10)</f>
        <v>480200</v>
      </c>
      <c r="Q10" s="24">
        <f ca="1">MATCH(P10,经验数据!$Z$2:$Z$15,1)-1</f>
        <v>2</v>
      </c>
      <c r="R10" s="24" t="b">
        <f t="shared" ca="1" si="0"/>
        <v>0</v>
      </c>
      <c r="S10" s="24">
        <f ca="1">MIN(INDEX(模拟数据!$N$37:$N$40,MATCH($A$1,模拟数据!$K$37:$K$40,0)),IF(R10,M10-110,0))</f>
        <v>0</v>
      </c>
      <c r="T10" s="24">
        <f ca="1">IF(S10=0,0,SUM(OFFSET(经验数据!$B$2,M10-S10,,S10,)))</f>
        <v>0</v>
      </c>
      <c r="U10" s="24">
        <f t="shared" ca="1" si="1"/>
        <v>8366154</v>
      </c>
      <c r="V10" s="24">
        <f ca="1">MATCH(U10,经验数据!$C$3:$C$202,1)</f>
        <v>86</v>
      </c>
      <c r="W10" s="24">
        <f ca="1">IFERROR(SUM(OFFSET([1]轮回!$B$1,MATCH(M10,[1]轮回!$A$1:$A$91,0)-S10,,S10,)),0)</f>
        <v>0</v>
      </c>
      <c r="X10" s="24">
        <f ca="1">W10+IF(R10,INDEX(模拟数据!$P$47:$P$50,MATCH($A$1,模拟数据!$K$47:$K$50,0)),0)</f>
        <v>0</v>
      </c>
      <c r="Y10" s="24">
        <f ca="1">SUM($X$3:X10)</f>
        <v>0</v>
      </c>
      <c r="Z10" s="24">
        <f ca="1">MATCH(Y10,经验数据!$Z$2:$Z$15,1)-1</f>
        <v>0</v>
      </c>
    </row>
    <row r="11" spans="1:26" x14ac:dyDescent="0.15">
      <c r="A11" s="25">
        <v>9</v>
      </c>
      <c r="B11" s="24">
        <f ca="1">SUM(OFFSET(经验数据!$F$2,INDEX(模拟数据!$B$3:$E$62,$A10,MATCH(A$1,模拟数据!$B$2:$E$2,0))+1,,INDEX(模拟数据!$B$3:$E$62,$A11,MATCH(A$1,模拟数据!$B$2:$E$2,0))-INDEX(模拟数据!$B$3:$E$62,$A10,MATCH(A$1,模拟数据!$B$2:$E$2,0)),))</f>
        <v>36868</v>
      </c>
      <c r="C11" s="24">
        <f>模拟数据!$L$16*INDEX(经验数据!$H$3:$H$3401,MATCH(INDEX(模拟数据!$B$3:$E$62,$A11,MATCH(A$1,模拟数据!$B$2:$E$2,0)),经验数据!$E$3:$E$3401,0))*(1+INDEX(模拟数据!$M$19:$M$22,MATCH(A$1,模拟数据!$K$19:$K$22,0)))</f>
        <v>2594676</v>
      </c>
      <c r="D11" s="24">
        <f ca="1">SUM(OFFSET(经验数据!$S$2,INDEX(模拟数据!$F$3:$I$62,$A10,MATCH(A$1,模拟数据!$B$2:$E$2,0))+1,,INDEX(模拟数据!$F$3:$I$62,$A11,MATCH(A$1,模拟数据!$B$2:$E$2,0))-INDEX(模拟数据!$F$3:$I$62,$A10,MATCH(A$1,模拟数据!$B$2:$E$2,0)),))</f>
        <v>17500</v>
      </c>
      <c r="E11" s="24">
        <f ca="1">MIN(200,MATCH(SUM(B11:D11,U10),经验数据!$C$3:$C$202,1))</f>
        <v>88</v>
      </c>
      <c r="F11" s="24">
        <f t="shared" ca="1" si="2"/>
        <v>2</v>
      </c>
      <c r="G11" s="24">
        <f ca="1">INDEX(经验数据!$M$3:$M$23,MATCH(E11,经验数据!$J$3:$J$23,1))*INDEX(模拟数据!$S$19:$S$22,MATCH(A$1,模拟数据!$K$19:$K$22,0))</f>
        <v>400000</v>
      </c>
      <c r="H11" s="24">
        <f ca="1">IF(F10&gt;0,VLOOKUP(F10*1000,经验数据!$O$3:$P$95,2,FALSE),VLOOKUP(MIN(80,E11),经验数据!$O$3:$P$95,2,FALSE))*模拟数据!$L$30</f>
        <v>669780</v>
      </c>
      <c r="I11" s="24">
        <f ca="1">MATCH(SUM(B11:D11,G11:H11,U10),经验数据!$C$3:$C$202,1)</f>
        <v>89</v>
      </c>
      <c r="J11" s="24">
        <f ca="1">MIN(INDEX(模拟数据!$N$37:$N$40,MATCH($A$1,模拟数据!$K$37:$K$40,0)),MAX(0,I11-80))</f>
        <v>3</v>
      </c>
      <c r="K11" s="24">
        <f ca="1">IF(J11=0,0,SUM(OFFSET(经验数据!$B$2,I11-J11,,J11,)))</f>
        <v>2982077</v>
      </c>
      <c r="L11" s="24">
        <f t="shared" ca="1" si="3"/>
        <v>9102901</v>
      </c>
      <c r="M11" s="24">
        <f ca="1">MATCH(L11,经验数据!$C$3:$C$202,1)</f>
        <v>87</v>
      </c>
      <c r="N11" s="24">
        <f ca="1">IFERROR(SUM(OFFSET(经验数据!$V$1,MATCH(I11,经验数据!$U$1:$U$123,0)-J11,,J11,)),0)</f>
        <v>50100</v>
      </c>
      <c r="O11" s="24">
        <f ca="1">N11+IF(J11&gt;0,INDEX(模拟数据!$P$37:$P$40,MATCH($A$1,模拟数据!$K$37:$K$40,0)),0)</f>
        <v>80100</v>
      </c>
      <c r="P11" s="24">
        <f ca="1">SUM($O$3:O11)</f>
        <v>560300</v>
      </c>
      <c r="Q11" s="24">
        <f ca="1">MATCH(P11,经验数据!$Z$2:$Z$15,1)-1</f>
        <v>2</v>
      </c>
      <c r="R11" s="24" t="b">
        <f t="shared" ca="1" si="0"/>
        <v>0</v>
      </c>
      <c r="S11" s="24">
        <f ca="1">MIN(INDEX(模拟数据!$N$37:$N$40,MATCH($A$1,模拟数据!$K$37:$K$40,0)),IF(R11,M11-110,0))</f>
        <v>0</v>
      </c>
      <c r="T11" s="24">
        <f ca="1">IF(S11=0,0,SUM(OFFSET(经验数据!$B$2,M11-S11,,S11,)))</f>
        <v>0</v>
      </c>
      <c r="U11" s="24">
        <f t="shared" ca="1" si="1"/>
        <v>9102901</v>
      </c>
      <c r="V11" s="24">
        <f ca="1">MATCH(U11,经验数据!$C$3:$C$202,1)</f>
        <v>87</v>
      </c>
      <c r="W11" s="24">
        <f ca="1">IFERROR(SUM(OFFSET([1]轮回!$B$1,MATCH(M11,[1]轮回!$A$1:$A$91,0)-S11,,S11,)),0)</f>
        <v>0</v>
      </c>
      <c r="X11" s="24">
        <f ca="1">W11+IF(R11,INDEX(模拟数据!$P$47:$P$50,MATCH($A$1,模拟数据!$K$47:$K$50,0)),0)</f>
        <v>0</v>
      </c>
      <c r="Y11" s="24">
        <f ca="1">SUM($X$3:X11)</f>
        <v>0</v>
      </c>
      <c r="Z11" s="24">
        <f ca="1">MATCH(Y11,经验数据!$Z$2:$Z$15,1)-1</f>
        <v>0</v>
      </c>
    </row>
    <row r="12" spans="1:26" x14ac:dyDescent="0.15">
      <c r="A12" s="25">
        <v>10</v>
      </c>
      <c r="B12" s="24">
        <f ca="1">SUM(OFFSET(经验数据!$F$2,INDEX(模拟数据!$B$3:$E$62,$A11,MATCH(A$1,模拟数据!$B$2:$E$2,0))+1,,INDEX(模拟数据!$B$3:$E$62,$A12,MATCH(A$1,模拟数据!$B$2:$E$2,0))-INDEX(模拟数据!$B$3:$E$62,$A11,MATCH(A$1,模拟数据!$B$2:$E$2,0)),))</f>
        <v>38492</v>
      </c>
      <c r="C12" s="24">
        <f>模拟数据!$L$16*INDEX(经验数据!$H$3:$H$3401,MATCH(INDEX(模拟数据!$B$3:$E$62,$A12,MATCH(A$1,模拟数据!$B$2:$E$2,0)),经验数据!$E$3:$E$3401,0))*(1+INDEX(模拟数据!$M$19:$M$22,MATCH(A$1,模拟数据!$K$19:$K$22,0)))</f>
        <v>2706778</v>
      </c>
      <c r="D12" s="24">
        <f ca="1">SUM(OFFSET(经验数据!$S$2,INDEX(模拟数据!$F$3:$I$62,$A11,MATCH(A$1,模拟数据!$B$2:$E$2,0))+1,,INDEX(模拟数据!$F$3:$I$62,$A12,MATCH(A$1,模拟数据!$B$2:$E$2,0))-INDEX(模拟数据!$F$3:$I$62,$A11,MATCH(A$1,模拟数据!$B$2:$E$2,0)),))</f>
        <v>39000</v>
      </c>
      <c r="E12" s="24">
        <f ca="1">MIN(200,MATCH(SUM(B12:D12,U11),经验数据!$C$3:$C$202,1))</f>
        <v>89</v>
      </c>
      <c r="F12" s="24">
        <f t="shared" ca="1" si="2"/>
        <v>2</v>
      </c>
      <c r="G12" s="24">
        <f ca="1">INDEX(经验数据!$M$3:$M$23,MATCH(E12,经验数据!$J$3:$J$23,1))*INDEX(模拟数据!$S$19:$S$22,MATCH(A$1,模拟数据!$K$19:$K$22,0))</f>
        <v>400000</v>
      </c>
      <c r="H12" s="24">
        <f ca="1">IF(F11&gt;0,VLOOKUP(F11*1000,经验数据!$O$3:$P$95,2,FALSE),VLOOKUP(MIN(80,E12),经验数据!$O$3:$P$95,2,FALSE))*模拟数据!$L$30</f>
        <v>669780</v>
      </c>
      <c r="I12" s="24">
        <f ca="1">MATCH(SUM(B12:D12,G12:H12,U11),经验数据!$C$3:$C$202,1)</f>
        <v>90</v>
      </c>
      <c r="J12" s="24">
        <f ca="1">MIN(INDEX(模拟数据!$N$37:$N$40,MATCH($A$1,模拟数据!$K$37:$K$40,0)),MAX(0,I12-80))</f>
        <v>3</v>
      </c>
      <c r="K12" s="24">
        <f ca="1">IF(J12=0,0,SUM(OFFSET(经验数据!$B$2,I12-J12,,J12,)))</f>
        <v>3191179</v>
      </c>
      <c r="L12" s="24">
        <f t="shared" ca="1" si="3"/>
        <v>9765772</v>
      </c>
      <c r="M12" s="24">
        <f ca="1">MATCH(L12,经验数据!$C$3:$C$202,1)</f>
        <v>87</v>
      </c>
      <c r="N12" s="24">
        <f ca="1">IFERROR(SUM(OFFSET(经验数据!$V$1,MATCH(I12,经验数据!$U$1:$U$123,0)-J12,,J12,)),0)</f>
        <v>53400</v>
      </c>
      <c r="O12" s="24">
        <f ca="1">N12+IF(J12&gt;0,INDEX(模拟数据!$P$37:$P$40,MATCH($A$1,模拟数据!$K$37:$K$40,0)),0)</f>
        <v>83400</v>
      </c>
      <c r="P12" s="24">
        <f ca="1">SUM($O$3:O12)</f>
        <v>643700</v>
      </c>
      <c r="Q12" s="24">
        <f ca="1">MATCH(P12,经验数据!$Z$2:$Z$15,1)-1</f>
        <v>2</v>
      </c>
      <c r="R12" s="24" t="b">
        <f t="shared" ca="1" si="0"/>
        <v>0</v>
      </c>
      <c r="S12" s="24">
        <f ca="1">MIN(INDEX(模拟数据!$N$37:$N$40,MATCH($A$1,模拟数据!$K$37:$K$40,0)),IF(R12,M12-110,0))</f>
        <v>0</v>
      </c>
      <c r="T12" s="24">
        <f ca="1">IF(S12=0,0,SUM(OFFSET(经验数据!$B$2,M12-S12,,S12,)))</f>
        <v>0</v>
      </c>
      <c r="U12" s="24">
        <f t="shared" ca="1" si="1"/>
        <v>9765772</v>
      </c>
      <c r="V12" s="24">
        <f ca="1">MATCH(U12,经验数据!$C$3:$C$202,1)</f>
        <v>87</v>
      </c>
      <c r="W12" s="24">
        <f ca="1">IFERROR(SUM(OFFSET([1]轮回!$B$1,MATCH(M12,[1]轮回!$A$1:$A$91,0)-S12,,S12,)),0)</f>
        <v>0</v>
      </c>
      <c r="X12" s="24">
        <f ca="1">W12+IF(R12,INDEX(模拟数据!$P$47:$P$50,MATCH($A$1,模拟数据!$K$47:$K$50,0)),0)</f>
        <v>0</v>
      </c>
      <c r="Y12" s="24">
        <f ca="1">SUM($X$3:X12)</f>
        <v>0</v>
      </c>
      <c r="Z12" s="24">
        <f ca="1">MATCH(Y12,经验数据!$Z$2:$Z$15,1)-1</f>
        <v>0</v>
      </c>
    </row>
    <row r="13" spans="1:26" x14ac:dyDescent="0.15">
      <c r="A13" s="25">
        <v>11</v>
      </c>
      <c r="B13" s="24">
        <f ca="1">SUM(OFFSET(经验数据!$F$2,INDEX(模拟数据!$B$3:$E$62,$A12,MATCH(A$1,模拟数据!$B$2:$E$2,0))+1,,INDEX(模拟数据!$B$3:$E$62,$A13,MATCH(A$1,模拟数据!$B$2:$E$2,0))-INDEX(模拟数据!$B$3:$E$62,$A12,MATCH(A$1,模拟数据!$B$2:$E$2,0)),))</f>
        <v>40331</v>
      </c>
      <c r="C13" s="24">
        <f>模拟数据!$L$16*INDEX(经验数据!$H$3:$H$3401,MATCH(INDEX(模拟数据!$B$3:$E$62,$A13,MATCH(A$1,模拟数据!$B$2:$E$2,0)),经验数据!$E$3:$E$3401,0))*(1+INDEX(模拟数据!$M$19:$M$22,MATCH(A$1,模拟数据!$K$19:$K$22,0)))</f>
        <v>2844916</v>
      </c>
      <c r="D13" s="24">
        <f ca="1">SUM(OFFSET(经验数据!$S$2,INDEX(模拟数据!$F$3:$I$62,$A12,MATCH(A$1,模拟数据!$B$2:$E$2,0))+1,,INDEX(模拟数据!$F$3:$I$62,$A13,MATCH(A$1,模拟数据!$B$2:$E$2,0))-INDEX(模拟数据!$F$3:$I$62,$A12,MATCH(A$1,模拟数据!$B$2:$E$2,0)),))</f>
        <v>21500</v>
      </c>
      <c r="E13" s="24">
        <f ca="1">MIN(200,MATCH(SUM(B13:D13,U12),经验数据!$C$3:$C$202,1))</f>
        <v>90</v>
      </c>
      <c r="F13" s="24">
        <f t="shared" ca="1" si="2"/>
        <v>2</v>
      </c>
      <c r="G13" s="24">
        <f ca="1">INDEX(经验数据!$M$3:$M$23,MATCH(E13,经验数据!$J$3:$J$23,1))*INDEX(模拟数据!$S$19:$S$22,MATCH(A$1,模拟数据!$K$19:$K$22,0))</f>
        <v>500000</v>
      </c>
      <c r="H13" s="24">
        <f ca="1">IF(F12&gt;0,VLOOKUP(F12*1000,经验数据!$O$3:$P$95,2,FALSE),VLOOKUP(MIN(80,E13),经验数据!$O$3:$P$95,2,FALSE))*模拟数据!$L$30</f>
        <v>669780</v>
      </c>
      <c r="I13" s="24">
        <f ca="1">MATCH(SUM(B13:D13,G13:H13,U12),经验数据!$C$3:$C$202,1)</f>
        <v>91</v>
      </c>
      <c r="J13" s="24">
        <f ca="1">MIN(INDEX(模拟数据!$N$37:$N$40,MATCH($A$1,模拟数据!$K$37:$K$40,0)),MAX(0,I13-80))</f>
        <v>3</v>
      </c>
      <c r="K13" s="24">
        <f ca="1">IF(J13=0,0,SUM(OFFSET(经验数据!$B$2,I13-J13,,J13,)))</f>
        <v>3454389</v>
      </c>
      <c r="L13" s="24">
        <f t="shared" ca="1" si="3"/>
        <v>10387910</v>
      </c>
      <c r="M13" s="24">
        <f ca="1">MATCH(L13,经验数据!$C$3:$C$202,1)</f>
        <v>88</v>
      </c>
      <c r="N13" s="24">
        <f ca="1">IFERROR(SUM(OFFSET(经验数据!$V$1,MATCH(I13,经验数据!$U$1:$U$123,0)-J13,,J13,)),0)</f>
        <v>55600</v>
      </c>
      <c r="O13" s="24">
        <f ca="1">N13+IF(J13&gt;0,INDEX(模拟数据!$P$37:$P$40,MATCH($A$1,模拟数据!$K$37:$K$40,0)),0)</f>
        <v>85600</v>
      </c>
      <c r="P13" s="24">
        <f ca="1">SUM($O$3:O13)</f>
        <v>729300</v>
      </c>
      <c r="Q13" s="24">
        <f ca="1">MATCH(P13,经验数据!$Z$2:$Z$15,1)-1</f>
        <v>2</v>
      </c>
      <c r="R13" s="24" t="b">
        <f t="shared" ca="1" si="0"/>
        <v>0</v>
      </c>
      <c r="S13" s="24">
        <f ca="1">MIN(INDEX(模拟数据!$N$37:$N$40,MATCH($A$1,模拟数据!$K$37:$K$40,0)),IF(R13,M13-110,0))</f>
        <v>0</v>
      </c>
      <c r="T13" s="24">
        <f ca="1">IF(S13=0,0,SUM(OFFSET(经验数据!$B$2,M13-S13,,S13,)))</f>
        <v>0</v>
      </c>
      <c r="U13" s="24">
        <f t="shared" ca="1" si="1"/>
        <v>10387910</v>
      </c>
      <c r="V13" s="24">
        <f ca="1">MATCH(U13,经验数据!$C$3:$C$202,1)</f>
        <v>88</v>
      </c>
      <c r="W13" s="24">
        <f ca="1">IFERROR(SUM(OFFSET([1]轮回!$B$1,MATCH(M13,[1]轮回!$A$1:$A$91,0)-S13,,S13,)),0)</f>
        <v>0</v>
      </c>
      <c r="X13" s="24">
        <f ca="1">W13+IF(R13,INDEX(模拟数据!$P$47:$P$50,MATCH($A$1,模拟数据!$K$47:$K$50,0)),0)</f>
        <v>0</v>
      </c>
      <c r="Y13" s="24">
        <f ca="1">SUM($X$3:X13)</f>
        <v>0</v>
      </c>
      <c r="Z13" s="24">
        <f ca="1">MATCH(Y13,经验数据!$Z$2:$Z$15,1)-1</f>
        <v>0</v>
      </c>
    </row>
    <row r="14" spans="1:26" x14ac:dyDescent="0.15">
      <c r="A14" s="25">
        <v>12</v>
      </c>
      <c r="B14" s="24">
        <f ca="1">SUM(OFFSET(经验数据!$F$2,INDEX(模拟数据!$B$3:$E$62,$A13,MATCH(A$1,模拟数据!$B$2:$E$2,0))+1,,INDEX(模拟数据!$B$3:$E$62,$A14,MATCH(A$1,模拟数据!$B$2:$E$2,0))-INDEX(模拟数据!$B$3:$E$62,$A13,MATCH(A$1,模拟数据!$B$2:$E$2,0)),))</f>
        <v>41990</v>
      </c>
      <c r="C14" s="24">
        <f>模拟数据!$L$16*INDEX(经验数据!$H$3:$H$3401,MATCH(INDEX(模拟数据!$B$3:$E$62,$A14,MATCH(A$1,模拟数据!$B$2:$E$2,0)),经验数据!$E$3:$E$3401,0))*(1+INDEX(模拟数据!$M$19:$M$22,MATCH(A$1,模拟数据!$K$19:$K$22,0)))</f>
        <v>2940987</v>
      </c>
      <c r="D14" s="24">
        <f ca="1">SUM(OFFSET(经验数据!$S$2,INDEX(模拟数据!$F$3:$I$62,$A13,MATCH(A$1,模拟数据!$B$2:$E$2,0))+1,,INDEX(模拟数据!$F$3:$I$62,$A14,MATCH(A$1,模拟数据!$B$2:$E$2,0))-INDEX(模拟数据!$F$3:$I$62,$A13,MATCH(A$1,模拟数据!$B$2:$E$2,0)),))</f>
        <v>45000</v>
      </c>
      <c r="E14" s="24">
        <f ca="1">MIN(200,MATCH(SUM(B14:D14,U13),经验数据!$C$3:$C$202,1))</f>
        <v>90</v>
      </c>
      <c r="F14" s="24">
        <f t="shared" ca="1" si="2"/>
        <v>2</v>
      </c>
      <c r="G14" s="24">
        <f ca="1">INDEX(经验数据!$M$3:$M$23,MATCH(E14,经验数据!$J$3:$J$23,1))*INDEX(模拟数据!$S$19:$S$22,MATCH(A$1,模拟数据!$K$19:$K$22,0))</f>
        <v>500000</v>
      </c>
      <c r="H14" s="24">
        <f ca="1">IF(F13&gt;0,VLOOKUP(F13*1000,经验数据!$O$3:$P$95,2,FALSE),VLOOKUP(MIN(80,E14),经验数据!$O$3:$P$95,2,FALSE))*模拟数据!$L$30</f>
        <v>669780</v>
      </c>
      <c r="I14" s="24">
        <f ca="1">MATCH(SUM(B14:D14,G14:H14,U13),经验数据!$C$3:$C$202,1)</f>
        <v>91</v>
      </c>
      <c r="J14" s="24">
        <f ca="1">MIN(INDEX(模拟数据!$N$37:$N$40,MATCH($A$1,模拟数据!$K$37:$K$40,0)),MAX(0,I14-80))</f>
        <v>3</v>
      </c>
      <c r="K14" s="24">
        <f ca="1">IF(J14=0,0,SUM(OFFSET(经验数据!$B$2,I14-J14,,J14,)))</f>
        <v>3454389</v>
      </c>
      <c r="L14" s="24">
        <f t="shared" ca="1" si="3"/>
        <v>11131278</v>
      </c>
      <c r="M14" s="24">
        <f ca="1">MATCH(L14,经验数据!$C$3:$C$202,1)</f>
        <v>88</v>
      </c>
      <c r="N14" s="24">
        <f ca="1">IFERROR(SUM(OFFSET(经验数据!$V$1,MATCH(I14,经验数据!$U$1:$U$123,0)-J14,,J14,)),0)</f>
        <v>55600</v>
      </c>
      <c r="O14" s="24">
        <f ca="1">N14+IF(J14&gt;0,INDEX(模拟数据!$P$37:$P$40,MATCH($A$1,模拟数据!$K$37:$K$40,0)),0)</f>
        <v>85600</v>
      </c>
      <c r="P14" s="24">
        <f ca="1">SUM($O$3:O14)</f>
        <v>814900</v>
      </c>
      <c r="Q14" s="24">
        <f ca="1">MATCH(P14,经验数据!$Z$2:$Z$15,1)-1</f>
        <v>3</v>
      </c>
      <c r="R14" s="24" t="b">
        <f t="shared" ca="1" si="0"/>
        <v>0</v>
      </c>
      <c r="S14" s="24">
        <f ca="1">MIN(INDEX(模拟数据!$N$37:$N$40,MATCH($A$1,模拟数据!$K$37:$K$40,0)),IF(R14,M14-110,0))</f>
        <v>0</v>
      </c>
      <c r="T14" s="24">
        <f ca="1">IF(S14=0,0,SUM(OFFSET(经验数据!$B$2,M14-S14,,S14,)))</f>
        <v>0</v>
      </c>
      <c r="U14" s="24">
        <f t="shared" ca="1" si="1"/>
        <v>11131278</v>
      </c>
      <c r="V14" s="24">
        <f ca="1">MATCH(U14,经验数据!$C$3:$C$202,1)</f>
        <v>88</v>
      </c>
      <c r="W14" s="24">
        <f ca="1">IFERROR(SUM(OFFSET([1]轮回!$B$1,MATCH(M14,[1]轮回!$A$1:$A$91,0)-S14,,S14,)),0)</f>
        <v>0</v>
      </c>
      <c r="X14" s="24">
        <f ca="1">W14+IF(R14,INDEX(模拟数据!$P$47:$P$50,MATCH($A$1,模拟数据!$K$47:$K$50,0)),0)</f>
        <v>0</v>
      </c>
      <c r="Y14" s="24">
        <f ca="1">SUM($X$3:X14)</f>
        <v>0</v>
      </c>
      <c r="Z14" s="24">
        <f ca="1">MATCH(Y14,经验数据!$Z$2:$Z$15,1)-1</f>
        <v>0</v>
      </c>
    </row>
    <row r="15" spans="1:26" x14ac:dyDescent="0.15">
      <c r="A15" s="25">
        <v>13</v>
      </c>
      <c r="B15" s="24">
        <f ca="1">SUM(OFFSET(经验数据!$F$2,INDEX(模拟数据!$B$3:$E$62,$A14,MATCH(A$1,模拟数据!$B$2:$E$2,0))+1,,INDEX(模拟数据!$B$3:$E$62,$A15,MATCH(A$1,模拟数据!$B$2:$E$2,0))-INDEX(模拟数据!$B$3:$E$62,$A14,MATCH(A$1,模拟数据!$B$2:$E$2,0)),))</f>
        <v>43383</v>
      </c>
      <c r="C15" s="24">
        <f>模拟数据!$L$16*INDEX(经验数据!$H$3:$H$3401,MATCH(INDEX(模拟数据!$B$3:$E$62,$A15,MATCH(A$1,模拟数据!$B$2:$E$2,0)),经验数据!$E$3:$E$3401,0))*(1+INDEX(模拟数据!$M$19:$M$22,MATCH(A$1,模拟数据!$K$19:$K$22,0)))</f>
        <v>3037058</v>
      </c>
      <c r="D15" s="24">
        <f ca="1">SUM(OFFSET(经验数据!$S$2,INDEX(模拟数据!$F$3:$I$62,$A14,MATCH(A$1,模拟数据!$B$2:$E$2,0))+1,,INDEX(模拟数据!$F$3:$I$62,$A15,MATCH(A$1,模拟数据!$B$2:$E$2,0))-INDEX(模拟数据!$F$3:$I$62,$A14,MATCH(A$1,模拟数据!$B$2:$E$2,0)),))</f>
        <v>23500</v>
      </c>
      <c r="E15" s="24">
        <f ca="1">MIN(200,MATCH(SUM(B15:D15,U14),经验数据!$C$3:$C$202,1))</f>
        <v>91</v>
      </c>
      <c r="F15" s="24">
        <f t="shared" ca="1" si="2"/>
        <v>3</v>
      </c>
      <c r="G15" s="24">
        <f ca="1">INDEX(经验数据!$M$3:$M$23,MATCH(E15,经验数据!$J$3:$J$23,1))*INDEX(模拟数据!$S$19:$S$22,MATCH(A$1,模拟数据!$K$19:$K$22,0))</f>
        <v>500000</v>
      </c>
      <c r="H15" s="24">
        <f ca="1">IF(F14&gt;0,VLOOKUP(F14*1000,经验数据!$O$3:$P$95,2,FALSE),VLOOKUP(MIN(80,E15),经验数据!$O$3:$P$95,2,FALSE))*模拟数据!$L$30</f>
        <v>669780</v>
      </c>
      <c r="I15" s="24">
        <f ca="1">MATCH(SUM(B15:D15,G15:H15,U14),经验数据!$C$3:$C$202,1)</f>
        <v>92</v>
      </c>
      <c r="J15" s="24">
        <f ca="1">MIN(INDEX(模拟数据!$N$37:$N$40,MATCH($A$1,模拟数据!$K$37:$K$40,0)),MAX(0,I15-80))</f>
        <v>3</v>
      </c>
      <c r="K15" s="24">
        <f ca="1">IF(J15=0,0,SUM(OFFSET(经验数据!$B$2,I15-J15,,J15,)))</f>
        <v>3735740</v>
      </c>
      <c r="L15" s="24">
        <f t="shared" ca="1" si="3"/>
        <v>11669259</v>
      </c>
      <c r="M15" s="24">
        <f ca="1">MATCH(L15,经验数据!$C$3:$C$202,1)</f>
        <v>89</v>
      </c>
      <c r="N15" s="24">
        <f ca="1">IFERROR(SUM(OFFSET(经验数据!$V$1,MATCH(I15,经验数据!$U$1:$U$123,0)-J15,,J15,)),0)</f>
        <v>56700</v>
      </c>
      <c r="O15" s="24">
        <f ca="1">N15+IF(J15&gt;0,INDEX(模拟数据!$P$37:$P$40,MATCH($A$1,模拟数据!$K$37:$K$40,0)),0)</f>
        <v>86700</v>
      </c>
      <c r="P15" s="24">
        <f ca="1">SUM($O$3:O15)</f>
        <v>901600</v>
      </c>
      <c r="Q15" s="24">
        <f ca="1">MATCH(P15,经验数据!$Z$2:$Z$15,1)-1</f>
        <v>3</v>
      </c>
      <c r="R15" s="24" t="b">
        <f t="shared" ca="1" si="0"/>
        <v>0</v>
      </c>
      <c r="S15" s="24">
        <f ca="1">MIN(INDEX(模拟数据!$N$37:$N$40,MATCH($A$1,模拟数据!$K$37:$K$40,0)),IF(R15,M15-110,0))</f>
        <v>0</v>
      </c>
      <c r="T15" s="24">
        <f ca="1">IF(S15=0,0,SUM(OFFSET(经验数据!$B$2,M15-S15,,S15,)))</f>
        <v>0</v>
      </c>
      <c r="U15" s="24">
        <f t="shared" ca="1" si="1"/>
        <v>11669259</v>
      </c>
      <c r="V15" s="24">
        <f ca="1">MATCH(U15,经验数据!$C$3:$C$202,1)</f>
        <v>89</v>
      </c>
      <c r="W15" s="24">
        <f ca="1">IFERROR(SUM(OFFSET([1]轮回!$B$1,MATCH(M15,[1]轮回!$A$1:$A$91,0)-S15,,S15,)),0)</f>
        <v>0</v>
      </c>
      <c r="X15" s="24">
        <f ca="1">W15+IF(R15,INDEX(模拟数据!$P$47:$P$50,MATCH($A$1,模拟数据!$K$47:$K$50,0)),0)</f>
        <v>0</v>
      </c>
      <c r="Y15" s="24">
        <f ca="1">SUM($X$3:X15)</f>
        <v>0</v>
      </c>
      <c r="Z15" s="24">
        <f ca="1">MATCH(Y15,经验数据!$Z$2:$Z$15,1)-1</f>
        <v>0</v>
      </c>
    </row>
    <row r="16" spans="1:26" x14ac:dyDescent="0.15">
      <c r="A16" s="25">
        <v>14</v>
      </c>
      <c r="B16" s="24">
        <f ca="1">SUM(OFFSET(经验数据!$F$2,INDEX(模拟数据!$B$3:$E$62,$A15,MATCH(A$1,模拟数据!$B$2:$E$2,0))+1,,INDEX(模拟数据!$B$3:$E$62,$A16,MATCH(A$1,模拟数据!$B$2:$E$2,0))-INDEX(模拟数据!$B$3:$E$62,$A15,MATCH(A$1,模拟数据!$B$2:$E$2,0)),))</f>
        <v>44777</v>
      </c>
      <c r="C16" s="24">
        <f>模拟数据!$L$16*INDEX(经验数据!$H$3:$H$3401,MATCH(INDEX(模拟数据!$B$3:$E$62,$A16,MATCH(A$1,模拟数据!$B$2:$E$2,0)),经验数据!$E$3:$E$3401,0))*(1+INDEX(模拟数据!$M$19:$M$22,MATCH(A$1,模拟数据!$K$19:$K$22,0)))</f>
        <v>3133129</v>
      </c>
      <c r="D16" s="24">
        <f ca="1">SUM(OFFSET(经验数据!$S$2,INDEX(模拟数据!$F$3:$I$62,$A15,MATCH(A$1,模拟数据!$B$2:$E$2,0))+1,,INDEX(模拟数据!$F$3:$I$62,$A16,MATCH(A$1,模拟数据!$B$2:$E$2,0))-INDEX(模拟数据!$F$3:$I$62,$A15,MATCH(A$1,模拟数据!$B$2:$E$2,0)),))</f>
        <v>51000</v>
      </c>
      <c r="E16" s="24">
        <f ca="1">MIN(200,MATCH(SUM(B16:D16,U15),经验数据!$C$3:$C$202,1))</f>
        <v>91</v>
      </c>
      <c r="F16" s="24">
        <f t="shared" ca="1" si="2"/>
        <v>3</v>
      </c>
      <c r="G16" s="24">
        <f ca="1">INDEX(经验数据!$M$3:$M$23,MATCH(E16,经验数据!$J$3:$J$23,1))*INDEX(模拟数据!$S$19:$S$22,MATCH(A$1,模拟数据!$K$19:$K$22,0))</f>
        <v>500000</v>
      </c>
      <c r="H16" s="24">
        <f ca="1">IF(F15&gt;0,VLOOKUP(F15*1000,经验数据!$O$3:$P$95,2,FALSE),VLOOKUP(MIN(80,E16),经验数据!$O$3:$P$95,2,FALSE))*模拟数据!$L$30</f>
        <v>715530</v>
      </c>
      <c r="I16" s="24">
        <f ca="1">MATCH(SUM(B16:D16,G16:H16,U15),经验数据!$C$3:$C$202,1)</f>
        <v>92</v>
      </c>
      <c r="J16" s="24">
        <f ca="1">MIN(INDEX(模拟数据!$N$37:$N$40,MATCH($A$1,模拟数据!$K$37:$K$40,0)),MAX(0,I16-80))</f>
        <v>3</v>
      </c>
      <c r="K16" s="24">
        <f ca="1">IF(J16=0,0,SUM(OFFSET(经验数据!$B$2,I16-J16,,J16,)))</f>
        <v>3735740</v>
      </c>
      <c r="L16" s="24">
        <f t="shared" ca="1" si="3"/>
        <v>12377955</v>
      </c>
      <c r="M16" s="24">
        <f ca="1">MATCH(L16,经验数据!$C$3:$C$202,1)</f>
        <v>89</v>
      </c>
      <c r="N16" s="24">
        <f ca="1">IFERROR(SUM(OFFSET(经验数据!$V$1,MATCH(I16,经验数据!$U$1:$U$123,0)-J16,,J16,)),0)</f>
        <v>56700</v>
      </c>
      <c r="O16" s="24">
        <f ca="1">N16+IF(J16&gt;0,INDEX(模拟数据!$P$37:$P$40,MATCH($A$1,模拟数据!$K$37:$K$40,0)),0)</f>
        <v>86700</v>
      </c>
      <c r="P16" s="24">
        <f ca="1">SUM($O$3:O16)</f>
        <v>988300</v>
      </c>
      <c r="Q16" s="24">
        <f ca="1">MATCH(P16,经验数据!$Z$2:$Z$15,1)-1</f>
        <v>3</v>
      </c>
      <c r="R16" s="24" t="b">
        <f t="shared" ca="1" si="0"/>
        <v>0</v>
      </c>
      <c r="S16" s="24">
        <f ca="1">MIN(INDEX(模拟数据!$N$37:$N$40,MATCH($A$1,模拟数据!$K$37:$K$40,0)),IF(R16,M16-110,0))</f>
        <v>0</v>
      </c>
      <c r="T16" s="24">
        <f ca="1">IF(S16=0,0,SUM(OFFSET(经验数据!$B$2,M16-S16,,S16,)))</f>
        <v>0</v>
      </c>
      <c r="U16" s="24">
        <f t="shared" ca="1" si="1"/>
        <v>12377955</v>
      </c>
      <c r="V16" s="24">
        <f ca="1">MATCH(U16,经验数据!$C$3:$C$202,1)</f>
        <v>89</v>
      </c>
      <c r="W16" s="24">
        <f ca="1">IFERROR(SUM(OFFSET([1]轮回!$B$1,MATCH(M16,[1]轮回!$A$1:$A$91,0)-S16,,S16,)),0)</f>
        <v>0</v>
      </c>
      <c r="X16" s="24">
        <f ca="1">W16+IF(R16,INDEX(模拟数据!$P$47:$P$50,MATCH($A$1,模拟数据!$K$47:$K$50,0)),0)</f>
        <v>0</v>
      </c>
      <c r="Y16" s="24">
        <f ca="1">SUM($X$3:X16)</f>
        <v>0</v>
      </c>
      <c r="Z16" s="24">
        <f ca="1">MATCH(Y16,经验数据!$Z$2:$Z$15,1)-1</f>
        <v>0</v>
      </c>
    </row>
    <row r="17" spans="1:26" x14ac:dyDescent="0.15">
      <c r="A17" s="25">
        <v>15</v>
      </c>
      <c r="B17" s="24">
        <f ca="1">SUM(OFFSET(经验数据!$F$2,INDEX(模拟数据!$B$3:$E$62,$A16,MATCH(A$1,模拟数据!$B$2:$E$2,0))+1,,INDEX(模拟数据!$B$3:$E$62,$A17,MATCH(A$1,模拟数据!$B$2:$E$2,0))-INDEX(模拟数据!$B$3:$E$62,$A16,MATCH(A$1,模拟数据!$B$2:$E$2,0)),))</f>
        <v>46170</v>
      </c>
      <c r="C17" s="24">
        <f>模拟数据!$L$16*INDEX(经验数据!$H$3:$H$3401,MATCH(INDEX(模拟数据!$B$3:$E$62,$A17,MATCH(A$1,模拟数据!$B$2:$E$2,0)),经验数据!$E$3:$E$3401,0))*(1+INDEX(模拟数据!$M$19:$M$22,MATCH(A$1,模拟数据!$K$19:$K$22,0)))</f>
        <v>3229223</v>
      </c>
      <c r="D17" s="24">
        <f ca="1">SUM(OFFSET(经验数据!$S$2,INDEX(模拟数据!$F$3:$I$62,$A16,MATCH(A$1,模拟数据!$B$2:$E$2,0))+1,,INDEX(模拟数据!$F$3:$I$62,$A17,MATCH(A$1,模拟数据!$B$2:$E$2,0))-INDEX(模拟数据!$F$3:$I$62,$A16,MATCH(A$1,模拟数据!$B$2:$E$2,0)),))</f>
        <v>27500</v>
      </c>
      <c r="E17" s="24">
        <f ca="1">MIN(200,MATCH(SUM(B17:D17,U16),经验数据!$C$3:$C$202,1))</f>
        <v>92</v>
      </c>
      <c r="F17" s="24">
        <f t="shared" ca="1" si="2"/>
        <v>3</v>
      </c>
      <c r="G17" s="24">
        <f ca="1">INDEX(经验数据!$M$3:$M$23,MATCH(E17,经验数据!$J$3:$J$23,1))*INDEX(模拟数据!$S$19:$S$22,MATCH(A$1,模拟数据!$K$19:$K$22,0))</f>
        <v>500000</v>
      </c>
      <c r="H17" s="24">
        <f ca="1">IF(F16&gt;0,VLOOKUP(F16*1000,经验数据!$O$3:$P$95,2,FALSE),VLOOKUP(MIN(80,E17),经验数据!$O$3:$P$95,2,FALSE))*模拟数据!$L$30</f>
        <v>715530</v>
      </c>
      <c r="I17" s="24">
        <f ca="1">MATCH(SUM(B17:D17,G17:H17,U16),经验数据!$C$3:$C$202,1)</f>
        <v>93</v>
      </c>
      <c r="J17" s="24">
        <f ca="1">MIN(INDEX(模拟数据!$N$37:$N$40,MATCH($A$1,模拟数据!$K$37:$K$40,0)),MAX(0,I17-80))</f>
        <v>3</v>
      </c>
      <c r="K17" s="24">
        <f ca="1">IF(J17=0,0,SUM(OFFSET(经验数据!$B$2,I17-J17,,J17,)))</f>
        <v>4028112</v>
      </c>
      <c r="L17" s="24">
        <f t="shared" ca="1" si="3"/>
        <v>12868266</v>
      </c>
      <c r="M17" s="24">
        <f ca="1">MATCH(L17,经验数据!$C$3:$C$202,1)</f>
        <v>90</v>
      </c>
      <c r="N17" s="24">
        <f ca="1">IFERROR(SUM(OFFSET(经验数据!$V$1,MATCH(I17,经验数据!$U$1:$U$123,0)-J17,,J17,)),0)</f>
        <v>57600</v>
      </c>
      <c r="O17" s="24">
        <f ca="1">N17+IF(J17&gt;0,INDEX(模拟数据!$P$37:$P$40,MATCH($A$1,模拟数据!$K$37:$K$40,0)),0)</f>
        <v>87600</v>
      </c>
      <c r="P17" s="24">
        <f ca="1">SUM($O$3:O17)</f>
        <v>1075900</v>
      </c>
      <c r="Q17" s="24">
        <f ca="1">MATCH(P17,经验数据!$Z$2:$Z$15,1)-1</f>
        <v>3</v>
      </c>
      <c r="R17" s="24" t="b">
        <f t="shared" ca="1" si="0"/>
        <v>0</v>
      </c>
      <c r="S17" s="24">
        <f ca="1">MIN(INDEX(模拟数据!$N$37:$N$40,MATCH($A$1,模拟数据!$K$37:$K$40,0)),IF(R17,M17-110,0))</f>
        <v>0</v>
      </c>
      <c r="T17" s="24">
        <f ca="1">IF(S17=0,0,SUM(OFFSET(经验数据!$B$2,M17-S17,,S17,)))</f>
        <v>0</v>
      </c>
      <c r="U17" s="24">
        <f t="shared" ca="1" si="1"/>
        <v>12868266</v>
      </c>
      <c r="V17" s="24">
        <f ca="1">MATCH(U17,经验数据!$C$3:$C$202,1)</f>
        <v>90</v>
      </c>
      <c r="W17" s="24">
        <f ca="1">IFERROR(SUM(OFFSET([1]轮回!$B$1,MATCH(M17,[1]轮回!$A$1:$A$91,0)-S17,,S17,)),0)</f>
        <v>0</v>
      </c>
      <c r="X17" s="24">
        <f ca="1">W17+IF(R17,INDEX(模拟数据!$P$47:$P$50,MATCH($A$1,模拟数据!$K$47:$K$50,0)),0)</f>
        <v>0</v>
      </c>
      <c r="Y17" s="24">
        <f ca="1">SUM($X$3:X17)</f>
        <v>0</v>
      </c>
      <c r="Z17" s="24">
        <f ca="1">MATCH(Y17,经验数据!$Z$2:$Z$15,1)-1</f>
        <v>0</v>
      </c>
    </row>
    <row r="18" spans="1:26" x14ac:dyDescent="0.15">
      <c r="A18" s="25">
        <v>16</v>
      </c>
      <c r="B18" s="24">
        <f ca="1">SUM(OFFSET(经验数据!$F$2,INDEX(模拟数据!$B$3:$E$62,$A17,MATCH(A$1,模拟数据!$B$2:$E$2,0))+1,,INDEX(模拟数据!$B$3:$E$62,$A18,MATCH(A$1,模拟数据!$B$2:$E$2,0))-INDEX(模拟数据!$B$3:$E$62,$A17,MATCH(A$1,模拟数据!$B$2:$E$2,0)),))</f>
        <v>47560</v>
      </c>
      <c r="C18" s="24">
        <f>模拟数据!$L$16*INDEX(经验数据!$H$3:$H$3401,MATCH(INDEX(模拟数据!$B$3:$E$62,$A18,MATCH(A$1,模拟数据!$B$2:$E$2,0)),经验数据!$E$3:$E$3401,0))*(1+INDEX(模拟数据!$M$19:$M$22,MATCH(A$1,模拟数据!$K$19:$K$22,0)))</f>
        <v>3325294</v>
      </c>
      <c r="D18" s="24">
        <f ca="1">SUM(OFFSET(经验数据!$S$2,INDEX(模拟数据!$F$3:$I$62,$A17,MATCH(A$1,模拟数据!$B$2:$E$2,0))+1,,INDEX(模拟数据!$F$3:$I$62,$A18,MATCH(A$1,模拟数据!$B$2:$E$2,0))-INDEX(模拟数据!$F$3:$I$62,$A17,MATCH(A$1,模拟数据!$B$2:$E$2,0)),))</f>
        <v>27500</v>
      </c>
      <c r="E18" s="24">
        <f ca="1">MIN(200,MATCH(SUM(B18:D18,U17),经验数据!$C$3:$C$202,1))</f>
        <v>92</v>
      </c>
      <c r="F18" s="24">
        <f t="shared" ca="1" si="2"/>
        <v>3</v>
      </c>
      <c r="G18" s="24">
        <f ca="1">INDEX(经验数据!$M$3:$M$23,MATCH(E18,经验数据!$J$3:$J$23,1))*INDEX(模拟数据!$S$19:$S$22,MATCH(A$1,模拟数据!$K$19:$K$22,0))</f>
        <v>500000</v>
      </c>
      <c r="H18" s="24">
        <f ca="1">IF(F17&gt;0,VLOOKUP(F17*1000,经验数据!$O$3:$P$95,2,FALSE),VLOOKUP(MIN(80,E18),经验数据!$O$3:$P$95,2,FALSE))*模拟数据!$L$30</f>
        <v>715530</v>
      </c>
      <c r="I18" s="24">
        <f ca="1">MATCH(SUM(B18:D18,G18:H18,U17),经验数据!$C$3:$C$202,1)</f>
        <v>93</v>
      </c>
      <c r="J18" s="24">
        <f ca="1">MIN(INDEX(模拟数据!$N$37:$N$40,MATCH($A$1,模拟数据!$K$37:$K$40,0)),MAX(0,I18-80))</f>
        <v>3</v>
      </c>
      <c r="K18" s="24">
        <f ca="1">IF(J18=0,0,SUM(OFFSET(经验数据!$B$2,I18-J18,,J18,)))</f>
        <v>4028112</v>
      </c>
      <c r="L18" s="24">
        <f t="shared" ca="1" si="3"/>
        <v>13456038</v>
      </c>
      <c r="M18" s="24">
        <f ca="1">MATCH(L18,经验数据!$C$3:$C$202,1)</f>
        <v>90</v>
      </c>
      <c r="N18" s="24">
        <f ca="1">IFERROR(SUM(OFFSET(经验数据!$V$1,MATCH(I18,经验数据!$U$1:$U$123,0)-J18,,J18,)),0)</f>
        <v>57600</v>
      </c>
      <c r="O18" s="24">
        <f ca="1">N18+IF(J18&gt;0,INDEX(模拟数据!$P$37:$P$40,MATCH($A$1,模拟数据!$K$37:$K$40,0)),0)</f>
        <v>87600</v>
      </c>
      <c r="P18" s="24">
        <f ca="1">SUM($O$3:O18)</f>
        <v>1163500</v>
      </c>
      <c r="Q18" s="24">
        <f ca="1">MATCH(P18,经验数据!$Z$2:$Z$15,1)-1</f>
        <v>3</v>
      </c>
      <c r="R18" s="24" t="b">
        <f t="shared" ca="1" si="0"/>
        <v>0</v>
      </c>
      <c r="S18" s="24">
        <f ca="1">MIN(INDEX(模拟数据!$N$37:$N$40,MATCH($A$1,模拟数据!$K$37:$K$40,0)),IF(R18,M18-110,0))</f>
        <v>0</v>
      </c>
      <c r="T18" s="24">
        <f ca="1">IF(S18=0,0,SUM(OFFSET(经验数据!$B$2,M18-S18,,S18,)))</f>
        <v>0</v>
      </c>
      <c r="U18" s="24">
        <f t="shared" ca="1" si="1"/>
        <v>13456038</v>
      </c>
      <c r="V18" s="24">
        <f ca="1">MATCH(U18,经验数据!$C$3:$C$202,1)</f>
        <v>90</v>
      </c>
      <c r="W18" s="24">
        <f ca="1">IFERROR(SUM(OFFSET([1]轮回!$B$1,MATCH(M18,[1]轮回!$A$1:$A$91,0)-S18,,S18,)),0)</f>
        <v>0</v>
      </c>
      <c r="X18" s="24">
        <f ca="1">W18+IF(R18,INDEX(模拟数据!$P$47:$P$50,MATCH($A$1,模拟数据!$K$47:$K$50,0)),0)</f>
        <v>0</v>
      </c>
      <c r="Y18" s="24">
        <f ca="1">SUM($X$3:X18)</f>
        <v>0</v>
      </c>
      <c r="Z18" s="24">
        <f ca="1">MATCH(Y18,经验数据!$Z$2:$Z$15,1)-1</f>
        <v>0</v>
      </c>
    </row>
    <row r="19" spans="1:26" x14ac:dyDescent="0.15">
      <c r="A19" s="25">
        <v>17</v>
      </c>
      <c r="B19" s="24">
        <f ca="1">SUM(OFFSET(经验数据!$F$2,INDEX(模拟数据!$B$3:$E$62,$A18,MATCH(A$1,模拟数据!$B$2:$E$2,0))+1,,INDEX(模拟数据!$B$3:$E$62,$A19,MATCH(A$1,模拟数据!$B$2:$E$2,0))-INDEX(模拟数据!$B$3:$E$62,$A18,MATCH(A$1,模拟数据!$B$2:$E$2,0)),))</f>
        <v>48953</v>
      </c>
      <c r="C19" s="24">
        <f>模拟数据!$L$16*INDEX(经验数据!$H$3:$H$3401,MATCH(INDEX(模拟数据!$B$3:$E$62,$A19,MATCH(A$1,模拟数据!$B$2:$E$2,0)),经验数据!$E$3:$E$3401,0))*(1+INDEX(模拟数据!$M$19:$M$22,MATCH(A$1,模拟数据!$K$19:$K$22,0)))</f>
        <v>3421365</v>
      </c>
      <c r="D19" s="24">
        <f ca="1">SUM(OFFSET(经验数据!$S$2,INDEX(模拟数据!$F$3:$I$62,$A18,MATCH(A$1,模拟数据!$B$2:$E$2,0))+1,,INDEX(模拟数据!$F$3:$I$62,$A19,MATCH(A$1,模拟数据!$B$2:$E$2,0))-INDEX(模拟数据!$F$3:$I$62,$A18,MATCH(A$1,模拟数据!$B$2:$E$2,0)),))</f>
        <v>59000</v>
      </c>
      <c r="E19" s="24">
        <f ca="1">MIN(200,MATCH(SUM(B19:D19,U18),经验数据!$C$3:$C$202,1))</f>
        <v>93</v>
      </c>
      <c r="F19" s="24">
        <f t="shared" ca="1" si="2"/>
        <v>3</v>
      </c>
      <c r="G19" s="24">
        <f ca="1">INDEX(经验数据!$M$3:$M$23,MATCH(E19,经验数据!$J$3:$J$23,1))*INDEX(模拟数据!$S$19:$S$22,MATCH(A$1,模拟数据!$K$19:$K$22,0))</f>
        <v>500000</v>
      </c>
      <c r="H19" s="24">
        <f ca="1">IF(F18&gt;0,VLOOKUP(F18*1000,经验数据!$O$3:$P$95,2,FALSE),VLOOKUP(MIN(80,E19),经验数据!$O$3:$P$95,2,FALSE))*模拟数据!$L$30</f>
        <v>715530</v>
      </c>
      <c r="I19" s="24">
        <f ca="1">MATCH(SUM(B19:D19,G19:H19,U18),经验数据!$C$3:$C$202,1)</f>
        <v>93</v>
      </c>
      <c r="J19" s="24">
        <f ca="1">MIN(INDEX(模拟数据!$N$37:$N$40,MATCH($A$1,模拟数据!$K$37:$K$40,0)),MAX(0,I19-80))</f>
        <v>3</v>
      </c>
      <c r="K19" s="24">
        <f ca="1">IF(J19=0,0,SUM(OFFSET(经验数据!$B$2,I19-J19,,J19,)))</f>
        <v>4028112</v>
      </c>
      <c r="L19" s="24">
        <f t="shared" ca="1" si="3"/>
        <v>14172774</v>
      </c>
      <c r="M19" s="24">
        <f ca="1">MATCH(L19,经验数据!$C$3:$C$202,1)</f>
        <v>91</v>
      </c>
      <c r="N19" s="24">
        <f ca="1">IFERROR(SUM(OFFSET(经验数据!$V$1,MATCH(I19,经验数据!$U$1:$U$123,0)-J19,,J19,)),0)</f>
        <v>57600</v>
      </c>
      <c r="O19" s="24">
        <f ca="1">N19+IF(J19&gt;0,INDEX(模拟数据!$P$37:$P$40,MATCH($A$1,模拟数据!$K$37:$K$40,0)),0)</f>
        <v>87600</v>
      </c>
      <c r="P19" s="24">
        <f ca="1">SUM($O$3:O19)</f>
        <v>1251100</v>
      </c>
      <c r="Q19" s="24">
        <f ca="1">MATCH(P19,经验数据!$Z$2:$Z$15,1)-1</f>
        <v>3</v>
      </c>
      <c r="R19" s="24" t="b">
        <f t="shared" ca="1" si="0"/>
        <v>0</v>
      </c>
      <c r="S19" s="24">
        <f ca="1">MIN(INDEX(模拟数据!$N$37:$N$40,MATCH($A$1,模拟数据!$K$37:$K$40,0)),IF(R19,M19-110,0))</f>
        <v>0</v>
      </c>
      <c r="T19" s="24">
        <f ca="1">IF(S19=0,0,SUM(OFFSET(经验数据!$B$2,M19-S19,,S19,)))</f>
        <v>0</v>
      </c>
      <c r="U19" s="24">
        <f t="shared" ca="1" si="1"/>
        <v>14172774</v>
      </c>
      <c r="V19" s="24">
        <f ca="1">MATCH(U19,经验数据!$C$3:$C$202,1)</f>
        <v>91</v>
      </c>
      <c r="W19" s="24">
        <f ca="1">IFERROR(SUM(OFFSET([1]轮回!$B$1,MATCH(M19,[1]轮回!$A$1:$A$91,0)-S19,,S19,)),0)</f>
        <v>0</v>
      </c>
      <c r="X19" s="24">
        <f ca="1">W19+IF(R19,INDEX(模拟数据!$P$47:$P$50,MATCH($A$1,模拟数据!$K$47:$K$50,0)),0)</f>
        <v>0</v>
      </c>
      <c r="Y19" s="24">
        <f ca="1">SUM($X$3:X19)</f>
        <v>0</v>
      </c>
      <c r="Z19" s="24">
        <f ca="1">MATCH(Y19,经验数据!$Z$2:$Z$15,1)-1</f>
        <v>0</v>
      </c>
    </row>
    <row r="20" spans="1:26" x14ac:dyDescent="0.15">
      <c r="A20" s="25">
        <v>18</v>
      </c>
      <c r="B20" s="24">
        <f ca="1">SUM(OFFSET(经验数据!$F$2,INDEX(模拟数据!$B$3:$E$62,$A19,MATCH(A$1,模拟数据!$B$2:$E$2,0))+1,,INDEX(模拟数据!$B$3:$E$62,$A20,MATCH(A$1,模拟数据!$B$2:$E$2,0))-INDEX(模拟数据!$B$3:$E$62,$A19,MATCH(A$1,模拟数据!$B$2:$E$2,0)),))</f>
        <v>50346</v>
      </c>
      <c r="C20" s="24">
        <f>模拟数据!$L$16*INDEX(经验数据!$H$3:$H$3401,MATCH(INDEX(模拟数据!$B$3:$E$62,$A20,MATCH(A$1,模拟数据!$B$2:$E$2,0)),经验数据!$E$3:$E$3401,0))*(1+INDEX(模拟数据!$M$19:$M$22,MATCH(A$1,模拟数据!$K$19:$K$22,0)))</f>
        <v>3517459</v>
      </c>
      <c r="D20" s="24">
        <f ca="1">SUM(OFFSET(经验数据!$S$2,INDEX(模拟数据!$F$3:$I$62,$A19,MATCH(A$1,模拟数据!$B$2:$E$2,0))+1,,INDEX(模拟数据!$F$3:$I$62,$A20,MATCH(A$1,模拟数据!$B$2:$E$2,0))-INDEX(模拟数据!$F$3:$I$62,$A19,MATCH(A$1,模拟数据!$B$2:$E$2,0)),))</f>
        <v>31500</v>
      </c>
      <c r="E20" s="24">
        <f ca="1">MIN(200,MATCH(SUM(B20:D20,U19),经验数据!$C$3:$C$202,1))</f>
        <v>93</v>
      </c>
      <c r="F20" s="24">
        <f t="shared" ca="1" si="2"/>
        <v>3</v>
      </c>
      <c r="G20" s="24">
        <f ca="1">INDEX(经验数据!$M$3:$M$23,MATCH(E20,经验数据!$J$3:$J$23,1))*INDEX(模拟数据!$S$19:$S$22,MATCH(A$1,模拟数据!$K$19:$K$22,0))</f>
        <v>500000</v>
      </c>
      <c r="H20" s="24">
        <f ca="1">IF(F19&gt;0,VLOOKUP(F19*1000,经验数据!$O$3:$P$95,2,FALSE),VLOOKUP(MIN(80,E20),经验数据!$O$3:$P$95,2,FALSE))*模拟数据!$L$30</f>
        <v>715530</v>
      </c>
      <c r="I20" s="24">
        <f ca="1">MATCH(SUM(B20:D20,G20:H20,U19),经验数据!$C$3:$C$202,1)</f>
        <v>94</v>
      </c>
      <c r="J20" s="24">
        <f ca="1">MIN(INDEX(模拟数据!$N$37:$N$40,MATCH($A$1,模拟数据!$K$37:$K$40,0)),MAX(0,I20-80))</f>
        <v>3</v>
      </c>
      <c r="K20" s="24">
        <f ca="1">IF(J20=0,0,SUM(OFFSET(经验数据!$B$2,I20-J20,,J20,)))</f>
        <v>4283937</v>
      </c>
      <c r="L20" s="24">
        <f t="shared" ca="1" si="3"/>
        <v>14703672</v>
      </c>
      <c r="M20" s="24">
        <f ca="1">MATCH(L20,经验数据!$C$3:$C$202,1)</f>
        <v>91</v>
      </c>
      <c r="N20" s="24">
        <f ca="1">IFERROR(SUM(OFFSET(经验数据!$V$1,MATCH(I20,经验数据!$U$1:$U$123,0)-J20,,J20,)),0)</f>
        <v>59700</v>
      </c>
      <c r="O20" s="24">
        <f ca="1">N20+IF(J20&gt;0,INDEX(模拟数据!$P$37:$P$40,MATCH($A$1,模拟数据!$K$37:$K$40,0)),0)</f>
        <v>89700</v>
      </c>
      <c r="P20" s="24">
        <f ca="1">SUM($O$3:O20)</f>
        <v>1340800</v>
      </c>
      <c r="Q20" s="24">
        <f ca="1">MATCH(P20,经验数据!$Z$2:$Z$15,1)-1</f>
        <v>3</v>
      </c>
      <c r="R20" s="24" t="b">
        <f t="shared" ca="1" si="0"/>
        <v>0</v>
      </c>
      <c r="S20" s="24">
        <f ca="1">MIN(INDEX(模拟数据!$N$37:$N$40,MATCH($A$1,模拟数据!$K$37:$K$40,0)),IF(R20,M20-110,0))</f>
        <v>0</v>
      </c>
      <c r="T20" s="24">
        <f ca="1">IF(S20=0,0,SUM(OFFSET(经验数据!$B$2,M20-S20,,S20,)))</f>
        <v>0</v>
      </c>
      <c r="U20" s="24">
        <f t="shared" ca="1" si="1"/>
        <v>14703672</v>
      </c>
      <c r="V20" s="24">
        <f ca="1">MATCH(U20,经验数据!$C$3:$C$202,1)</f>
        <v>91</v>
      </c>
      <c r="W20" s="24">
        <f ca="1">IFERROR(SUM(OFFSET([1]轮回!$B$1,MATCH(M20,[1]轮回!$A$1:$A$91,0)-S20,,S20,)),0)</f>
        <v>0</v>
      </c>
      <c r="X20" s="24">
        <f ca="1">W20+IF(R20,INDEX(模拟数据!$P$47:$P$50,MATCH($A$1,模拟数据!$K$47:$K$50,0)),0)</f>
        <v>0</v>
      </c>
      <c r="Y20" s="24">
        <f ca="1">SUM($X$3:X20)</f>
        <v>0</v>
      </c>
      <c r="Z20" s="24">
        <f ca="1">MATCH(Y20,经验数据!$Z$2:$Z$15,1)-1</f>
        <v>0</v>
      </c>
    </row>
    <row r="21" spans="1:26" x14ac:dyDescent="0.15">
      <c r="A21" s="25">
        <v>19</v>
      </c>
      <c r="B21" s="24">
        <f ca="1">SUM(OFFSET(经验数据!$F$2,INDEX(模拟数据!$B$3:$E$62,$A20,MATCH(A$1,模拟数据!$B$2:$E$2,0))+1,,INDEX(模拟数据!$B$3:$E$62,$A21,MATCH(A$1,模拟数据!$B$2:$E$2,0))-INDEX(模拟数据!$B$3:$E$62,$A20,MATCH(A$1,模拟数据!$B$2:$E$2,0)),))</f>
        <v>51739</v>
      </c>
      <c r="C21" s="24">
        <f>模拟数据!$L$16*INDEX(经验数据!$H$3:$H$3401,MATCH(INDEX(模拟数据!$B$3:$E$62,$A21,MATCH(A$1,模拟数据!$B$2:$E$2,0)),经验数据!$E$3:$E$3401,0))*(1+INDEX(模拟数据!$M$19:$M$22,MATCH(A$1,模拟数据!$K$19:$K$22,0)))</f>
        <v>3613530</v>
      </c>
      <c r="D21" s="24">
        <f ca="1">SUM(OFFSET(经验数据!$S$2,INDEX(模拟数据!$F$3:$I$62,$A20,MATCH(A$1,模拟数据!$B$2:$E$2,0))+1,,INDEX(模拟数据!$F$3:$I$62,$A21,MATCH(A$1,模拟数据!$B$2:$E$2,0))-INDEX(模拟数据!$F$3:$I$62,$A20,MATCH(A$1,模拟数据!$B$2:$E$2,0)),))</f>
        <v>65000</v>
      </c>
      <c r="E21" s="24">
        <f ca="1">MIN(200,MATCH(SUM(B21:D21,U20),经验数据!$C$3:$C$202,1))</f>
        <v>94</v>
      </c>
      <c r="F21" s="24">
        <f t="shared" ca="1" si="2"/>
        <v>3</v>
      </c>
      <c r="G21" s="24">
        <f ca="1">INDEX(经验数据!$M$3:$M$23,MATCH(E21,经验数据!$J$3:$J$23,1))*INDEX(模拟数据!$S$19:$S$22,MATCH(A$1,模拟数据!$K$19:$K$22,0))</f>
        <v>500000</v>
      </c>
      <c r="H21" s="24">
        <f ca="1">IF(F20&gt;0,VLOOKUP(F20*1000,经验数据!$O$3:$P$95,2,FALSE),VLOOKUP(MIN(80,E21),经验数据!$O$3:$P$95,2,FALSE))*模拟数据!$L$30</f>
        <v>715530</v>
      </c>
      <c r="I21" s="24">
        <f ca="1">MATCH(SUM(B21:D21,G21:H21,U20),经验数据!$C$3:$C$202,1)</f>
        <v>94</v>
      </c>
      <c r="J21" s="24">
        <f ca="1">MIN(INDEX(模拟数据!$N$37:$N$40,MATCH($A$1,模拟数据!$K$37:$K$40,0)),MAX(0,I21-80))</f>
        <v>3</v>
      </c>
      <c r="K21" s="24">
        <f ca="1">IF(J21=0,0,SUM(OFFSET(经验数据!$B$2,I21-J21,,J21,)))</f>
        <v>4283937</v>
      </c>
      <c r="L21" s="24">
        <f t="shared" ca="1" si="3"/>
        <v>15365534</v>
      </c>
      <c r="M21" s="24">
        <f ca="1">MATCH(L21,经验数据!$C$3:$C$202,1)</f>
        <v>92</v>
      </c>
      <c r="N21" s="24">
        <f ca="1">IFERROR(SUM(OFFSET(经验数据!$V$1,MATCH(I21,经验数据!$U$1:$U$123,0)-J21,,J21,)),0)</f>
        <v>59700</v>
      </c>
      <c r="O21" s="24">
        <f ca="1">N21+IF(J21&gt;0,INDEX(模拟数据!$P$37:$P$40,MATCH($A$1,模拟数据!$K$37:$K$40,0)),0)</f>
        <v>89700</v>
      </c>
      <c r="P21" s="24">
        <f ca="1">SUM($O$3:O21)</f>
        <v>1430500</v>
      </c>
      <c r="Q21" s="24">
        <f ca="1">MATCH(P21,经验数据!$Z$2:$Z$15,1)-1</f>
        <v>3</v>
      </c>
      <c r="R21" s="24" t="b">
        <f t="shared" ca="1" si="0"/>
        <v>0</v>
      </c>
      <c r="S21" s="24">
        <f ca="1">MIN(INDEX(模拟数据!$N$37:$N$40,MATCH($A$1,模拟数据!$K$37:$K$40,0)),IF(R21,M21-110,0))</f>
        <v>0</v>
      </c>
      <c r="T21" s="24">
        <f ca="1">IF(S21=0,0,SUM(OFFSET(经验数据!$B$2,M21-S21,,S21,)))</f>
        <v>0</v>
      </c>
      <c r="U21" s="24">
        <f t="shared" ca="1" si="1"/>
        <v>15365534</v>
      </c>
      <c r="V21" s="24">
        <f ca="1">MATCH(U21,经验数据!$C$3:$C$202,1)</f>
        <v>92</v>
      </c>
      <c r="W21" s="24">
        <f ca="1">IFERROR(SUM(OFFSET([1]轮回!$B$1,MATCH(M21,[1]轮回!$A$1:$A$91,0)-S21,,S21,)),0)</f>
        <v>0</v>
      </c>
      <c r="X21" s="24">
        <f ca="1">W21+IF(R21,INDEX(模拟数据!$P$47:$P$50,MATCH($A$1,模拟数据!$K$47:$K$50,0)),0)</f>
        <v>0</v>
      </c>
      <c r="Y21" s="24">
        <f ca="1">SUM($X$3:X21)</f>
        <v>0</v>
      </c>
      <c r="Z21" s="24">
        <f ca="1">MATCH(Y21,经验数据!$Z$2:$Z$15,1)-1</f>
        <v>0</v>
      </c>
    </row>
    <row r="22" spans="1:26" x14ac:dyDescent="0.15">
      <c r="A22" s="25">
        <v>20</v>
      </c>
      <c r="B22" s="24">
        <f ca="1">SUM(OFFSET(经验数据!$F$2,INDEX(模拟数据!$B$3:$E$62,$A21,MATCH(A$1,模拟数据!$B$2:$E$2,0))+1,,INDEX(模拟数据!$B$3:$E$62,$A22,MATCH(A$1,模拟数据!$B$2:$E$2,0))-INDEX(模拟数据!$B$3:$E$62,$A21,MATCH(A$1,模拟数据!$B$2:$E$2,0)),))</f>
        <v>53130</v>
      </c>
      <c r="C22" s="24">
        <f>模拟数据!$L$16*INDEX(经验数据!$H$3:$H$3401,MATCH(INDEX(模拟数据!$B$3:$E$62,$A22,MATCH(A$1,模拟数据!$B$2:$E$2,0)),经验数据!$E$3:$E$3401,0))*(1+INDEX(模拟数据!$M$19:$M$22,MATCH(A$1,模拟数据!$K$19:$K$22,0)))</f>
        <v>3709601</v>
      </c>
      <c r="D22" s="24">
        <f ca="1">SUM(OFFSET(经验数据!$S$2,INDEX(模拟数据!$F$3:$I$62,$A21,MATCH(A$1,模拟数据!$B$2:$E$2,0))+1,,INDEX(模拟数据!$F$3:$I$62,$A22,MATCH(A$1,模拟数据!$B$2:$E$2,0))-INDEX(模拟数据!$F$3:$I$62,$A21,MATCH(A$1,模拟数据!$B$2:$E$2,0)),))</f>
        <v>33500</v>
      </c>
      <c r="E22" s="24">
        <f ca="1">MIN(200,MATCH(SUM(B22:D22,U21),经验数据!$C$3:$C$202,1))</f>
        <v>94</v>
      </c>
      <c r="F22" s="24">
        <f t="shared" ca="1" si="2"/>
        <v>3</v>
      </c>
      <c r="G22" s="24">
        <f ca="1">INDEX(经验数据!$M$3:$M$23,MATCH(E22,经验数据!$J$3:$J$23,1))*INDEX(模拟数据!$S$19:$S$22,MATCH(A$1,模拟数据!$K$19:$K$22,0))</f>
        <v>500000</v>
      </c>
      <c r="H22" s="24">
        <f ca="1">IF(F21&gt;0,VLOOKUP(F21*1000,经验数据!$O$3:$P$95,2,FALSE),VLOOKUP(MIN(80,E22),经验数据!$O$3:$P$95,2,FALSE))*模拟数据!$L$30</f>
        <v>715530</v>
      </c>
      <c r="I22" s="24">
        <f ca="1">MATCH(SUM(B22:D22,G22:H22,U21),经验数据!$C$3:$C$202,1)</f>
        <v>95</v>
      </c>
      <c r="J22" s="24">
        <f ca="1">MIN(INDEX(模拟数据!$N$37:$N$40,MATCH($A$1,模拟数据!$K$37:$K$40,0)),MAX(0,I22-80))</f>
        <v>3</v>
      </c>
      <c r="K22" s="24">
        <f ca="1">IF(J22=0,0,SUM(OFFSET(经验数据!$B$2,I22-J22,,J22,)))</f>
        <v>4539608</v>
      </c>
      <c r="L22" s="24">
        <f t="shared" ca="1" si="3"/>
        <v>15837687</v>
      </c>
      <c r="M22" s="24">
        <f ca="1">MATCH(L22,经验数据!$C$3:$C$202,1)</f>
        <v>92</v>
      </c>
      <c r="N22" s="24">
        <f ca="1">IFERROR(SUM(OFFSET(经验数据!$V$1,MATCH(I22,经验数据!$U$1:$U$123,0)-J22,,J22,)),0)</f>
        <v>63100</v>
      </c>
      <c r="O22" s="24">
        <f ca="1">N22+IF(J22&gt;0,INDEX(模拟数据!$P$37:$P$40,MATCH($A$1,模拟数据!$K$37:$K$40,0)),0)</f>
        <v>93100</v>
      </c>
      <c r="P22" s="24">
        <f ca="1">SUM($O$3:O22)</f>
        <v>1523600</v>
      </c>
      <c r="Q22" s="24">
        <f ca="1">MATCH(P22,经验数据!$Z$2:$Z$15,1)-1</f>
        <v>4</v>
      </c>
      <c r="R22" s="24" t="b">
        <f t="shared" ca="1" si="0"/>
        <v>0</v>
      </c>
      <c r="S22" s="24">
        <f ca="1">MIN(INDEX(模拟数据!$N$37:$N$40,MATCH($A$1,模拟数据!$K$37:$K$40,0)),IF(R22,M22-110,0))</f>
        <v>0</v>
      </c>
      <c r="T22" s="24">
        <f ca="1">IF(S22=0,0,SUM(OFFSET(经验数据!$B$2,M22-S22,,S22,)))</f>
        <v>0</v>
      </c>
      <c r="U22" s="24">
        <f t="shared" ca="1" si="1"/>
        <v>15837687</v>
      </c>
      <c r="V22" s="24">
        <f ca="1">MATCH(U22,经验数据!$C$3:$C$202,1)</f>
        <v>92</v>
      </c>
      <c r="W22" s="24">
        <f ca="1">IFERROR(SUM(OFFSET([1]轮回!$B$1,MATCH(M22,[1]轮回!$A$1:$A$91,0)-S22,,S22,)),0)</f>
        <v>0</v>
      </c>
      <c r="X22" s="24">
        <f ca="1">W22+IF(R22,INDEX(模拟数据!$P$47:$P$50,MATCH($A$1,模拟数据!$K$47:$K$50,0)),0)</f>
        <v>0</v>
      </c>
      <c r="Y22" s="24">
        <f ca="1">SUM($X$3:X22)</f>
        <v>0</v>
      </c>
      <c r="Z22" s="24">
        <f ca="1">MATCH(Y22,经验数据!$Z$2:$Z$15,1)-1</f>
        <v>0</v>
      </c>
    </row>
    <row r="23" spans="1:26" x14ac:dyDescent="0.15">
      <c r="A23" s="25">
        <v>21</v>
      </c>
      <c r="B23" s="24">
        <f ca="1">SUM(OFFSET(经验数据!$F$2,INDEX(模拟数据!$B$3:$E$62,$A22,MATCH(A$1,模拟数据!$B$2:$E$2,0))+1,,INDEX(模拟数据!$B$3:$E$62,$A23,MATCH(A$1,模拟数据!$B$2:$E$2,0))-INDEX(模拟数据!$B$3:$E$62,$A22,MATCH(A$1,模拟数据!$B$2:$E$2,0)),))</f>
        <v>54523</v>
      </c>
      <c r="C23" s="24">
        <f>模拟数据!$L$16*INDEX(经验数据!$H$3:$H$3401,MATCH(INDEX(模拟数据!$B$3:$E$62,$A23,MATCH(A$1,模拟数据!$B$2:$E$2,0)),经验数据!$E$3:$E$3401,0))*(1+INDEX(模拟数据!$M$19:$M$22,MATCH(A$1,模拟数据!$K$19:$K$22,0)))</f>
        <v>3805672</v>
      </c>
      <c r="D23" s="24">
        <f ca="1">SUM(OFFSET(经验数据!$S$2,INDEX(模拟数据!$F$3:$I$62,$A22,MATCH(A$1,模拟数据!$B$2:$E$2,0))+1,,INDEX(模拟数据!$F$3:$I$62,$A23,MATCH(A$1,模拟数据!$B$2:$E$2,0))-INDEX(模拟数据!$F$3:$I$62,$A22,MATCH(A$1,模拟数据!$B$2:$E$2,0)),))</f>
        <v>71000</v>
      </c>
      <c r="E23" s="24">
        <f ca="1">MIN(200,MATCH(SUM(B23:D23,U22),经验数据!$C$3:$C$202,1))</f>
        <v>94</v>
      </c>
      <c r="F23" s="24">
        <f t="shared" ca="1" si="2"/>
        <v>4</v>
      </c>
      <c r="G23" s="24">
        <f ca="1">INDEX(经验数据!$M$3:$M$23,MATCH(E23,经验数据!$J$3:$J$23,1))*INDEX(模拟数据!$S$19:$S$22,MATCH(A$1,模拟数据!$K$19:$K$22,0))</f>
        <v>500000</v>
      </c>
      <c r="H23" s="24">
        <f ca="1">IF(F22&gt;0,VLOOKUP(F22*1000,经验数据!$O$3:$P$95,2,FALSE),VLOOKUP(MIN(80,E23),经验数据!$O$3:$P$95,2,FALSE))*模拟数据!$L$30</f>
        <v>715530</v>
      </c>
      <c r="I23" s="24">
        <f ca="1">MATCH(SUM(B23:D23,G23:H23,U22),经验数据!$C$3:$C$202,1)</f>
        <v>95</v>
      </c>
      <c r="J23" s="24">
        <f ca="1">MIN(INDEX(模拟数据!$N$37:$N$40,MATCH($A$1,模拟数据!$K$37:$K$40,0)),MAX(0,I23-80))</f>
        <v>3</v>
      </c>
      <c r="K23" s="24">
        <f ca="1">IF(J23=0,0,SUM(OFFSET(经验数据!$B$2,I23-J23,,J23,)))</f>
        <v>4539608</v>
      </c>
      <c r="L23" s="24">
        <f t="shared" ca="1" si="3"/>
        <v>16444804</v>
      </c>
      <c r="M23" s="24">
        <f ca="1">MATCH(L23,经验数据!$C$3:$C$202,1)</f>
        <v>92</v>
      </c>
      <c r="N23" s="24">
        <f ca="1">IFERROR(SUM(OFFSET(经验数据!$V$1,MATCH(I23,经验数据!$U$1:$U$123,0)-J23,,J23,)),0)</f>
        <v>63100</v>
      </c>
      <c r="O23" s="24">
        <f ca="1">N23+IF(J23&gt;0,INDEX(模拟数据!$P$37:$P$40,MATCH($A$1,模拟数据!$K$37:$K$40,0)),0)</f>
        <v>93100</v>
      </c>
      <c r="P23" s="24">
        <f ca="1">SUM($O$3:O23)</f>
        <v>1616700</v>
      </c>
      <c r="Q23" s="24">
        <f ca="1">MATCH(P23,经验数据!$Z$2:$Z$15,1)-1</f>
        <v>4</v>
      </c>
      <c r="R23" s="24" t="b">
        <f t="shared" ca="1" si="0"/>
        <v>0</v>
      </c>
      <c r="S23" s="24">
        <f ca="1">MIN(INDEX(模拟数据!$N$37:$N$40,MATCH($A$1,模拟数据!$K$37:$K$40,0)),IF(R23,M23-110,0))</f>
        <v>0</v>
      </c>
      <c r="T23" s="24">
        <f ca="1">IF(S23=0,0,SUM(OFFSET(经验数据!$B$2,M23-S23,,S23,)))</f>
        <v>0</v>
      </c>
      <c r="U23" s="24">
        <f t="shared" ca="1" si="1"/>
        <v>16444804</v>
      </c>
      <c r="V23" s="24">
        <f ca="1">MATCH(U23,经验数据!$C$3:$C$202,1)</f>
        <v>92</v>
      </c>
      <c r="W23" s="24">
        <f ca="1">IFERROR(SUM(OFFSET([1]轮回!$B$1,MATCH(M23,[1]轮回!$A$1:$A$91,0)-S23,,S23,)),0)</f>
        <v>0</v>
      </c>
      <c r="X23" s="24">
        <f ca="1">W23+IF(R23,INDEX(模拟数据!$P$47:$P$50,MATCH($A$1,模拟数据!$K$47:$K$50,0)),0)</f>
        <v>0</v>
      </c>
      <c r="Y23" s="24">
        <f ca="1">SUM($X$3:X23)</f>
        <v>0</v>
      </c>
      <c r="Z23" s="24">
        <f ca="1">MATCH(Y23,经验数据!$Z$2:$Z$15,1)-1</f>
        <v>0</v>
      </c>
    </row>
    <row r="24" spans="1:26" x14ac:dyDescent="0.15">
      <c r="A24" s="25">
        <v>22</v>
      </c>
      <c r="B24" s="24">
        <f ca="1">SUM(OFFSET(经验数据!$F$2,INDEX(模拟数据!$B$3:$E$62,$A23,MATCH(A$1,模拟数据!$B$2:$E$2,0))+1,,INDEX(模拟数据!$B$3:$E$62,$A24,MATCH(A$1,模拟数据!$B$2:$E$2,0))-INDEX(模拟数据!$B$3:$E$62,$A23,MATCH(A$1,模拟数据!$B$2:$E$2,0)),))</f>
        <v>55916</v>
      </c>
      <c r="C24" s="24">
        <f>模拟数据!$L$16*INDEX(经验数据!$H$3:$H$3401,MATCH(INDEX(模拟数据!$B$3:$E$62,$A24,MATCH(A$1,模拟数据!$B$2:$E$2,0)),经验数据!$E$3:$E$3401,0))*(1+INDEX(模拟数据!$M$19:$M$22,MATCH(A$1,模拟数据!$K$19:$K$22,0)))</f>
        <v>3901766</v>
      </c>
      <c r="D24" s="24">
        <f ca="1">SUM(OFFSET(经验数据!$S$2,INDEX(模拟数据!$F$3:$I$62,$A23,MATCH(A$1,模拟数据!$B$2:$E$2,0))+1,,INDEX(模拟数据!$F$3:$I$62,$A24,MATCH(A$1,模拟数据!$B$2:$E$2,0))-INDEX(模拟数据!$F$3:$I$62,$A23,MATCH(A$1,模拟数据!$B$2:$E$2,0)),))</f>
        <v>60000</v>
      </c>
      <c r="E24" s="24">
        <f ca="1">MIN(200,MATCH(SUM(B24:D24,U23),经验数据!$C$3:$C$202,1))</f>
        <v>95</v>
      </c>
      <c r="F24" s="24">
        <f t="shared" ca="1" si="2"/>
        <v>4</v>
      </c>
      <c r="G24" s="24">
        <f ca="1">INDEX(经验数据!$M$3:$M$23,MATCH(E24,经验数据!$J$3:$J$23,1))*INDEX(模拟数据!$S$19:$S$22,MATCH(A$1,模拟数据!$K$19:$K$22,0))</f>
        <v>500000</v>
      </c>
      <c r="H24" s="24">
        <f ca="1">IF(F23&gt;0,VLOOKUP(F23*1000,经验数据!$O$3:$P$95,2,FALSE),VLOOKUP(MIN(80,E24),经验数据!$O$3:$P$95,2,FALSE))*模拟数据!$L$30</f>
        <v>761280</v>
      </c>
      <c r="I24" s="24">
        <f ca="1">MATCH(SUM(B24:D24,G24:H24,U23),经验数据!$C$3:$C$202,1)</f>
        <v>95</v>
      </c>
      <c r="J24" s="24">
        <f ca="1">MIN(INDEX(模拟数据!$N$37:$N$40,MATCH($A$1,模拟数据!$K$37:$K$40,0)),MAX(0,I24-80))</f>
        <v>3</v>
      </c>
      <c r="K24" s="24">
        <f ca="1">IF(J24=0,0,SUM(OFFSET(经验数据!$B$2,I24-J24,,J24,)))</f>
        <v>4539608</v>
      </c>
      <c r="L24" s="24">
        <f t="shared" ca="1" si="3"/>
        <v>17184158</v>
      </c>
      <c r="M24" s="24">
        <f ca="1">MATCH(L24,经验数据!$C$3:$C$202,1)</f>
        <v>93</v>
      </c>
      <c r="N24" s="24">
        <f ca="1">IFERROR(SUM(OFFSET(经验数据!$V$1,MATCH(I24,经验数据!$U$1:$U$123,0)-J24,,J24,)),0)</f>
        <v>63100</v>
      </c>
      <c r="O24" s="24">
        <f ca="1">N24+IF(J24&gt;0,INDEX(模拟数据!$P$37:$P$40,MATCH($A$1,模拟数据!$K$37:$K$40,0)),0)</f>
        <v>93100</v>
      </c>
      <c r="P24" s="24">
        <f ca="1">SUM($O$3:O24)</f>
        <v>1709800</v>
      </c>
      <c r="Q24" s="24">
        <f ca="1">MATCH(P24,经验数据!$Z$2:$Z$15,1)-1</f>
        <v>4</v>
      </c>
      <c r="R24" s="24" t="b">
        <f t="shared" ca="1" si="0"/>
        <v>0</v>
      </c>
      <c r="S24" s="24">
        <f ca="1">MIN(INDEX(模拟数据!$N$37:$N$40,MATCH($A$1,模拟数据!$K$37:$K$40,0)),IF(R24,M24-110,0))</f>
        <v>0</v>
      </c>
      <c r="T24" s="24">
        <f ca="1">IF(S24=0,0,SUM(OFFSET(经验数据!$B$2,M24-S24,,S24,)))</f>
        <v>0</v>
      </c>
      <c r="U24" s="24">
        <f t="shared" ca="1" si="1"/>
        <v>17184158</v>
      </c>
      <c r="V24" s="24">
        <f ca="1">MATCH(U24,经验数据!$C$3:$C$202,1)</f>
        <v>93</v>
      </c>
      <c r="W24" s="24">
        <f ca="1">IFERROR(SUM(OFFSET([1]轮回!$B$1,MATCH(M24,[1]轮回!$A$1:$A$91,0)-S24,,S24,)),0)</f>
        <v>0</v>
      </c>
      <c r="X24" s="24">
        <f ca="1">W24+IF(R24,INDEX(模拟数据!$P$47:$P$50,MATCH($A$1,模拟数据!$K$47:$K$50,0)),0)</f>
        <v>0</v>
      </c>
      <c r="Y24" s="24">
        <f ca="1">SUM($X$3:X24)</f>
        <v>0</v>
      </c>
      <c r="Z24" s="24">
        <f ca="1">MATCH(Y24,经验数据!$Z$2:$Z$15,1)-1</f>
        <v>0</v>
      </c>
    </row>
    <row r="25" spans="1:26" x14ac:dyDescent="0.15">
      <c r="A25" s="25">
        <v>23</v>
      </c>
      <c r="B25" s="24">
        <f ca="1">SUM(OFFSET(经验数据!$F$2,INDEX(模拟数据!$B$3:$E$62,$A24,MATCH(A$1,模拟数据!$B$2:$E$2,0))+1,,INDEX(模拟数据!$B$3:$E$62,$A25,MATCH(A$1,模拟数据!$B$2:$E$2,0))-INDEX(模拟数据!$B$3:$E$62,$A24,MATCH(A$1,模拟数据!$B$2:$E$2,0)),))</f>
        <v>57309</v>
      </c>
      <c r="C25" s="24">
        <f>模拟数据!$L$16*INDEX(经验数据!$H$3:$H$3401,MATCH(INDEX(模拟数据!$B$3:$E$62,$A25,MATCH(A$1,模拟数据!$B$2:$E$2,0)),经验数据!$E$3:$E$3401,0))*(1+INDEX(模拟数据!$M$19:$M$22,MATCH(A$1,模拟数据!$K$19:$K$22,0)))</f>
        <v>3997837</v>
      </c>
      <c r="D25" s="24">
        <f ca="1">SUM(OFFSET(经验数据!$S$2,INDEX(模拟数据!$F$3:$I$62,$A24,MATCH(A$1,模拟数据!$B$2:$E$2,0))+1,,INDEX(模拟数据!$F$3:$I$62,$A25,MATCH(A$1,模拟数据!$B$2:$E$2,0))-INDEX(模拟数据!$F$3:$I$62,$A24,MATCH(A$1,模拟数据!$B$2:$E$2,0)),))</f>
        <v>60000</v>
      </c>
      <c r="E25" s="24">
        <f ca="1">MIN(200,MATCH(SUM(B25:D25,U24),经验数据!$C$3:$C$202,1))</f>
        <v>95</v>
      </c>
      <c r="F25" s="24">
        <f t="shared" ca="1" si="2"/>
        <v>4</v>
      </c>
      <c r="G25" s="24">
        <f ca="1">INDEX(经验数据!$M$3:$M$23,MATCH(E25,经验数据!$J$3:$J$23,1))*INDEX(模拟数据!$S$19:$S$22,MATCH(A$1,模拟数据!$K$19:$K$22,0))</f>
        <v>500000</v>
      </c>
      <c r="H25" s="24">
        <f ca="1">IF(F24&gt;0,VLOOKUP(F24*1000,经验数据!$O$3:$P$95,2,FALSE),VLOOKUP(MIN(80,E25),经验数据!$O$3:$P$95,2,FALSE))*模拟数据!$L$30</f>
        <v>761280</v>
      </c>
      <c r="I25" s="24">
        <f ca="1">MATCH(SUM(B25:D25,G25:H25,U24),经验数据!$C$3:$C$202,1)</f>
        <v>96</v>
      </c>
      <c r="J25" s="24">
        <f ca="1">MIN(INDEX(模拟数据!$N$37:$N$40,MATCH($A$1,模拟数据!$K$37:$K$40,0)),MAX(0,I25-80))</f>
        <v>3</v>
      </c>
      <c r="K25" s="24">
        <f ca="1">IF(J25=0,0,SUM(OFFSET(经验数据!$B$2,I25-J25,,J25,)))</f>
        <v>4802666</v>
      </c>
      <c r="L25" s="24">
        <f t="shared" ca="1" si="3"/>
        <v>17757918</v>
      </c>
      <c r="M25" s="24">
        <f ca="1">MATCH(L25,经验数据!$C$3:$C$202,1)</f>
        <v>93</v>
      </c>
      <c r="N25" s="24">
        <f ca="1">IFERROR(SUM(OFFSET(经验数据!$V$1,MATCH(I25,经验数据!$U$1:$U$123,0)-J25,,J25,)),0)</f>
        <v>66800</v>
      </c>
      <c r="O25" s="24">
        <f ca="1">N25+IF(J25&gt;0,INDEX(模拟数据!$P$37:$P$40,MATCH($A$1,模拟数据!$K$37:$K$40,0)),0)</f>
        <v>96800</v>
      </c>
      <c r="P25" s="24">
        <f ca="1">SUM($O$3:O25)</f>
        <v>1806600</v>
      </c>
      <c r="Q25" s="24">
        <f ca="1">MATCH(P25,经验数据!$Z$2:$Z$15,1)-1</f>
        <v>4</v>
      </c>
      <c r="R25" s="24" t="b">
        <f t="shared" ca="1" si="0"/>
        <v>0</v>
      </c>
      <c r="S25" s="24">
        <f ca="1">MIN(INDEX(模拟数据!$N$37:$N$40,MATCH($A$1,模拟数据!$K$37:$K$40,0)),IF(R25,M25-110,0))</f>
        <v>0</v>
      </c>
      <c r="T25" s="24">
        <f ca="1">IF(S25=0,0,SUM(OFFSET(经验数据!$B$2,M25-S25,,S25,)))</f>
        <v>0</v>
      </c>
      <c r="U25" s="24">
        <f t="shared" ca="1" si="1"/>
        <v>17757918</v>
      </c>
      <c r="V25" s="24">
        <f ca="1">MATCH(U25,经验数据!$C$3:$C$202,1)</f>
        <v>93</v>
      </c>
      <c r="W25" s="24">
        <f ca="1">IFERROR(SUM(OFFSET([1]轮回!$B$1,MATCH(M25,[1]轮回!$A$1:$A$91,0)-S25,,S25,)),0)</f>
        <v>0</v>
      </c>
      <c r="X25" s="24">
        <f ca="1">W25+IF(R25,INDEX(模拟数据!$P$47:$P$50,MATCH($A$1,模拟数据!$K$47:$K$50,0)),0)</f>
        <v>0</v>
      </c>
      <c r="Y25" s="24">
        <f ca="1">SUM($X$3:X25)</f>
        <v>0</v>
      </c>
      <c r="Z25" s="24">
        <f ca="1">MATCH(Y25,经验数据!$Z$2:$Z$15,1)-1</f>
        <v>0</v>
      </c>
    </row>
    <row r="26" spans="1:26" x14ac:dyDescent="0.15">
      <c r="A26" s="25">
        <v>24</v>
      </c>
      <c r="B26" s="24">
        <f ca="1">SUM(OFFSET(经验数据!$F$2,INDEX(模拟数据!$B$3:$E$62,$A25,MATCH(A$1,模拟数据!$B$2:$E$2,0))+1,,INDEX(模拟数据!$B$3:$E$62,$A26,MATCH(A$1,模拟数据!$B$2:$E$2,0))-INDEX(模拟数据!$B$3:$E$62,$A25,MATCH(A$1,模拟数据!$B$2:$E$2,0)),))</f>
        <v>58700</v>
      </c>
      <c r="C26" s="24">
        <f>模拟数据!$L$16*INDEX(经验数据!$H$3:$H$3401,MATCH(INDEX(模拟数据!$B$3:$E$62,$A26,MATCH(A$1,模拟数据!$B$2:$E$2,0)),经验数据!$E$3:$E$3401,0))*(1+INDEX(模拟数据!$M$19:$M$22,MATCH(A$1,模拟数据!$K$19:$K$22,0)))</f>
        <v>4093908</v>
      </c>
      <c r="D26" s="24">
        <f ca="1">SUM(OFFSET(经验数据!$S$2,INDEX(模拟数据!$F$3:$I$62,$A25,MATCH(A$1,模拟数据!$B$2:$E$2,0))+1,,INDEX(模拟数据!$F$3:$I$62,$A26,MATCH(A$1,模拟数据!$B$2:$E$2,0))-INDEX(模拟数据!$F$3:$I$62,$A25,MATCH(A$1,模拟数据!$B$2:$E$2,0)),))</f>
        <v>140000</v>
      </c>
      <c r="E26" s="24">
        <f ca="1">MIN(200,MATCH(SUM(B26:D26,U25),经验数据!$C$3:$C$202,1))</f>
        <v>96</v>
      </c>
      <c r="F26" s="24">
        <f t="shared" ca="1" si="2"/>
        <v>4</v>
      </c>
      <c r="G26" s="24">
        <f ca="1">INDEX(经验数据!$M$3:$M$23,MATCH(E26,经验数据!$J$3:$J$23,1))*INDEX(模拟数据!$S$19:$S$22,MATCH(A$1,模拟数据!$K$19:$K$22,0))</f>
        <v>500000</v>
      </c>
      <c r="H26" s="24">
        <f ca="1">IF(F25&gt;0,VLOOKUP(F25*1000,经验数据!$O$3:$P$95,2,FALSE),VLOOKUP(MIN(80,E26),经验数据!$O$3:$P$95,2,FALSE))*模拟数据!$L$30</f>
        <v>761280</v>
      </c>
      <c r="I26" s="24">
        <f ca="1">MATCH(SUM(B26:D26,G26:H26,U25),经验数据!$C$3:$C$202,1)</f>
        <v>96</v>
      </c>
      <c r="J26" s="24">
        <f ca="1">MIN(INDEX(模拟数据!$N$37:$N$40,MATCH($A$1,模拟数据!$K$37:$K$40,0)),MAX(0,I26-80))</f>
        <v>3</v>
      </c>
      <c r="K26" s="24">
        <f ca="1">IF(J26=0,0,SUM(OFFSET(经验数据!$B$2,I26-J26,,J26,)))</f>
        <v>4802666</v>
      </c>
      <c r="L26" s="24">
        <f t="shared" ca="1" si="3"/>
        <v>18509140</v>
      </c>
      <c r="M26" s="24">
        <f ca="1">MATCH(L26,经验数据!$C$3:$C$202,1)</f>
        <v>94</v>
      </c>
      <c r="N26" s="24">
        <f ca="1">IFERROR(SUM(OFFSET(经验数据!$V$1,MATCH(I26,经验数据!$U$1:$U$123,0)-J26,,J26,)),0)</f>
        <v>66800</v>
      </c>
      <c r="O26" s="24">
        <f ca="1">N26+IF(J26&gt;0,INDEX(模拟数据!$P$37:$P$40,MATCH($A$1,模拟数据!$K$37:$K$40,0)),0)</f>
        <v>96800</v>
      </c>
      <c r="P26" s="24">
        <f ca="1">SUM($O$3:O26)</f>
        <v>1903400</v>
      </c>
      <c r="Q26" s="24">
        <f ca="1">MATCH(P26,经验数据!$Z$2:$Z$15,1)-1</f>
        <v>4</v>
      </c>
      <c r="R26" s="24" t="b">
        <f t="shared" ca="1" si="0"/>
        <v>0</v>
      </c>
      <c r="S26" s="24">
        <f ca="1">MIN(INDEX(模拟数据!$N$37:$N$40,MATCH($A$1,模拟数据!$K$37:$K$40,0)),IF(R26,M26-110,0))</f>
        <v>0</v>
      </c>
      <c r="T26" s="24">
        <f ca="1">IF(S26=0,0,SUM(OFFSET(经验数据!$B$2,M26-S26,,S26,)))</f>
        <v>0</v>
      </c>
      <c r="U26" s="24">
        <f t="shared" ca="1" si="1"/>
        <v>18509140</v>
      </c>
      <c r="V26" s="24">
        <f ca="1">MATCH(U26,经验数据!$C$3:$C$202,1)</f>
        <v>94</v>
      </c>
      <c r="W26" s="24">
        <f ca="1">IFERROR(SUM(OFFSET([1]轮回!$B$1,MATCH(M26,[1]轮回!$A$1:$A$91,0)-S26,,S26,)),0)</f>
        <v>0</v>
      </c>
      <c r="X26" s="24">
        <f ca="1">W26+IF(R26,INDEX(模拟数据!$P$47:$P$50,MATCH($A$1,模拟数据!$K$47:$K$50,0)),0)</f>
        <v>0</v>
      </c>
      <c r="Y26" s="24">
        <f ca="1">SUM($X$3:X26)</f>
        <v>0</v>
      </c>
      <c r="Z26" s="24">
        <f ca="1">MATCH(Y26,经验数据!$Z$2:$Z$15,1)-1</f>
        <v>0</v>
      </c>
    </row>
    <row r="27" spans="1:26" x14ac:dyDescent="0.15">
      <c r="A27" s="25">
        <v>25</v>
      </c>
      <c r="B27" s="24">
        <f ca="1">SUM(OFFSET(经验数据!$F$2,INDEX(模拟数据!$B$3:$E$62,$A26,MATCH(A$1,模拟数据!$B$2:$E$2,0))+1,,INDEX(模拟数据!$B$3:$E$62,$A27,MATCH(A$1,模拟数据!$B$2:$E$2,0))-INDEX(模拟数据!$B$3:$E$62,$A26,MATCH(A$1,模拟数据!$B$2:$E$2,0)),))</f>
        <v>60092</v>
      </c>
      <c r="C27" s="24">
        <f>模拟数据!$L$16*INDEX(经验数据!$H$3:$H$3401,MATCH(INDEX(模拟数据!$B$3:$E$62,$A27,MATCH(A$1,模拟数据!$B$2:$E$2,0)),经验数据!$E$3:$E$3401,0))*(1+INDEX(模拟数据!$M$19:$M$22,MATCH(A$1,模拟数据!$K$19:$K$22,0)))</f>
        <v>4190002</v>
      </c>
      <c r="D27" s="24">
        <f ca="1">SUM(OFFSET(经验数据!$S$2,INDEX(模拟数据!$F$3:$I$62,$A26,MATCH(A$1,模拟数据!$B$2:$E$2,0))+1,,INDEX(模拟数据!$F$3:$I$62,$A27,MATCH(A$1,模拟数据!$B$2:$E$2,0))-INDEX(模拟数据!$F$3:$I$62,$A26,MATCH(A$1,模拟数据!$B$2:$E$2,0)),))</f>
        <v>80000</v>
      </c>
      <c r="E27" s="24">
        <f ca="1">MIN(200,MATCH(SUM(B27:D27,U26),经验数据!$C$3:$C$202,1))</f>
        <v>96</v>
      </c>
      <c r="F27" s="24">
        <f t="shared" ca="1" si="2"/>
        <v>4</v>
      </c>
      <c r="G27" s="24">
        <f ca="1">INDEX(经验数据!$M$3:$M$23,MATCH(E27,经验数据!$J$3:$J$23,1))*INDEX(模拟数据!$S$19:$S$22,MATCH(A$1,模拟数据!$K$19:$K$22,0))</f>
        <v>500000</v>
      </c>
      <c r="H27" s="24">
        <f ca="1">IF(F26&gt;0,VLOOKUP(F26*1000,经验数据!$O$3:$P$95,2,FALSE),VLOOKUP(MIN(80,E27),经验数据!$O$3:$P$95,2,FALSE))*模拟数据!$L$30</f>
        <v>761280</v>
      </c>
      <c r="I27" s="24">
        <f ca="1">MATCH(SUM(B27:D27,G27:H27,U26),经验数据!$C$3:$C$202,1)</f>
        <v>97</v>
      </c>
      <c r="J27" s="24">
        <f ca="1">MIN(INDEX(模拟数据!$N$37:$N$40,MATCH($A$1,模拟数据!$K$37:$K$40,0)),MAX(0,I27-80))</f>
        <v>3</v>
      </c>
      <c r="K27" s="24">
        <f ca="1">IF(J27=0,0,SUM(OFFSET(经验数据!$B$2,I27-J27,,J27,)))</f>
        <v>5073110</v>
      </c>
      <c r="L27" s="24">
        <f t="shared" ca="1" si="3"/>
        <v>19027404</v>
      </c>
      <c r="M27" s="24">
        <f ca="1">MATCH(L27,经验数据!$C$3:$C$202,1)</f>
        <v>94</v>
      </c>
      <c r="N27" s="24">
        <f ca="1">IFERROR(SUM(OFFSET(经验数据!$V$1,MATCH(I27,经验数据!$U$1:$U$123,0)-J27,,J27,)),0)</f>
        <v>70500</v>
      </c>
      <c r="O27" s="24">
        <f ca="1">N27+IF(J27&gt;0,INDEX(模拟数据!$P$37:$P$40,MATCH($A$1,模拟数据!$K$37:$K$40,0)),0)</f>
        <v>100500</v>
      </c>
      <c r="P27" s="24">
        <f ca="1">SUM($O$3:O27)</f>
        <v>2003900</v>
      </c>
      <c r="Q27" s="24">
        <f ca="1">MATCH(P27,经验数据!$Z$2:$Z$15,1)-1</f>
        <v>4</v>
      </c>
      <c r="R27" s="24" t="b">
        <f t="shared" ca="1" si="0"/>
        <v>0</v>
      </c>
      <c r="S27" s="24">
        <f ca="1">MIN(INDEX(模拟数据!$N$37:$N$40,MATCH($A$1,模拟数据!$K$37:$K$40,0)),IF(R27,M27-110,0))</f>
        <v>0</v>
      </c>
      <c r="T27" s="24">
        <f ca="1">IF(S27=0,0,SUM(OFFSET(经验数据!$B$2,M27-S27,,S27,)))</f>
        <v>0</v>
      </c>
      <c r="U27" s="24">
        <f t="shared" ca="1" si="1"/>
        <v>19027404</v>
      </c>
      <c r="V27" s="24">
        <f ca="1">MATCH(U27,经验数据!$C$3:$C$202,1)</f>
        <v>94</v>
      </c>
      <c r="W27" s="24">
        <f ca="1">IFERROR(SUM(OFFSET([1]轮回!$B$1,MATCH(M27,[1]轮回!$A$1:$A$91,0)-S27,,S27,)),0)</f>
        <v>0</v>
      </c>
      <c r="X27" s="24">
        <f ca="1">W27+IF(R27,INDEX(模拟数据!$P$47:$P$50,MATCH($A$1,模拟数据!$K$47:$K$50,0)),0)</f>
        <v>0</v>
      </c>
      <c r="Y27" s="24">
        <f ca="1">SUM($X$3:X27)</f>
        <v>0</v>
      </c>
      <c r="Z27" s="24">
        <f ca="1">MATCH(Y27,经验数据!$Z$2:$Z$15,1)-1</f>
        <v>0</v>
      </c>
    </row>
    <row r="28" spans="1:26" x14ac:dyDescent="0.15">
      <c r="A28" s="25">
        <v>26</v>
      </c>
      <c r="B28" s="24">
        <f ca="1">SUM(OFFSET(经验数据!$F$2,INDEX(模拟数据!$B$3:$E$62,$A27,MATCH(A$1,模拟数据!$B$2:$E$2,0))+1,,INDEX(模拟数据!$B$3:$E$62,$A28,MATCH(A$1,模拟数据!$B$2:$E$2,0))-INDEX(模拟数据!$B$3:$E$62,$A27,MATCH(A$1,模拟数据!$B$2:$E$2,0)),))</f>
        <v>61486</v>
      </c>
      <c r="C28" s="24">
        <f>模拟数据!$L$16*INDEX(经验数据!$H$3:$H$3401,MATCH(INDEX(模拟数据!$B$3:$E$62,$A28,MATCH(A$1,模拟数据!$B$2:$E$2,0)),经验数据!$E$3:$E$3401,0))*(1+INDEX(模拟数据!$M$19:$M$22,MATCH(A$1,模拟数据!$K$19:$K$22,0)))</f>
        <v>4286073</v>
      </c>
      <c r="D28" s="24">
        <f ca="1">SUM(OFFSET(经验数据!$S$2,INDEX(模拟数据!$F$3:$I$62,$A27,MATCH(A$1,模拟数据!$B$2:$E$2,0))+1,,INDEX(模拟数据!$F$3:$I$62,$A28,MATCH(A$1,模拟数据!$B$2:$E$2,0))-INDEX(模拟数据!$F$3:$I$62,$A27,MATCH(A$1,模拟数据!$B$2:$E$2,0)),))</f>
        <v>170000</v>
      </c>
      <c r="E28" s="24">
        <f ca="1">MIN(200,MATCH(SUM(B28:D28,U27),经验数据!$C$3:$C$202,1))</f>
        <v>96</v>
      </c>
      <c r="F28" s="24">
        <f t="shared" ca="1" si="2"/>
        <v>4</v>
      </c>
      <c r="G28" s="24">
        <f ca="1">INDEX(经验数据!$M$3:$M$23,MATCH(E28,经验数据!$J$3:$J$23,1))*INDEX(模拟数据!$S$19:$S$22,MATCH(A$1,模拟数据!$K$19:$K$22,0))</f>
        <v>500000</v>
      </c>
      <c r="H28" s="24">
        <f ca="1">IF(F27&gt;0,VLOOKUP(F27*1000,经验数据!$O$3:$P$95,2,FALSE),VLOOKUP(MIN(80,E28),经验数据!$O$3:$P$95,2,FALSE))*模拟数据!$L$30</f>
        <v>761280</v>
      </c>
      <c r="I28" s="24">
        <f ca="1">MATCH(SUM(B28:D28,G28:H28,U27),经验数据!$C$3:$C$202,1)</f>
        <v>97</v>
      </c>
      <c r="J28" s="24">
        <f ca="1">MIN(INDEX(模拟数据!$N$37:$N$40,MATCH($A$1,模拟数据!$K$37:$K$40,0)),MAX(0,I28-80))</f>
        <v>3</v>
      </c>
      <c r="K28" s="24">
        <f ca="1">IF(J28=0,0,SUM(OFFSET(经验数据!$B$2,I28-J28,,J28,)))</f>
        <v>5073110</v>
      </c>
      <c r="L28" s="24">
        <f t="shared" ca="1" si="3"/>
        <v>19733133</v>
      </c>
      <c r="M28" s="24">
        <f ca="1">MATCH(L28,经验数据!$C$3:$C$202,1)</f>
        <v>94</v>
      </c>
      <c r="N28" s="24">
        <f ca="1">IFERROR(SUM(OFFSET(经验数据!$V$1,MATCH(I28,经验数据!$U$1:$U$123,0)-J28,,J28,)),0)</f>
        <v>70500</v>
      </c>
      <c r="O28" s="24">
        <f ca="1">N28+IF(J28&gt;0,INDEX(模拟数据!$P$37:$P$40,MATCH($A$1,模拟数据!$K$37:$K$40,0)),0)</f>
        <v>100500</v>
      </c>
      <c r="P28" s="24">
        <f ca="1">SUM($O$3:O28)</f>
        <v>2104400</v>
      </c>
      <c r="Q28" s="24">
        <f ca="1">MATCH(P28,经验数据!$Z$2:$Z$15,1)-1</f>
        <v>4</v>
      </c>
      <c r="R28" s="24" t="b">
        <f t="shared" ca="1" si="0"/>
        <v>0</v>
      </c>
      <c r="S28" s="24">
        <f ca="1">MIN(INDEX(模拟数据!$N$37:$N$40,MATCH($A$1,模拟数据!$K$37:$K$40,0)),IF(R28,M28-110,0))</f>
        <v>0</v>
      </c>
      <c r="T28" s="24">
        <f ca="1">IF(S28=0,0,SUM(OFFSET(经验数据!$B$2,M28-S28,,S28,)))</f>
        <v>0</v>
      </c>
      <c r="U28" s="24">
        <f t="shared" ca="1" si="1"/>
        <v>19733133</v>
      </c>
      <c r="V28" s="24">
        <f ca="1">MATCH(U28,经验数据!$C$3:$C$202,1)</f>
        <v>94</v>
      </c>
      <c r="W28" s="24">
        <f ca="1">IFERROR(SUM(OFFSET([1]轮回!$B$1,MATCH(M28,[1]轮回!$A$1:$A$91,0)-S28,,S28,)),0)</f>
        <v>0</v>
      </c>
      <c r="X28" s="24">
        <f ca="1">W28+IF(R28,INDEX(模拟数据!$P$47:$P$50,MATCH($A$1,模拟数据!$K$47:$K$50,0)),0)</f>
        <v>0</v>
      </c>
      <c r="Y28" s="24">
        <f ca="1">SUM($X$3:X28)</f>
        <v>0</v>
      </c>
      <c r="Z28" s="24">
        <f ca="1">MATCH(Y28,经验数据!$Z$2:$Z$15,1)-1</f>
        <v>0</v>
      </c>
    </row>
    <row r="29" spans="1:26" x14ac:dyDescent="0.15">
      <c r="A29" s="25">
        <v>27</v>
      </c>
      <c r="B29" s="24">
        <f ca="1">SUM(OFFSET(经验数据!$F$2,INDEX(模拟数据!$B$3:$E$62,$A28,MATCH(A$1,模拟数据!$B$2:$E$2,0))+1,,INDEX(模拟数据!$B$3:$E$62,$A29,MATCH(A$1,模拟数据!$B$2:$E$2,0))-INDEX(模拟数据!$B$3:$E$62,$A28,MATCH(A$1,模拟数据!$B$2:$E$2,0)),))</f>
        <v>62879</v>
      </c>
      <c r="C29" s="24">
        <f>模拟数据!$L$16*INDEX(经验数据!$H$3:$H$3401,MATCH(INDEX(模拟数据!$B$3:$E$62,$A29,MATCH(A$1,模拟数据!$B$2:$E$2,0)),经验数据!$E$3:$E$3401,0))*(1+INDEX(模拟数据!$M$19:$M$22,MATCH(A$1,模拟数据!$K$19:$K$22,0)))</f>
        <v>4382144</v>
      </c>
      <c r="D29" s="24">
        <f ca="1">SUM(OFFSET(经验数据!$S$2,INDEX(模拟数据!$F$3:$I$62,$A28,MATCH(A$1,模拟数据!$B$2:$E$2,0))+1,,INDEX(模拟数据!$F$3:$I$62,$A29,MATCH(A$1,模拟数据!$B$2:$E$2,0))-INDEX(模拟数据!$F$3:$I$62,$A28,MATCH(A$1,模拟数据!$B$2:$E$2,0)),))</f>
        <v>90000</v>
      </c>
      <c r="E29" s="24">
        <f ca="1">MIN(200,MATCH(SUM(B29:D29,U28),经验数据!$C$3:$C$202,1))</f>
        <v>97</v>
      </c>
      <c r="F29" s="24">
        <f t="shared" ca="1" si="2"/>
        <v>4</v>
      </c>
      <c r="G29" s="24">
        <f ca="1">INDEX(经验数据!$M$3:$M$23,MATCH(E29,经验数据!$J$3:$J$23,1))*INDEX(模拟数据!$S$19:$S$22,MATCH(A$1,模拟数据!$K$19:$K$22,0))</f>
        <v>500000</v>
      </c>
      <c r="H29" s="24">
        <f ca="1">IF(F28&gt;0,VLOOKUP(F28*1000,经验数据!$O$3:$P$95,2,FALSE),VLOOKUP(MIN(80,E29),经验数据!$O$3:$P$95,2,FALSE))*模拟数据!$L$30</f>
        <v>761280</v>
      </c>
      <c r="I29" s="24">
        <f ca="1">MATCH(SUM(B29:D29,G29:H29,U28),经验数据!$C$3:$C$202,1)</f>
        <v>97</v>
      </c>
      <c r="J29" s="24">
        <f ca="1">MIN(INDEX(模拟数据!$N$37:$N$40,MATCH($A$1,模拟数据!$K$37:$K$40,0)),MAX(0,I29-80))</f>
        <v>3</v>
      </c>
      <c r="K29" s="24">
        <f ca="1">IF(J29=0,0,SUM(OFFSET(经验数据!$B$2,I29-J29,,J29,)))</f>
        <v>5073110</v>
      </c>
      <c r="L29" s="24">
        <f t="shared" ca="1" si="3"/>
        <v>20456326</v>
      </c>
      <c r="M29" s="24">
        <f ca="1">MATCH(L29,经验数据!$C$3:$C$202,1)</f>
        <v>95</v>
      </c>
      <c r="N29" s="24">
        <f ca="1">IFERROR(SUM(OFFSET(经验数据!$V$1,MATCH(I29,经验数据!$U$1:$U$123,0)-J29,,J29,)),0)</f>
        <v>70500</v>
      </c>
      <c r="O29" s="24">
        <f ca="1">N29+IF(J29&gt;0,INDEX(模拟数据!$P$37:$P$40,MATCH($A$1,模拟数据!$K$37:$K$40,0)),0)</f>
        <v>100500</v>
      </c>
      <c r="P29" s="24">
        <f ca="1">SUM($O$3:O29)</f>
        <v>2204900</v>
      </c>
      <c r="Q29" s="24">
        <f ca="1">MATCH(P29,经验数据!$Z$2:$Z$15,1)-1</f>
        <v>4</v>
      </c>
      <c r="R29" s="24" t="b">
        <f t="shared" ca="1" si="0"/>
        <v>0</v>
      </c>
      <c r="S29" s="24">
        <f ca="1">MIN(INDEX(模拟数据!$N$37:$N$40,MATCH($A$1,模拟数据!$K$37:$K$40,0)),IF(R29,M29-110,0))</f>
        <v>0</v>
      </c>
      <c r="T29" s="24">
        <f ca="1">IF(S29=0,0,SUM(OFFSET(经验数据!$B$2,M29-S29,,S29,)))</f>
        <v>0</v>
      </c>
      <c r="U29" s="24">
        <f t="shared" ca="1" si="1"/>
        <v>20456326</v>
      </c>
      <c r="V29" s="24">
        <f ca="1">MATCH(U29,经验数据!$C$3:$C$202,1)</f>
        <v>95</v>
      </c>
      <c r="W29" s="24">
        <f ca="1">IFERROR(SUM(OFFSET([1]轮回!$B$1,MATCH(M29,[1]轮回!$A$1:$A$91,0)-S29,,S29,)),0)</f>
        <v>0</v>
      </c>
      <c r="X29" s="24">
        <f ca="1">W29+IF(R29,INDEX(模拟数据!$P$47:$P$50,MATCH($A$1,模拟数据!$K$47:$K$50,0)),0)</f>
        <v>0</v>
      </c>
      <c r="Y29" s="24">
        <f ca="1">SUM($X$3:X29)</f>
        <v>0</v>
      </c>
      <c r="Z29" s="24">
        <f ca="1">MATCH(Y29,经验数据!$Z$2:$Z$15,1)-1</f>
        <v>0</v>
      </c>
    </row>
    <row r="30" spans="1:26" x14ac:dyDescent="0.15">
      <c r="A30" s="25">
        <v>28</v>
      </c>
      <c r="B30" s="24">
        <f ca="1">SUM(OFFSET(经验数据!$F$2,INDEX(模拟数据!$B$3:$E$62,$A29,MATCH(A$1,模拟数据!$B$2:$E$2,0))+1,,INDEX(模拟数据!$B$3:$E$62,$A30,MATCH(A$1,模拟数据!$B$2:$E$2,0))-INDEX(模拟数据!$B$3:$E$62,$A29,MATCH(A$1,模拟数据!$B$2:$E$2,0)),))</f>
        <v>64270</v>
      </c>
      <c r="C30" s="24">
        <f>模拟数据!$L$16*INDEX(经验数据!$H$3:$H$3401,MATCH(INDEX(模拟数据!$B$3:$E$62,$A30,MATCH(A$1,模拟数据!$B$2:$E$2,0)),经验数据!$E$3:$E$3401,0))*(1+INDEX(模拟数据!$M$19:$M$22,MATCH(A$1,模拟数据!$K$19:$K$22,0)))</f>
        <v>4478215</v>
      </c>
      <c r="D30" s="24">
        <f ca="1">SUM(OFFSET(经验数据!$S$2,INDEX(模拟数据!$F$3:$I$62,$A29,MATCH(A$1,模拟数据!$B$2:$E$2,0))+1,,INDEX(模拟数据!$F$3:$I$62,$A30,MATCH(A$1,模拟数据!$B$2:$E$2,0))-INDEX(模拟数据!$F$3:$I$62,$A29,MATCH(A$1,模拟数据!$B$2:$E$2,0)),))</f>
        <v>200000</v>
      </c>
      <c r="E30" s="24">
        <f ca="1">MIN(200,MATCH(SUM(B30:D30,U29),经验数据!$C$3:$C$202,1))</f>
        <v>97</v>
      </c>
      <c r="F30" s="24">
        <f t="shared" ca="1" si="2"/>
        <v>4</v>
      </c>
      <c r="G30" s="24">
        <f ca="1">INDEX(经验数据!$M$3:$M$23,MATCH(E30,经验数据!$J$3:$J$23,1))*INDEX(模拟数据!$S$19:$S$22,MATCH(A$1,模拟数据!$K$19:$K$22,0))</f>
        <v>500000</v>
      </c>
      <c r="H30" s="24">
        <f ca="1">IF(F29&gt;0,VLOOKUP(F29*1000,经验数据!$O$3:$P$95,2,FALSE),VLOOKUP(MIN(80,E30),经验数据!$O$3:$P$95,2,FALSE))*模拟数据!$L$30</f>
        <v>761280</v>
      </c>
      <c r="I30" s="24">
        <f ca="1">MATCH(SUM(B30:D30,G30:H30,U29),经验数据!$C$3:$C$202,1)</f>
        <v>98</v>
      </c>
      <c r="J30" s="24">
        <f ca="1">MIN(INDEX(模拟数据!$N$37:$N$40,MATCH($A$1,模拟数据!$K$37:$K$40,0)),MAX(0,I30-80))</f>
        <v>3</v>
      </c>
      <c r="K30" s="24">
        <f ca="1">IF(J30=0,0,SUM(OFFSET(经验数据!$B$2,I30-J30,,J30,)))</f>
        <v>5350940</v>
      </c>
      <c r="L30" s="24">
        <f t="shared" ca="1" si="3"/>
        <v>21109151</v>
      </c>
      <c r="M30" s="24">
        <f ca="1">MATCH(L30,经验数据!$C$3:$C$202,1)</f>
        <v>95</v>
      </c>
      <c r="N30" s="24">
        <f ca="1">IFERROR(SUM(OFFSET(经验数据!$V$1,MATCH(I30,经验数据!$U$1:$U$123,0)-J30,,J30,)),0)</f>
        <v>74200</v>
      </c>
      <c r="O30" s="24">
        <f ca="1">N30+IF(J30&gt;0,INDEX(模拟数据!$P$37:$P$40,MATCH($A$1,模拟数据!$K$37:$K$40,0)),0)</f>
        <v>104200</v>
      </c>
      <c r="P30" s="24">
        <f ca="1">SUM($O$3:O30)</f>
        <v>2309100</v>
      </c>
      <c r="Q30" s="24">
        <f ca="1">MATCH(P30,经验数据!$Z$2:$Z$15,1)-1</f>
        <v>4</v>
      </c>
      <c r="R30" s="24" t="b">
        <f t="shared" ca="1" si="0"/>
        <v>0</v>
      </c>
      <c r="S30" s="24">
        <f ca="1">MIN(INDEX(模拟数据!$N$37:$N$40,MATCH($A$1,模拟数据!$K$37:$K$40,0)),IF(R30,M30-110,0))</f>
        <v>0</v>
      </c>
      <c r="T30" s="24">
        <f ca="1">IF(S30=0,0,SUM(OFFSET(经验数据!$B$2,M30-S30,,S30,)))</f>
        <v>0</v>
      </c>
      <c r="U30" s="24">
        <f t="shared" ca="1" si="1"/>
        <v>21109151</v>
      </c>
      <c r="V30" s="24">
        <f ca="1">MATCH(U30,经验数据!$C$3:$C$202,1)</f>
        <v>95</v>
      </c>
      <c r="W30" s="24">
        <f ca="1">IFERROR(SUM(OFFSET([1]轮回!$B$1,MATCH(M30,[1]轮回!$A$1:$A$91,0)-S30,,S30,)),0)</f>
        <v>0</v>
      </c>
      <c r="X30" s="24">
        <f ca="1">W30+IF(R30,INDEX(模拟数据!$P$47:$P$50,MATCH($A$1,模拟数据!$K$47:$K$50,0)),0)</f>
        <v>0</v>
      </c>
      <c r="Y30" s="24">
        <f ca="1">SUM($X$3:X30)</f>
        <v>0</v>
      </c>
      <c r="Z30" s="24">
        <f ca="1">MATCH(Y30,经验数据!$Z$2:$Z$15,1)-1</f>
        <v>0</v>
      </c>
    </row>
    <row r="31" spans="1:26" x14ac:dyDescent="0.15">
      <c r="A31" s="25">
        <v>29</v>
      </c>
      <c r="B31" s="24">
        <f ca="1">SUM(OFFSET(经验数据!$F$2,INDEX(模拟数据!$B$3:$E$62,$A30,MATCH(A$1,模拟数据!$B$2:$E$2,0))+1,,INDEX(模拟数据!$B$3:$E$62,$A31,MATCH(A$1,模拟数据!$B$2:$E$2,0))-INDEX(模拟数据!$B$3:$E$62,$A30,MATCH(A$1,模拟数据!$B$2:$E$2,0)),))</f>
        <v>65662</v>
      </c>
      <c r="C31" s="24">
        <f>模拟数据!$L$16*INDEX(经验数据!$H$3:$H$3401,MATCH(INDEX(模拟数据!$B$3:$E$62,$A31,MATCH(A$1,模拟数据!$B$2:$E$2,0)),经验数据!$E$3:$E$3401,0))*(1+INDEX(模拟数据!$M$19:$M$22,MATCH(A$1,模拟数据!$K$19:$K$22,0)))</f>
        <v>4574309</v>
      </c>
      <c r="D31" s="24">
        <f ca="1">SUM(OFFSET(经验数据!$S$2,INDEX(模拟数据!$F$3:$I$62,$A30,MATCH(A$1,模拟数据!$B$2:$E$2,0))+1,,INDEX(模拟数据!$F$3:$I$62,$A31,MATCH(A$1,模拟数据!$B$2:$E$2,0))-INDEX(模拟数据!$F$3:$I$62,$A30,MATCH(A$1,模拟数据!$B$2:$E$2,0)),))</f>
        <v>110000</v>
      </c>
      <c r="E31" s="24">
        <f ca="1">MIN(200,MATCH(SUM(B31:D31,U30),经验数据!$C$3:$C$202,1))</f>
        <v>98</v>
      </c>
      <c r="F31" s="24">
        <f t="shared" ca="1" si="2"/>
        <v>4</v>
      </c>
      <c r="G31" s="24">
        <f ca="1">INDEX(经验数据!$M$3:$M$23,MATCH(E31,经验数据!$J$3:$J$23,1))*INDEX(模拟数据!$S$19:$S$22,MATCH(A$1,模拟数据!$K$19:$K$22,0))</f>
        <v>500000</v>
      </c>
      <c r="H31" s="24">
        <f ca="1">IF(F30&gt;0,VLOOKUP(F30*1000,经验数据!$O$3:$P$95,2,FALSE),VLOOKUP(MIN(80,E31),经验数据!$O$3:$P$95,2,FALSE))*模拟数据!$L$30</f>
        <v>761280</v>
      </c>
      <c r="I31" s="24">
        <f ca="1">MATCH(SUM(B31:D31,G31:H31,U30),经验数据!$C$3:$C$202,1)</f>
        <v>98</v>
      </c>
      <c r="J31" s="24">
        <f ca="1">MIN(INDEX(模拟数据!$N$37:$N$40,MATCH($A$1,模拟数据!$K$37:$K$40,0)),MAX(0,I31-80))</f>
        <v>3</v>
      </c>
      <c r="K31" s="24">
        <f ca="1">IF(J31=0,0,SUM(OFFSET(经验数据!$B$2,I31-J31,,J31,)))</f>
        <v>5350940</v>
      </c>
      <c r="L31" s="24">
        <f t="shared" ca="1" si="3"/>
        <v>21769462</v>
      </c>
      <c r="M31" s="24">
        <f ca="1">MATCH(L31,经验数据!$C$3:$C$202,1)</f>
        <v>95</v>
      </c>
      <c r="N31" s="24">
        <f ca="1">IFERROR(SUM(OFFSET(经验数据!$V$1,MATCH(I31,经验数据!$U$1:$U$123,0)-J31,,J31,)),0)</f>
        <v>74200</v>
      </c>
      <c r="O31" s="24">
        <f ca="1">N31+IF(J31&gt;0,INDEX(模拟数据!$P$37:$P$40,MATCH($A$1,模拟数据!$K$37:$K$40,0)),0)</f>
        <v>104200</v>
      </c>
      <c r="P31" s="24">
        <f ca="1">SUM($O$3:O31)</f>
        <v>2413300</v>
      </c>
      <c r="Q31" s="24">
        <f ca="1">MATCH(P31,经验数据!$Z$2:$Z$15,1)-1</f>
        <v>4</v>
      </c>
      <c r="R31" s="24" t="b">
        <f t="shared" ca="1" si="0"/>
        <v>0</v>
      </c>
      <c r="S31" s="24">
        <f ca="1">MIN(INDEX(模拟数据!$N$37:$N$40,MATCH($A$1,模拟数据!$K$37:$K$40,0)),IF(R31,M31-110,0))</f>
        <v>0</v>
      </c>
      <c r="T31" s="24">
        <f ca="1">IF(S31=0,0,SUM(OFFSET(经验数据!$B$2,M31-S31,,S31,)))</f>
        <v>0</v>
      </c>
      <c r="U31" s="24">
        <f t="shared" ca="1" si="1"/>
        <v>21769462</v>
      </c>
      <c r="V31" s="24">
        <f ca="1">MATCH(U31,经验数据!$C$3:$C$202,1)</f>
        <v>95</v>
      </c>
      <c r="W31" s="24">
        <f ca="1">IFERROR(SUM(OFFSET([1]轮回!$B$1,MATCH(M31,[1]轮回!$A$1:$A$91,0)-S31,,S31,)),0)</f>
        <v>0</v>
      </c>
      <c r="X31" s="24">
        <f ca="1">W31+IF(R31,INDEX(模拟数据!$P$47:$P$50,MATCH($A$1,模拟数据!$K$47:$K$50,0)),0)</f>
        <v>0</v>
      </c>
      <c r="Y31" s="24">
        <f ca="1">SUM($X$3:X31)</f>
        <v>0</v>
      </c>
      <c r="Z31" s="24">
        <f ca="1">MATCH(Y31,经验数据!$Z$2:$Z$15,1)-1</f>
        <v>0</v>
      </c>
    </row>
    <row r="32" spans="1:26" x14ac:dyDescent="0.15">
      <c r="A32" s="25">
        <v>30</v>
      </c>
      <c r="B32" s="24">
        <f ca="1">SUM(OFFSET(经验数据!$F$2,INDEX(模拟数据!$B$3:$E$62,$A31,MATCH(A$1,模拟数据!$B$2:$E$2,0))+1,,INDEX(模拟数据!$B$3:$E$62,$A32,MATCH(A$1,模拟数据!$B$2:$E$2,0))-INDEX(模拟数据!$B$3:$E$62,$A31,MATCH(A$1,模拟数据!$B$2:$E$2,0)),))</f>
        <v>67055</v>
      </c>
      <c r="C32" s="24">
        <f>模拟数据!$L$16*INDEX(经验数据!$H$3:$H$3401,MATCH(INDEX(模拟数据!$B$3:$E$62,$A32,MATCH(A$1,模拟数据!$B$2:$E$2,0)),经验数据!$E$3:$E$3401,0))*(1+INDEX(模拟数据!$M$19:$M$22,MATCH(A$1,模拟数据!$K$19:$K$22,0)))</f>
        <v>4670380</v>
      </c>
      <c r="D32" s="24">
        <f ca="1">SUM(OFFSET(经验数据!$S$2,INDEX(模拟数据!$F$3:$I$62,$A31,MATCH(A$1,模拟数据!$B$2:$E$2,0))+1,,INDEX(模拟数据!$F$3:$I$62,$A32,MATCH(A$1,模拟数据!$B$2:$E$2,0))-INDEX(模拟数据!$F$3:$I$62,$A31,MATCH(A$1,模拟数据!$B$2:$E$2,0)),))</f>
        <v>110000</v>
      </c>
      <c r="E32" s="24">
        <f ca="1">MIN(200,MATCH(SUM(B32:D32,U31),经验数据!$C$3:$C$202,1))</f>
        <v>98</v>
      </c>
      <c r="F32" s="24">
        <f t="shared" ca="1" si="2"/>
        <v>4</v>
      </c>
      <c r="G32" s="24">
        <f ca="1">INDEX(经验数据!$M$3:$M$23,MATCH(E32,经验数据!$J$3:$J$23,1))*INDEX(模拟数据!$S$19:$S$22,MATCH(A$1,模拟数据!$K$19:$K$22,0))</f>
        <v>500000</v>
      </c>
      <c r="H32" s="24">
        <f ca="1">IF(F31&gt;0,VLOOKUP(F31*1000,经验数据!$O$3:$P$95,2,FALSE),VLOOKUP(MIN(80,E32),经验数据!$O$3:$P$95,2,FALSE))*模拟数据!$L$30</f>
        <v>761280</v>
      </c>
      <c r="I32" s="24">
        <f ca="1">MATCH(SUM(B32:D32,G32:H32,U31),经验数据!$C$3:$C$202,1)</f>
        <v>99</v>
      </c>
      <c r="J32" s="24">
        <f ca="1">MIN(INDEX(模拟数据!$N$37:$N$40,MATCH($A$1,模拟数据!$K$37:$K$40,0)),MAX(0,I32-80))</f>
        <v>3</v>
      </c>
      <c r="K32" s="24">
        <f ca="1">IF(J32=0,0,SUM(OFFSET(经验数据!$B$2,I32-J32,,J32,)))</f>
        <v>5636149</v>
      </c>
      <c r="L32" s="24">
        <f t="shared" ca="1" si="3"/>
        <v>22242028</v>
      </c>
      <c r="M32" s="24">
        <f ca="1">MATCH(L32,经验数据!$C$3:$C$202,1)</f>
        <v>96</v>
      </c>
      <c r="N32" s="24">
        <f ca="1">IFERROR(SUM(OFFSET(经验数据!$V$1,MATCH(I32,经验数据!$U$1:$U$123,0)-J32,,J32,)),0)</f>
        <v>77900</v>
      </c>
      <c r="O32" s="24">
        <f ca="1">N32+IF(J32&gt;0,INDEX(模拟数据!$P$37:$P$40,MATCH($A$1,模拟数据!$K$37:$K$40,0)),0)</f>
        <v>107900</v>
      </c>
      <c r="P32" s="24">
        <f ca="1">SUM($O$3:O32)</f>
        <v>2521200</v>
      </c>
      <c r="Q32" s="24">
        <f ca="1">MATCH(P32,经验数据!$Z$2:$Z$15,1)-1</f>
        <v>4</v>
      </c>
      <c r="R32" s="24" t="b">
        <f t="shared" ca="1" si="0"/>
        <v>0</v>
      </c>
      <c r="S32" s="24">
        <f ca="1">MIN(INDEX(模拟数据!$N$37:$N$40,MATCH($A$1,模拟数据!$K$37:$K$40,0)),IF(R32,M32-110,0))</f>
        <v>0</v>
      </c>
      <c r="T32" s="24">
        <f ca="1">IF(S32=0,0,SUM(OFFSET(经验数据!$B$2,M32-S32,,S32,)))</f>
        <v>0</v>
      </c>
      <c r="U32" s="24">
        <f t="shared" ca="1" si="1"/>
        <v>22242028</v>
      </c>
      <c r="V32" s="24">
        <f ca="1">MATCH(U32,经验数据!$C$3:$C$202,1)</f>
        <v>96</v>
      </c>
      <c r="W32" s="24">
        <f ca="1">IFERROR(SUM(OFFSET([1]轮回!$B$1,MATCH(M32,[1]轮回!$A$1:$A$91,0)-S32,,S32,)),0)</f>
        <v>0</v>
      </c>
      <c r="X32" s="24">
        <f ca="1">W32+IF(R32,INDEX(模拟数据!$P$47:$P$50,MATCH($A$1,模拟数据!$K$47:$K$50,0)),0)</f>
        <v>0</v>
      </c>
      <c r="Y32" s="24">
        <f ca="1">SUM($X$3:X32)</f>
        <v>0</v>
      </c>
      <c r="Z32" s="24">
        <f ca="1">MATCH(Y32,经验数据!$Z$2:$Z$15,1)-1</f>
        <v>0</v>
      </c>
    </row>
    <row r="33" spans="1:26" x14ac:dyDescent="0.15">
      <c r="A33" s="25">
        <v>31</v>
      </c>
      <c r="B33" s="24">
        <f ca="1">SUM(OFFSET(经验数据!$F$2,INDEX(模拟数据!$B$3:$E$62,$A32,MATCH(A$1,模拟数据!$B$2:$E$2,0))+1,,INDEX(模拟数据!$B$3:$E$62,$A33,MATCH(A$1,模拟数据!$B$2:$E$2,0))-INDEX(模拟数据!$B$3:$E$62,$A32,MATCH(A$1,模拟数据!$B$2:$E$2,0)),))</f>
        <v>68448</v>
      </c>
      <c r="C33" s="24">
        <f>模拟数据!$L$16*INDEX(经验数据!$H$3:$H$3401,MATCH(INDEX(模拟数据!$B$3:$E$62,$A33,MATCH(A$1,模拟数据!$B$2:$E$2,0)),经验数据!$E$3:$E$3401,0))*(1+INDEX(模拟数据!$M$19:$M$22,MATCH(A$1,模拟数据!$K$19:$K$22,0)))</f>
        <v>4766451</v>
      </c>
      <c r="D33" s="24">
        <f ca="1">SUM(OFFSET(经验数据!$S$2,INDEX(模拟数据!$F$3:$I$62,$A32,MATCH(A$1,模拟数据!$B$2:$E$2,0))+1,,INDEX(模拟数据!$F$3:$I$62,$A33,MATCH(A$1,模拟数据!$B$2:$E$2,0))-INDEX(模拟数据!$F$3:$I$62,$A32,MATCH(A$1,模拟数据!$B$2:$E$2,0)),))</f>
        <v>240000</v>
      </c>
      <c r="E33" s="24">
        <f ca="1">MIN(200,MATCH(SUM(B33:D33,U32),经验数据!$C$3:$C$202,1))</f>
        <v>98</v>
      </c>
      <c r="F33" s="24">
        <f t="shared" ca="1" si="2"/>
        <v>4</v>
      </c>
      <c r="G33" s="24">
        <f ca="1">INDEX(经验数据!$M$3:$M$23,MATCH(E33,经验数据!$J$3:$J$23,1))*INDEX(模拟数据!$S$19:$S$22,MATCH(A$1,模拟数据!$K$19:$K$22,0))</f>
        <v>500000</v>
      </c>
      <c r="H33" s="24">
        <f ca="1">IF(F32&gt;0,VLOOKUP(F32*1000,经验数据!$O$3:$P$95,2,FALSE),VLOOKUP(MIN(80,E33),经验数据!$O$3:$P$95,2,FALSE))*模拟数据!$L$30</f>
        <v>761280</v>
      </c>
      <c r="I33" s="24">
        <f ca="1">MATCH(SUM(B33:D33,G33:H33,U32),经验数据!$C$3:$C$202,1)</f>
        <v>99</v>
      </c>
      <c r="J33" s="24">
        <f ca="1">MIN(INDEX(模拟数据!$N$37:$N$40,MATCH($A$1,模拟数据!$K$37:$K$40,0)),MAX(0,I33-80))</f>
        <v>3</v>
      </c>
      <c r="K33" s="24">
        <f ca="1">IF(J33=0,0,SUM(OFFSET(经验数据!$B$2,I33-J33,,J33,)))</f>
        <v>5636149</v>
      </c>
      <c r="L33" s="24">
        <f t="shared" ca="1" si="3"/>
        <v>22942058</v>
      </c>
      <c r="M33" s="24">
        <f ca="1">MATCH(L33,经验数据!$C$3:$C$202,1)</f>
        <v>96</v>
      </c>
      <c r="N33" s="24">
        <f ca="1">IFERROR(SUM(OFFSET(经验数据!$V$1,MATCH(I33,经验数据!$U$1:$U$123,0)-J33,,J33,)),0)</f>
        <v>77900</v>
      </c>
      <c r="O33" s="24">
        <f ca="1">N33+IF(J33&gt;0,INDEX(模拟数据!$P$37:$P$40,MATCH($A$1,模拟数据!$K$37:$K$40,0)),0)</f>
        <v>107900</v>
      </c>
      <c r="P33" s="24">
        <f ca="1">SUM($O$3:O33)</f>
        <v>2629100</v>
      </c>
      <c r="Q33" s="24">
        <f ca="1">MATCH(P33,经验数据!$Z$2:$Z$15,1)-1</f>
        <v>4</v>
      </c>
      <c r="R33" s="24" t="b">
        <f t="shared" ca="1" si="0"/>
        <v>0</v>
      </c>
      <c r="S33" s="24">
        <f ca="1">MIN(INDEX(模拟数据!$N$37:$N$40,MATCH($A$1,模拟数据!$K$37:$K$40,0)),IF(R33,M33-110,0))</f>
        <v>0</v>
      </c>
      <c r="T33" s="24">
        <f ca="1">IF(S33=0,0,SUM(OFFSET(经验数据!$B$2,M33-S33,,S33,)))</f>
        <v>0</v>
      </c>
      <c r="U33" s="24">
        <f t="shared" ca="1" si="1"/>
        <v>22942058</v>
      </c>
      <c r="V33" s="24">
        <f ca="1">MATCH(U33,经验数据!$C$3:$C$202,1)</f>
        <v>96</v>
      </c>
      <c r="W33" s="24">
        <f ca="1">IFERROR(SUM(OFFSET([1]轮回!$B$1,MATCH(M33,[1]轮回!$A$1:$A$91,0)-S33,,S33,)),0)</f>
        <v>0</v>
      </c>
      <c r="X33" s="24">
        <f ca="1">W33+IF(R33,INDEX(模拟数据!$P$47:$P$50,MATCH($A$1,模拟数据!$K$47:$K$50,0)),0)</f>
        <v>0</v>
      </c>
      <c r="Y33" s="24">
        <f ca="1">SUM($X$3:X33)</f>
        <v>0</v>
      </c>
      <c r="Z33" s="24">
        <f ca="1">MATCH(Y33,经验数据!$Z$2:$Z$15,1)-1</f>
        <v>0</v>
      </c>
    </row>
    <row r="34" spans="1:26" x14ac:dyDescent="0.15">
      <c r="A34" s="25">
        <v>32</v>
      </c>
      <c r="B34" s="24">
        <f ca="1">SUM(OFFSET(经验数据!$F$2,INDEX(模拟数据!$B$3:$E$62,$A33,MATCH(A$1,模拟数据!$B$2:$E$2,0))+1,,INDEX(模拟数据!$B$3:$E$62,$A34,MATCH(A$1,模拟数据!$B$2:$E$2,0))-INDEX(模拟数据!$B$3:$E$62,$A33,MATCH(A$1,模拟数据!$B$2:$E$2,0)),))</f>
        <v>69840</v>
      </c>
      <c r="C34" s="24">
        <f>模拟数据!$L$16*INDEX(经验数据!$H$3:$H$3401,MATCH(INDEX(模拟数据!$B$3:$E$62,$A34,MATCH(A$1,模拟数据!$B$2:$E$2,0)),经验数据!$E$3:$E$3401,0))*(1+INDEX(模拟数据!$M$19:$M$22,MATCH(A$1,模拟数据!$K$19:$K$22,0)))</f>
        <v>4862545</v>
      </c>
      <c r="D34" s="24">
        <f ca="1">SUM(OFFSET(经验数据!$S$2,INDEX(模拟数据!$F$3:$I$62,$A33,MATCH(A$1,模拟数据!$B$2:$E$2,0))+1,,INDEX(模拟数据!$F$3:$I$62,$A34,MATCH(A$1,模拟数据!$B$2:$E$2,0))-INDEX(模拟数据!$F$3:$I$62,$A33,MATCH(A$1,模拟数据!$B$2:$E$2,0)),))</f>
        <v>130000</v>
      </c>
      <c r="E34" s="24">
        <f ca="1">MIN(200,MATCH(SUM(B34:D34,U33),经验数据!$C$3:$C$202,1))</f>
        <v>99</v>
      </c>
      <c r="F34" s="24">
        <f t="shared" ca="1" si="2"/>
        <v>4</v>
      </c>
      <c r="G34" s="24">
        <f ca="1">INDEX(经验数据!$M$3:$M$23,MATCH(E34,经验数据!$J$3:$J$23,1))*INDEX(模拟数据!$S$19:$S$22,MATCH(A$1,模拟数据!$K$19:$K$22,0))</f>
        <v>500000</v>
      </c>
      <c r="H34" s="24">
        <f ca="1">IF(F33&gt;0,VLOOKUP(F33*1000,经验数据!$O$3:$P$95,2,FALSE),VLOOKUP(MIN(80,E34),经验数据!$O$3:$P$95,2,FALSE))*模拟数据!$L$30</f>
        <v>761280</v>
      </c>
      <c r="I34" s="24">
        <f ca="1">MATCH(SUM(B34:D34,G34:H34,U33),经验数据!$C$3:$C$202,1)</f>
        <v>99</v>
      </c>
      <c r="J34" s="24">
        <f ca="1">MIN(INDEX(模拟数据!$N$37:$N$40,MATCH($A$1,模拟数据!$K$37:$K$40,0)),MAX(0,I34-80))</f>
        <v>3</v>
      </c>
      <c r="K34" s="24">
        <f ca="1">IF(J34=0,0,SUM(OFFSET(经验数据!$B$2,I34-J34,,J34,)))</f>
        <v>5636149</v>
      </c>
      <c r="L34" s="24">
        <f t="shared" ca="1" si="3"/>
        <v>23629574</v>
      </c>
      <c r="M34" s="24">
        <f ca="1">MATCH(L34,经验数据!$C$3:$C$202,1)</f>
        <v>96</v>
      </c>
      <c r="N34" s="24">
        <f ca="1">IFERROR(SUM(OFFSET(经验数据!$V$1,MATCH(I34,经验数据!$U$1:$U$123,0)-J34,,J34,)),0)</f>
        <v>77900</v>
      </c>
      <c r="O34" s="24">
        <f ca="1">N34+IF(J34&gt;0,INDEX(模拟数据!$P$37:$P$40,MATCH($A$1,模拟数据!$K$37:$K$40,0)),0)</f>
        <v>107900</v>
      </c>
      <c r="P34" s="24">
        <f ca="1">SUM($O$3:O34)</f>
        <v>2737000</v>
      </c>
      <c r="Q34" s="24">
        <f ca="1">MATCH(P34,经验数据!$Z$2:$Z$15,1)-1</f>
        <v>4</v>
      </c>
      <c r="R34" s="24" t="b">
        <f t="shared" ca="1" si="0"/>
        <v>0</v>
      </c>
      <c r="S34" s="24">
        <f ca="1">MIN(INDEX(模拟数据!$N$37:$N$40,MATCH($A$1,模拟数据!$K$37:$K$40,0)),IF(R34,M34-110,0))</f>
        <v>0</v>
      </c>
      <c r="T34" s="24">
        <f ca="1">IF(S34=0,0,SUM(OFFSET(经验数据!$B$2,M34-S34,,S34,)))</f>
        <v>0</v>
      </c>
      <c r="U34" s="24">
        <f t="shared" ca="1" si="1"/>
        <v>23629574</v>
      </c>
      <c r="V34" s="24">
        <f ca="1">MATCH(U34,经验数据!$C$3:$C$202,1)</f>
        <v>96</v>
      </c>
      <c r="W34" s="24">
        <f ca="1">IFERROR(SUM(OFFSET([1]轮回!$B$1,MATCH(M34,[1]轮回!$A$1:$A$91,0)-S34,,S34,)),0)</f>
        <v>0</v>
      </c>
      <c r="X34" s="24">
        <f ca="1">W34+IF(R34,INDEX(模拟数据!$P$47:$P$50,MATCH($A$1,模拟数据!$K$47:$K$50,0)),0)</f>
        <v>0</v>
      </c>
      <c r="Y34" s="24">
        <f ca="1">SUM($X$3:X34)</f>
        <v>0</v>
      </c>
      <c r="Z34" s="24">
        <f ca="1">MATCH(Y34,经验数据!$Z$2:$Z$15,1)-1</f>
        <v>0</v>
      </c>
    </row>
    <row r="35" spans="1:26" x14ac:dyDescent="0.15">
      <c r="A35" s="25">
        <v>33</v>
      </c>
      <c r="B35" s="24">
        <f ca="1">SUM(OFFSET(经验数据!$F$2,INDEX(模拟数据!$B$3:$E$62,$A34,MATCH(A$1,模拟数据!$B$2:$E$2,0))+1,,INDEX(模拟数据!$B$3:$E$62,$A35,MATCH(A$1,模拟数据!$B$2:$E$2,0))-INDEX(模拟数据!$B$3:$E$62,$A34,MATCH(A$1,模拟数据!$B$2:$E$2,0)),))</f>
        <v>71232</v>
      </c>
      <c r="C35" s="24">
        <f>模拟数据!$L$16*INDEX(经验数据!$H$3:$H$3401,MATCH(INDEX(模拟数据!$B$3:$E$62,$A35,MATCH(A$1,模拟数据!$B$2:$E$2,0)),经验数据!$E$3:$E$3401,0))*(1+INDEX(模拟数据!$M$19:$M$22,MATCH(A$1,模拟数据!$K$19:$K$22,0)))</f>
        <v>4958616</v>
      </c>
      <c r="D35" s="24">
        <f ca="1">SUM(OFFSET(经验数据!$S$2,INDEX(模拟数据!$F$3:$I$62,$A34,MATCH(A$1,模拟数据!$B$2:$E$2,0))+1,,INDEX(模拟数据!$F$3:$I$62,$A35,MATCH(A$1,模拟数据!$B$2:$E$2,0))-INDEX(模拟数据!$F$3:$I$62,$A34,MATCH(A$1,模拟数据!$B$2:$E$2,0)),))</f>
        <v>270000</v>
      </c>
      <c r="E35" s="24">
        <f ca="1">MIN(200,MATCH(SUM(B35:D35,U34),经验数据!$C$3:$C$202,1))</f>
        <v>99</v>
      </c>
      <c r="F35" s="24">
        <f t="shared" ca="1" si="2"/>
        <v>4</v>
      </c>
      <c r="G35" s="24">
        <f ca="1">INDEX(经验数据!$M$3:$M$23,MATCH(E35,经验数据!$J$3:$J$23,1))*INDEX(模拟数据!$S$19:$S$22,MATCH(A$1,模拟数据!$K$19:$K$22,0))</f>
        <v>500000</v>
      </c>
      <c r="H35" s="24">
        <f ca="1">IF(F34&gt;0,VLOOKUP(F34*1000,经验数据!$O$3:$P$95,2,FALSE),VLOOKUP(MIN(80,E35),经验数据!$O$3:$P$95,2,FALSE))*模拟数据!$L$30</f>
        <v>761280</v>
      </c>
      <c r="I35" s="24">
        <f ca="1">MATCH(SUM(B35:D35,G35:H35,U34),经验数据!$C$3:$C$202,1)</f>
        <v>100</v>
      </c>
      <c r="J35" s="24">
        <f ca="1">MIN(INDEX(模拟数据!$N$37:$N$40,MATCH($A$1,模拟数据!$K$37:$K$40,0)),MAX(0,I35-80))</f>
        <v>3</v>
      </c>
      <c r="K35" s="24">
        <f ca="1">IF(J35=0,0,SUM(OFFSET(经验数据!$B$2,I35-J35,,J35,)))</f>
        <v>5928744</v>
      </c>
      <c r="L35" s="24">
        <f t="shared" ca="1" si="3"/>
        <v>24261958</v>
      </c>
      <c r="M35" s="24">
        <f ca="1">MATCH(L35,经验数据!$C$3:$C$202,1)</f>
        <v>97</v>
      </c>
      <c r="N35" s="24">
        <f ca="1">IFERROR(SUM(OFFSET(经验数据!$V$1,MATCH(I35,经验数据!$U$1:$U$123,0)-J35,,J35,)),0)</f>
        <v>81700</v>
      </c>
      <c r="O35" s="24">
        <f ca="1">N35+IF(J35&gt;0,INDEX(模拟数据!$P$37:$P$40,MATCH($A$1,模拟数据!$K$37:$K$40,0)),0)</f>
        <v>111700</v>
      </c>
      <c r="P35" s="24">
        <f ca="1">SUM($O$3:O35)</f>
        <v>2848700</v>
      </c>
      <c r="Q35" s="24">
        <f ca="1">MATCH(P35,经验数据!$Z$2:$Z$15,1)-1</f>
        <v>4</v>
      </c>
      <c r="R35" s="24" t="b">
        <f t="shared" ca="1" si="0"/>
        <v>0</v>
      </c>
      <c r="S35" s="24">
        <f ca="1">MIN(INDEX(模拟数据!$N$37:$N$40,MATCH($A$1,模拟数据!$K$37:$K$40,0)),IF(R35,M35-110,0))</f>
        <v>0</v>
      </c>
      <c r="T35" s="24">
        <f ca="1">IF(S35=0,0,SUM(OFFSET(经验数据!$B$2,M35-S35,,S35,)))</f>
        <v>0</v>
      </c>
      <c r="U35" s="24">
        <f t="shared" ca="1" si="1"/>
        <v>24261958</v>
      </c>
      <c r="V35" s="24">
        <f ca="1">MATCH(U35,经验数据!$C$3:$C$202,1)</f>
        <v>97</v>
      </c>
      <c r="W35" s="24">
        <f ca="1">IFERROR(SUM(OFFSET([1]轮回!$B$1,MATCH(M35,[1]轮回!$A$1:$A$91,0)-S35,,S35,)),0)</f>
        <v>0</v>
      </c>
      <c r="X35" s="24">
        <f ca="1">W35+IF(R35,INDEX(模拟数据!$P$47:$P$50,MATCH($A$1,模拟数据!$K$47:$K$50,0)),0)</f>
        <v>0</v>
      </c>
      <c r="Y35" s="24">
        <f ca="1">SUM($X$3:X35)</f>
        <v>0</v>
      </c>
      <c r="Z35" s="24">
        <f ca="1">MATCH(Y35,经验数据!$Z$2:$Z$15,1)-1</f>
        <v>0</v>
      </c>
    </row>
    <row r="36" spans="1:26" x14ac:dyDescent="0.15">
      <c r="A36" s="25">
        <v>34</v>
      </c>
      <c r="B36" s="24">
        <f ca="1">SUM(OFFSET(经验数据!$F$2,INDEX(模拟数据!$B$3:$E$62,$A35,MATCH(A$1,模拟数据!$B$2:$E$2,0))+1,,INDEX(模拟数据!$B$3:$E$62,$A36,MATCH(A$1,模拟数据!$B$2:$E$2,0))-INDEX(模拟数据!$B$3:$E$62,$A35,MATCH(A$1,模拟数据!$B$2:$E$2,0)),))</f>
        <v>72625</v>
      </c>
      <c r="C36" s="24">
        <f>模拟数据!$L$16*INDEX(经验数据!$H$3:$H$3401,MATCH(INDEX(模拟数据!$B$3:$E$62,$A36,MATCH(A$1,模拟数据!$B$2:$E$2,0)),经验数据!$E$3:$E$3401,0))*(1+INDEX(模拟数据!$M$19:$M$22,MATCH(A$1,模拟数据!$K$19:$K$22,0)))</f>
        <v>5054687</v>
      </c>
      <c r="D36" s="24">
        <f ca="1">SUM(OFFSET(经验数据!$S$2,INDEX(模拟数据!$F$3:$I$62,$A35,MATCH(A$1,模拟数据!$B$2:$E$2,0))+1,,INDEX(模拟数据!$F$3:$I$62,$A36,MATCH(A$1,模拟数据!$B$2:$E$2,0))-INDEX(模拟数据!$F$3:$I$62,$A35,MATCH(A$1,模拟数据!$B$2:$E$2,0)),))</f>
        <v>140000</v>
      </c>
      <c r="E36" s="24">
        <f ca="1">MIN(200,MATCH(SUM(B36:D36,U35),经验数据!$C$3:$C$202,1))</f>
        <v>99</v>
      </c>
      <c r="F36" s="24">
        <f t="shared" ca="1" si="2"/>
        <v>4</v>
      </c>
      <c r="G36" s="24">
        <f ca="1">INDEX(经验数据!$M$3:$M$23,MATCH(E36,经验数据!$J$3:$J$23,1))*INDEX(模拟数据!$S$19:$S$22,MATCH(A$1,模拟数据!$K$19:$K$22,0))</f>
        <v>500000</v>
      </c>
      <c r="H36" s="24">
        <f ca="1">IF(F35&gt;0,VLOOKUP(F35*1000,经验数据!$O$3:$P$95,2,FALSE),VLOOKUP(MIN(80,E36),经验数据!$O$3:$P$95,2,FALSE))*模拟数据!$L$30</f>
        <v>761280</v>
      </c>
      <c r="I36" s="24">
        <f ca="1">MATCH(SUM(B36:D36,G36:H36,U35),经验数据!$C$3:$C$202,1)</f>
        <v>100</v>
      </c>
      <c r="J36" s="24">
        <f ca="1">MIN(INDEX(模拟数据!$N$37:$N$40,MATCH($A$1,模拟数据!$K$37:$K$40,0)),MAX(0,I36-80))</f>
        <v>3</v>
      </c>
      <c r="K36" s="24">
        <f ca="1">IF(J36=0,0,SUM(OFFSET(经验数据!$B$2,I36-J36,,J36,)))</f>
        <v>5928744</v>
      </c>
      <c r="L36" s="24">
        <f t="shared" ca="1" si="3"/>
        <v>24861806</v>
      </c>
      <c r="M36" s="24">
        <f ca="1">MATCH(L36,经验数据!$C$3:$C$202,1)</f>
        <v>97</v>
      </c>
      <c r="N36" s="24">
        <f ca="1">IFERROR(SUM(OFFSET(经验数据!$V$1,MATCH(I36,经验数据!$U$1:$U$123,0)-J36,,J36,)),0)</f>
        <v>81700</v>
      </c>
      <c r="O36" s="24">
        <f ca="1">N36+IF(J36&gt;0,INDEX(模拟数据!$P$37:$P$40,MATCH($A$1,模拟数据!$K$37:$K$40,0)),0)</f>
        <v>111700</v>
      </c>
      <c r="P36" s="24">
        <f ca="1">SUM($O$3:O36)</f>
        <v>2960400</v>
      </c>
      <c r="Q36" s="24">
        <f ca="1">MATCH(P36,经验数据!$Z$2:$Z$15,1)-1</f>
        <v>4</v>
      </c>
      <c r="R36" s="24" t="b">
        <f t="shared" ca="1" si="0"/>
        <v>0</v>
      </c>
      <c r="S36" s="24">
        <f ca="1">MIN(INDEX(模拟数据!$N$37:$N$40,MATCH($A$1,模拟数据!$K$37:$K$40,0)),IF(R36,M36-110,0))</f>
        <v>0</v>
      </c>
      <c r="T36" s="24">
        <f ca="1">IF(S36=0,0,SUM(OFFSET(经验数据!$B$2,M36-S36,,S36,)))</f>
        <v>0</v>
      </c>
      <c r="U36" s="24">
        <f t="shared" ca="1" si="1"/>
        <v>24861806</v>
      </c>
      <c r="V36" s="24">
        <f ca="1">MATCH(U36,经验数据!$C$3:$C$202,1)</f>
        <v>97</v>
      </c>
      <c r="W36" s="24">
        <f ca="1">IFERROR(SUM(OFFSET([1]轮回!$B$1,MATCH(M36,[1]轮回!$A$1:$A$91,0)-S36,,S36,)),0)</f>
        <v>0</v>
      </c>
      <c r="X36" s="24">
        <f ca="1">W36+IF(R36,INDEX(模拟数据!$P$47:$P$50,MATCH($A$1,模拟数据!$K$47:$K$50,0)),0)</f>
        <v>0</v>
      </c>
      <c r="Y36" s="24">
        <f ca="1">SUM($X$3:X36)</f>
        <v>0</v>
      </c>
      <c r="Z36" s="24">
        <f ca="1">MATCH(Y36,经验数据!$Z$2:$Z$15,1)-1</f>
        <v>0</v>
      </c>
    </row>
    <row r="37" spans="1:26" x14ac:dyDescent="0.15">
      <c r="A37" s="25">
        <v>35</v>
      </c>
      <c r="B37" s="24">
        <f ca="1">SUM(OFFSET(经验数据!$F$2,INDEX(模拟数据!$B$3:$E$62,$A36,MATCH(A$1,模拟数据!$B$2:$E$2,0))+1,,INDEX(模拟数据!$B$3:$E$62,$A37,MATCH(A$1,模拟数据!$B$2:$E$2,0))-INDEX(模拟数据!$B$3:$E$62,$A36,MATCH(A$1,模拟数据!$B$2:$E$2,0)),))</f>
        <v>74018</v>
      </c>
      <c r="C37" s="24">
        <f>模拟数据!$L$16*INDEX(经验数据!$H$3:$H$3401,MATCH(INDEX(模拟数据!$B$3:$E$62,$A37,MATCH(A$1,模拟数据!$B$2:$E$2,0)),经验数据!$E$3:$E$3401,0))*(1+INDEX(模拟数据!$M$19:$M$22,MATCH(A$1,模拟数据!$K$19:$K$22,0)))</f>
        <v>5150758</v>
      </c>
      <c r="D37" s="24">
        <f ca="1">SUM(OFFSET(经验数据!$S$2,INDEX(模拟数据!$F$3:$I$62,$A36,MATCH(A$1,模拟数据!$B$2:$E$2,0))+1,,INDEX(模拟数据!$F$3:$I$62,$A37,MATCH(A$1,模拟数据!$B$2:$E$2,0))-INDEX(模拟数据!$F$3:$I$62,$A36,MATCH(A$1,模拟数据!$B$2:$E$2,0)),))</f>
        <v>300000</v>
      </c>
      <c r="E37" s="24">
        <f ca="1">MIN(200,MATCH(SUM(B37:D37,U36),经验数据!$C$3:$C$202,1))</f>
        <v>100</v>
      </c>
      <c r="F37" s="24">
        <f t="shared" ca="1" si="2"/>
        <v>4</v>
      </c>
      <c r="G37" s="24">
        <f ca="1">INDEX(经验数据!$M$3:$M$23,MATCH(E37,经验数据!$J$3:$J$23,1))*INDEX(模拟数据!$S$19:$S$22,MATCH(A$1,模拟数据!$K$19:$K$22,0))</f>
        <v>700000</v>
      </c>
      <c r="H37" s="24">
        <f ca="1">IF(F36&gt;0,VLOOKUP(F36*1000,经验数据!$O$3:$P$95,2,FALSE),VLOOKUP(MIN(80,E37),经验数据!$O$3:$P$95,2,FALSE))*模拟数据!$L$30</f>
        <v>761280</v>
      </c>
      <c r="I37" s="24">
        <f ca="1">MATCH(SUM(B37:D37,G37:H37,U36),经验数据!$C$3:$C$202,1)</f>
        <v>100</v>
      </c>
      <c r="J37" s="24">
        <f ca="1">MIN(INDEX(模拟数据!$N$37:$N$40,MATCH($A$1,模拟数据!$K$37:$K$40,0)),MAX(0,I37-80))</f>
        <v>3</v>
      </c>
      <c r="K37" s="24">
        <f ca="1">IF(J37=0,0,SUM(OFFSET(经验数据!$B$2,I37-J37,,J37,)))</f>
        <v>5928744</v>
      </c>
      <c r="L37" s="24">
        <f t="shared" ca="1" si="3"/>
        <v>25919118</v>
      </c>
      <c r="M37" s="24">
        <f ca="1">MATCH(L37,经验数据!$C$3:$C$202,1)</f>
        <v>98</v>
      </c>
      <c r="N37" s="24">
        <f ca="1">IFERROR(SUM(OFFSET(经验数据!$V$1,MATCH(I37,经验数据!$U$1:$U$123,0)-J37,,J37,)),0)</f>
        <v>81700</v>
      </c>
      <c r="O37" s="24">
        <f ca="1">N37+IF(J37&gt;0,INDEX(模拟数据!$P$37:$P$40,MATCH($A$1,模拟数据!$K$37:$K$40,0)),0)</f>
        <v>111700</v>
      </c>
      <c r="P37" s="24">
        <f ca="1">SUM($O$3:O37)</f>
        <v>3072100</v>
      </c>
      <c r="Q37" s="24">
        <f ca="1">MATCH(P37,经验数据!$Z$2:$Z$15,1)-1</f>
        <v>4</v>
      </c>
      <c r="R37" s="24" t="b">
        <f t="shared" ca="1" si="0"/>
        <v>0</v>
      </c>
      <c r="S37" s="24">
        <f ca="1">MIN(INDEX(模拟数据!$N$37:$N$40,MATCH($A$1,模拟数据!$K$37:$K$40,0)),IF(R37,M37-110,0))</f>
        <v>0</v>
      </c>
      <c r="T37" s="24">
        <f ca="1">IF(S37=0,0,SUM(OFFSET(经验数据!$B$2,M37-S37,,S37,)))</f>
        <v>0</v>
      </c>
      <c r="U37" s="24">
        <f t="shared" ca="1" si="1"/>
        <v>25919118</v>
      </c>
      <c r="V37" s="24">
        <f ca="1">MATCH(U37,经验数据!$C$3:$C$202,1)</f>
        <v>98</v>
      </c>
      <c r="W37" s="24">
        <f ca="1">IFERROR(SUM(OFFSET([1]轮回!$B$1,MATCH(M37,[1]轮回!$A$1:$A$91,0)-S37,,S37,)),0)</f>
        <v>0</v>
      </c>
      <c r="X37" s="24">
        <f ca="1">W37+IF(R37,INDEX(模拟数据!$P$47:$P$50,MATCH($A$1,模拟数据!$K$47:$K$50,0)),0)</f>
        <v>0</v>
      </c>
      <c r="Y37" s="24">
        <f ca="1">SUM($X$3:X37)</f>
        <v>0</v>
      </c>
      <c r="Z37" s="24">
        <f ca="1">MATCH(Y37,经验数据!$Z$2:$Z$15,1)-1</f>
        <v>0</v>
      </c>
    </row>
    <row r="38" spans="1:26" x14ac:dyDescent="0.15">
      <c r="A38" s="25">
        <v>36</v>
      </c>
      <c r="B38" s="24">
        <f ca="1">SUM(OFFSET(经验数据!$F$2,INDEX(模拟数据!$B$3:$E$62,$A37,MATCH(A$1,模拟数据!$B$2:$E$2,0))+1,,INDEX(模拟数据!$B$3:$E$62,$A38,MATCH(A$1,模拟数据!$B$2:$E$2,0))-INDEX(模拟数据!$B$3:$E$62,$A37,MATCH(A$1,模拟数据!$B$2:$E$2,0)),))</f>
        <v>75410</v>
      </c>
      <c r="C38" s="24">
        <f>模拟数据!$L$16*INDEX(经验数据!$H$3:$H$3401,MATCH(INDEX(模拟数据!$B$3:$E$62,$A38,MATCH(A$1,模拟数据!$B$2:$E$2,0)),经验数据!$E$3:$E$3401,0))*(1+INDEX(模拟数据!$M$19:$M$22,MATCH(A$1,模拟数据!$K$19:$K$22,0)))</f>
        <v>5246852</v>
      </c>
      <c r="D38" s="24">
        <f ca="1">SUM(OFFSET(经验数据!$S$2,INDEX(模拟数据!$F$3:$I$62,$A37,MATCH(A$1,模拟数据!$B$2:$E$2,0))+1,,INDEX(模拟数据!$F$3:$I$62,$A38,MATCH(A$1,模拟数据!$B$2:$E$2,0))-INDEX(模拟数据!$F$3:$I$62,$A37,MATCH(A$1,模拟数据!$B$2:$E$2,0)),))</f>
        <v>155000</v>
      </c>
      <c r="E38" s="24">
        <f ca="1">MIN(200,MATCH(SUM(B38:D38,U37),经验数据!$C$3:$C$202,1))</f>
        <v>100</v>
      </c>
      <c r="F38" s="24">
        <f t="shared" ca="1" si="2"/>
        <v>4</v>
      </c>
      <c r="G38" s="24">
        <f ca="1">INDEX(经验数据!$M$3:$M$23,MATCH(E38,经验数据!$J$3:$J$23,1))*INDEX(模拟数据!$S$19:$S$22,MATCH(A$1,模拟数据!$K$19:$K$22,0))</f>
        <v>700000</v>
      </c>
      <c r="H38" s="24">
        <f ca="1">IF(F37&gt;0,VLOOKUP(F37*1000,经验数据!$O$3:$P$95,2,FALSE),VLOOKUP(MIN(80,E38),经验数据!$O$3:$P$95,2,FALSE))*模拟数据!$L$30</f>
        <v>761280</v>
      </c>
      <c r="I38" s="24">
        <f ca="1">MATCH(SUM(B38:D38,G38:H38,U37),经验数据!$C$3:$C$202,1)</f>
        <v>101</v>
      </c>
      <c r="J38" s="24">
        <f ca="1">MIN(INDEX(模拟数据!$N$37:$N$40,MATCH($A$1,模拟数据!$K$37:$K$40,0)),MAX(0,I38-80))</f>
        <v>3</v>
      </c>
      <c r="K38" s="24">
        <f ca="1">IF(J38=0,0,SUM(OFFSET(经验数据!$B$2,I38-J38,,J38,)))</f>
        <v>6356726</v>
      </c>
      <c r="L38" s="24">
        <f t="shared" ca="1" si="3"/>
        <v>26500934</v>
      </c>
      <c r="M38" s="24">
        <f ca="1">MATCH(L38,经验数据!$C$3:$C$202,1)</f>
        <v>98</v>
      </c>
      <c r="N38" s="24">
        <f ca="1">IFERROR(SUM(OFFSET(经验数据!$V$1,MATCH(I38,经验数据!$U$1:$U$123,0)-J38,,J38,)),0)</f>
        <v>84200</v>
      </c>
      <c r="O38" s="24">
        <f ca="1">N38+IF(J38&gt;0,INDEX(模拟数据!$P$37:$P$40,MATCH($A$1,模拟数据!$K$37:$K$40,0)),0)</f>
        <v>114200</v>
      </c>
      <c r="P38" s="24">
        <f ca="1">SUM($O$3:O38)</f>
        <v>3186300</v>
      </c>
      <c r="Q38" s="24">
        <f ca="1">MATCH(P38,经验数据!$Z$2:$Z$15,1)-1</f>
        <v>4</v>
      </c>
      <c r="R38" s="24" t="b">
        <f t="shared" ca="1" si="0"/>
        <v>0</v>
      </c>
      <c r="S38" s="24">
        <f ca="1">MIN(INDEX(模拟数据!$N$37:$N$40,MATCH($A$1,模拟数据!$K$37:$K$40,0)),IF(R38,M38-110,0))</f>
        <v>0</v>
      </c>
      <c r="T38" s="24">
        <f ca="1">IF(S38=0,0,SUM(OFFSET(经验数据!$B$2,M38-S38,,S38,)))</f>
        <v>0</v>
      </c>
      <c r="U38" s="24">
        <f t="shared" ca="1" si="1"/>
        <v>26500934</v>
      </c>
      <c r="V38" s="24">
        <f ca="1">MATCH(U38,经验数据!$C$3:$C$202,1)</f>
        <v>98</v>
      </c>
      <c r="W38" s="24">
        <f ca="1">IFERROR(SUM(OFFSET([1]轮回!$B$1,MATCH(M38,[1]轮回!$A$1:$A$91,0)-S38,,S38,)),0)</f>
        <v>0</v>
      </c>
      <c r="X38" s="24">
        <f ca="1">W38+IF(R38,INDEX(模拟数据!$P$47:$P$50,MATCH($A$1,模拟数据!$K$47:$K$50,0)),0)</f>
        <v>0</v>
      </c>
      <c r="Y38" s="24">
        <f ca="1">SUM($X$3:X38)</f>
        <v>0</v>
      </c>
      <c r="Z38" s="24">
        <f ca="1">MATCH(Y38,经验数据!$Z$2:$Z$15,1)-1</f>
        <v>0</v>
      </c>
    </row>
    <row r="39" spans="1:26" x14ac:dyDescent="0.15">
      <c r="A39" s="25">
        <v>37</v>
      </c>
      <c r="B39" s="24">
        <f ca="1">SUM(OFFSET(经验数据!$F$2,INDEX(模拟数据!$B$3:$E$62,$A38,MATCH(A$1,模拟数据!$B$2:$E$2,0))+1,,INDEX(模拟数据!$B$3:$E$62,$A39,MATCH(A$1,模拟数据!$B$2:$E$2,0))-INDEX(模拟数据!$B$3:$E$62,$A38,MATCH(A$1,模拟数据!$B$2:$E$2,0)),))</f>
        <v>76801</v>
      </c>
      <c r="C39" s="24">
        <f>模拟数据!$L$16*INDEX(经验数据!$H$3:$H$3401,MATCH(INDEX(模拟数据!$B$3:$E$62,$A39,MATCH(A$1,模拟数据!$B$2:$E$2,0)),经验数据!$E$3:$E$3401,0))*(1+INDEX(模拟数据!$M$19:$M$22,MATCH(A$1,模拟数据!$K$19:$K$22,0)))</f>
        <v>5342923</v>
      </c>
      <c r="D39" s="24">
        <f ca="1">SUM(OFFSET(经验数据!$S$2,INDEX(模拟数据!$F$3:$I$62,$A38,MATCH(A$1,模拟数据!$B$2:$E$2,0))+1,,INDEX(模拟数据!$F$3:$I$62,$A39,MATCH(A$1,模拟数据!$B$2:$E$2,0))-INDEX(模拟数据!$F$3:$I$62,$A38,MATCH(A$1,模拟数据!$B$2:$E$2,0)),))</f>
        <v>155000</v>
      </c>
      <c r="E39" s="24">
        <f ca="1">MIN(200,MATCH(SUM(B39:D39,U38),经验数据!$C$3:$C$202,1))</f>
        <v>100</v>
      </c>
      <c r="F39" s="24">
        <f t="shared" ca="1" si="2"/>
        <v>4</v>
      </c>
      <c r="G39" s="24">
        <f ca="1">INDEX(经验数据!$M$3:$M$23,MATCH(E39,经验数据!$J$3:$J$23,1))*INDEX(模拟数据!$S$19:$S$22,MATCH(A$1,模拟数据!$K$19:$K$22,0))</f>
        <v>700000</v>
      </c>
      <c r="H39" s="24">
        <f ca="1">IF(F38&gt;0,VLOOKUP(F38*1000,经验数据!$O$3:$P$95,2,FALSE),VLOOKUP(MIN(80,E39),经验数据!$O$3:$P$95,2,FALSE))*模拟数据!$L$30</f>
        <v>761280</v>
      </c>
      <c r="I39" s="24">
        <f ca="1">MATCH(SUM(B39:D39,G39:H39,U38),经验数据!$C$3:$C$202,1)</f>
        <v>101</v>
      </c>
      <c r="J39" s="24">
        <f ca="1">MIN(INDEX(模拟数据!$N$37:$N$40,MATCH($A$1,模拟数据!$K$37:$K$40,0)),MAX(0,I39-80))</f>
        <v>3</v>
      </c>
      <c r="K39" s="24">
        <f ca="1">IF(J39=0,0,SUM(OFFSET(经验数据!$B$2,I39-J39,,J39,)))</f>
        <v>6356726</v>
      </c>
      <c r="L39" s="24">
        <f t="shared" ca="1" si="3"/>
        <v>27180212</v>
      </c>
      <c r="M39" s="24">
        <f ca="1">MATCH(L39,经验数据!$C$3:$C$202,1)</f>
        <v>98</v>
      </c>
      <c r="N39" s="24">
        <f ca="1">IFERROR(SUM(OFFSET(经验数据!$V$1,MATCH(I39,经验数据!$U$1:$U$123,0)-J39,,J39,)),0)</f>
        <v>84200</v>
      </c>
      <c r="O39" s="24">
        <f ca="1">N39+IF(J39&gt;0,INDEX(模拟数据!$P$37:$P$40,MATCH($A$1,模拟数据!$K$37:$K$40,0)),0)</f>
        <v>114200</v>
      </c>
      <c r="P39" s="24">
        <f ca="1">SUM($O$3:O39)</f>
        <v>3300500</v>
      </c>
      <c r="Q39" s="24">
        <f ca="1">MATCH(P39,经验数据!$Z$2:$Z$15,1)-1</f>
        <v>4</v>
      </c>
      <c r="R39" s="24" t="b">
        <f t="shared" ca="1" si="0"/>
        <v>0</v>
      </c>
      <c r="S39" s="24">
        <f ca="1">MIN(INDEX(模拟数据!$N$37:$N$40,MATCH($A$1,模拟数据!$K$37:$K$40,0)),IF(R39,M39-110,0))</f>
        <v>0</v>
      </c>
      <c r="T39" s="24">
        <f ca="1">IF(S39=0,0,SUM(OFFSET(经验数据!$B$2,M39-S39,,S39,)))</f>
        <v>0</v>
      </c>
      <c r="U39" s="24">
        <f t="shared" ca="1" si="1"/>
        <v>27180212</v>
      </c>
      <c r="V39" s="24">
        <f ca="1">MATCH(U39,经验数据!$C$3:$C$202,1)</f>
        <v>98</v>
      </c>
      <c r="W39" s="24">
        <f ca="1">IFERROR(SUM(OFFSET([1]轮回!$B$1,MATCH(M39,[1]轮回!$A$1:$A$91,0)-S39,,S39,)),0)</f>
        <v>0</v>
      </c>
      <c r="X39" s="24">
        <f ca="1">W39+IF(R39,INDEX(模拟数据!$P$47:$P$50,MATCH($A$1,模拟数据!$K$47:$K$50,0)),0)</f>
        <v>0</v>
      </c>
      <c r="Y39" s="24">
        <f ca="1">SUM($X$3:X39)</f>
        <v>0</v>
      </c>
      <c r="Z39" s="24">
        <f ca="1">MATCH(Y39,经验数据!$Z$2:$Z$15,1)-1</f>
        <v>0</v>
      </c>
    </row>
    <row r="40" spans="1:26" x14ac:dyDescent="0.15">
      <c r="A40" s="25">
        <v>38</v>
      </c>
      <c r="B40" s="24">
        <f ca="1">SUM(OFFSET(经验数据!$F$2,INDEX(模拟数据!$B$3:$E$62,$A39,MATCH(A$1,模拟数据!$B$2:$E$2,0))+1,,INDEX(模拟数据!$B$3:$E$62,$A40,MATCH(A$1,模拟数据!$B$2:$E$2,0))-INDEX(模拟数据!$B$3:$E$62,$A39,MATCH(A$1,模拟数据!$B$2:$E$2,0)),))</f>
        <v>78194</v>
      </c>
      <c r="C40" s="24">
        <f>模拟数据!$L$16*INDEX(经验数据!$H$3:$H$3401,MATCH(INDEX(模拟数据!$B$3:$E$62,$A40,MATCH(A$1,模拟数据!$B$2:$E$2,0)),经验数据!$E$3:$E$3401,0))*(1+INDEX(模拟数据!$M$19:$M$22,MATCH(A$1,模拟数据!$K$19:$K$22,0)))</f>
        <v>5438994</v>
      </c>
      <c r="D40" s="24">
        <f ca="1">SUM(OFFSET(经验数据!$S$2,INDEX(模拟数据!$F$3:$I$62,$A39,MATCH(A$1,模拟数据!$B$2:$E$2,0))+1,,INDEX(模拟数据!$F$3:$I$62,$A40,MATCH(A$1,模拟数据!$B$2:$E$2,0))-INDEX(模拟数据!$F$3:$I$62,$A39,MATCH(A$1,模拟数据!$B$2:$E$2,0)),))</f>
        <v>320000</v>
      </c>
      <c r="E40" s="24">
        <f ca="1">MIN(200,MATCH(SUM(B40:D40,U39),经验数据!$C$3:$C$202,1))</f>
        <v>101</v>
      </c>
      <c r="F40" s="24">
        <f t="shared" ca="1" si="2"/>
        <v>4</v>
      </c>
      <c r="G40" s="24">
        <f ca="1">INDEX(经验数据!$M$3:$M$23,MATCH(E40,经验数据!$J$3:$J$23,1))*INDEX(模拟数据!$S$19:$S$22,MATCH(A$1,模拟数据!$K$19:$K$22,0))</f>
        <v>700000</v>
      </c>
      <c r="H40" s="24">
        <f ca="1">IF(F39&gt;0,VLOOKUP(F39*1000,经验数据!$O$3:$P$95,2,FALSE),VLOOKUP(MIN(80,E40),经验数据!$O$3:$P$95,2,FALSE))*模拟数据!$L$30</f>
        <v>761280</v>
      </c>
      <c r="I40" s="24">
        <f ca="1">MATCH(SUM(B40:D40,G40:H40,U39),经验数据!$C$3:$C$202,1)</f>
        <v>101</v>
      </c>
      <c r="J40" s="24">
        <f ca="1">MIN(INDEX(模拟数据!$N$37:$N$40,MATCH($A$1,模拟数据!$K$37:$K$40,0)),MAX(0,I40-80))</f>
        <v>3</v>
      </c>
      <c r="K40" s="24">
        <f ca="1">IF(J40=0,0,SUM(OFFSET(经验数据!$B$2,I40-J40,,J40,)))</f>
        <v>6356726</v>
      </c>
      <c r="L40" s="24">
        <f t="shared" ca="1" si="3"/>
        <v>28121954</v>
      </c>
      <c r="M40" s="24">
        <f ca="1">MATCH(L40,经验数据!$C$3:$C$202,1)</f>
        <v>99</v>
      </c>
      <c r="N40" s="24">
        <f ca="1">IFERROR(SUM(OFFSET(经验数据!$V$1,MATCH(I40,经验数据!$U$1:$U$123,0)-J40,,J40,)),0)</f>
        <v>84200</v>
      </c>
      <c r="O40" s="24">
        <f ca="1">N40+IF(J40&gt;0,INDEX(模拟数据!$P$37:$P$40,MATCH($A$1,模拟数据!$K$37:$K$40,0)),0)</f>
        <v>114200</v>
      </c>
      <c r="P40" s="24">
        <f ca="1">SUM($O$3:O40)</f>
        <v>3414700</v>
      </c>
      <c r="Q40" s="24">
        <f ca="1">MATCH(P40,经验数据!$Z$2:$Z$15,1)-1</f>
        <v>4</v>
      </c>
      <c r="R40" s="24" t="b">
        <f t="shared" ca="1" si="0"/>
        <v>0</v>
      </c>
      <c r="S40" s="24">
        <f ca="1">MIN(INDEX(模拟数据!$N$37:$N$40,MATCH($A$1,模拟数据!$K$37:$K$40,0)),IF(R40,M40-110,0))</f>
        <v>0</v>
      </c>
      <c r="T40" s="24">
        <f ca="1">IF(S40=0,0,SUM(OFFSET(经验数据!$B$2,M40-S40,,S40,)))</f>
        <v>0</v>
      </c>
      <c r="U40" s="24">
        <f t="shared" ca="1" si="1"/>
        <v>28121954</v>
      </c>
      <c r="V40" s="24">
        <f ca="1">MATCH(U40,经验数据!$C$3:$C$202,1)</f>
        <v>99</v>
      </c>
      <c r="W40" s="24">
        <f ca="1">IFERROR(SUM(OFFSET([1]轮回!$B$1,MATCH(M40,[1]轮回!$A$1:$A$91,0)-S40,,S40,)),0)</f>
        <v>0</v>
      </c>
      <c r="X40" s="24">
        <f ca="1">W40+IF(R40,INDEX(模拟数据!$P$47:$P$50,MATCH($A$1,模拟数据!$K$47:$K$50,0)),0)</f>
        <v>0</v>
      </c>
      <c r="Y40" s="24">
        <f ca="1">SUM($X$3:X40)</f>
        <v>0</v>
      </c>
      <c r="Z40" s="24">
        <f ca="1">MATCH(Y40,经验数据!$Z$2:$Z$15,1)-1</f>
        <v>0</v>
      </c>
    </row>
    <row r="41" spans="1:26" x14ac:dyDescent="0.15">
      <c r="A41" s="25">
        <v>39</v>
      </c>
      <c r="B41" s="24">
        <f ca="1">SUM(OFFSET(经验数据!$F$2,INDEX(模拟数据!$B$3:$E$62,$A40,MATCH(A$1,模拟数据!$B$2:$E$2,0))+1,,INDEX(模拟数据!$B$3:$E$62,$A41,MATCH(A$1,模拟数据!$B$2:$E$2,0))-INDEX(模拟数据!$B$3:$E$62,$A40,MATCH(A$1,模拟数据!$B$2:$E$2,0)),))</f>
        <v>79588</v>
      </c>
      <c r="C41" s="24">
        <f>模拟数据!$L$16*INDEX(经验数据!$H$3:$H$3401,MATCH(INDEX(模拟数据!$B$3:$E$62,$A41,MATCH(A$1,模拟数据!$B$2:$E$2,0)),经验数据!$E$3:$E$3401,0))*(1+INDEX(模拟数据!$M$19:$M$22,MATCH(A$1,模拟数据!$K$19:$K$22,0)))</f>
        <v>5535088</v>
      </c>
      <c r="D41" s="24">
        <f ca="1">SUM(OFFSET(经验数据!$S$2,INDEX(模拟数据!$F$3:$I$62,$A40,MATCH(A$1,模拟数据!$B$2:$E$2,0))+1,,INDEX(模拟数据!$F$3:$I$62,$A41,MATCH(A$1,模拟数据!$B$2:$E$2,0))-INDEX(模拟数据!$F$3:$I$62,$A40,MATCH(A$1,模拟数据!$B$2:$E$2,0)),))</f>
        <v>165000</v>
      </c>
      <c r="E41" s="24">
        <f ca="1">MIN(200,MATCH(SUM(B41:D41,U40),经验数据!$C$3:$C$202,1))</f>
        <v>101</v>
      </c>
      <c r="F41" s="24">
        <f t="shared" ca="1" si="2"/>
        <v>4</v>
      </c>
      <c r="G41" s="24">
        <f ca="1">INDEX(经验数据!$M$3:$M$23,MATCH(E41,经验数据!$J$3:$J$23,1))*INDEX(模拟数据!$S$19:$S$22,MATCH(A$1,模拟数据!$K$19:$K$22,0))</f>
        <v>700000</v>
      </c>
      <c r="H41" s="24">
        <f ca="1">IF(F40&gt;0,VLOOKUP(F40*1000,经验数据!$O$3:$P$95,2,FALSE),VLOOKUP(MIN(80,E41),经验数据!$O$3:$P$95,2,FALSE))*模拟数据!$L$30</f>
        <v>761280</v>
      </c>
      <c r="I41" s="24">
        <f ca="1">MATCH(SUM(B41:D41,G41:H41,U40),经验数据!$C$3:$C$202,1)</f>
        <v>102</v>
      </c>
      <c r="J41" s="24">
        <f ca="1">MIN(INDEX(模拟数据!$N$37:$N$40,MATCH($A$1,模拟数据!$K$37:$K$40,0)),MAX(0,I41-80))</f>
        <v>3</v>
      </c>
      <c r="K41" s="24">
        <f ca="1">IF(J41=0,0,SUM(OFFSET(经验数据!$B$2,I41-J41,,J41,)))</f>
        <v>6795301</v>
      </c>
      <c r="L41" s="24">
        <f t="shared" ca="1" si="3"/>
        <v>28567609</v>
      </c>
      <c r="M41" s="24">
        <f ca="1">MATCH(L41,经验数据!$C$3:$C$202,1)</f>
        <v>99</v>
      </c>
      <c r="N41" s="24">
        <f ca="1">IFERROR(SUM(OFFSET(经验数据!$V$1,MATCH(I41,经验数据!$U$1:$U$123,0)-J41,,J41,)),0)</f>
        <v>86900</v>
      </c>
      <c r="O41" s="24">
        <f ca="1">N41+IF(J41&gt;0,INDEX(模拟数据!$P$37:$P$40,MATCH($A$1,模拟数据!$K$37:$K$40,0)),0)</f>
        <v>116900</v>
      </c>
      <c r="P41" s="24">
        <f ca="1">SUM($O$3:O41)</f>
        <v>3531600</v>
      </c>
      <c r="Q41" s="24">
        <f ca="1">MATCH(P41,经验数据!$Z$2:$Z$15,1)-1</f>
        <v>5</v>
      </c>
      <c r="R41" s="24" t="b">
        <f t="shared" ca="1" si="0"/>
        <v>0</v>
      </c>
      <c r="S41" s="24">
        <f ca="1">MIN(INDEX(模拟数据!$N$37:$N$40,MATCH($A$1,模拟数据!$K$37:$K$40,0)),IF(R41,M41-110,0))</f>
        <v>0</v>
      </c>
      <c r="T41" s="24">
        <f ca="1">IF(S41=0,0,SUM(OFFSET(经验数据!$B$2,M41-S41,,S41,)))</f>
        <v>0</v>
      </c>
      <c r="U41" s="24">
        <f t="shared" ca="1" si="1"/>
        <v>28567609</v>
      </c>
      <c r="V41" s="24">
        <f ca="1">MATCH(U41,经验数据!$C$3:$C$202,1)</f>
        <v>99</v>
      </c>
      <c r="W41" s="24">
        <f ca="1">IFERROR(SUM(OFFSET([1]轮回!$B$1,MATCH(M41,[1]轮回!$A$1:$A$91,0)-S41,,S41,)),0)</f>
        <v>0</v>
      </c>
      <c r="X41" s="24">
        <f ca="1">W41+IF(R41,INDEX(模拟数据!$P$47:$P$50,MATCH($A$1,模拟数据!$K$47:$K$50,0)),0)</f>
        <v>0</v>
      </c>
      <c r="Y41" s="24">
        <f ca="1">SUM($X$3:X41)</f>
        <v>0</v>
      </c>
      <c r="Z41" s="24">
        <f ca="1">MATCH(Y41,经验数据!$Z$2:$Z$15,1)-1</f>
        <v>0</v>
      </c>
    </row>
    <row r="42" spans="1:26" x14ac:dyDescent="0.15">
      <c r="A42" s="25">
        <v>40</v>
      </c>
      <c r="B42" s="24">
        <f ca="1">SUM(OFFSET(经验数据!$F$2,INDEX(模拟数据!$B$3:$E$62,$A41,MATCH(A$1,模拟数据!$B$2:$E$2,0))+1,,INDEX(模拟数据!$B$3:$E$62,$A42,MATCH(A$1,模拟数据!$B$2:$E$2,0))-INDEX(模拟数据!$B$3:$E$62,$A41,MATCH(A$1,模拟数据!$B$2:$E$2,0)),))</f>
        <v>80980</v>
      </c>
      <c r="C42" s="24">
        <f>模拟数据!$L$16*INDEX(经验数据!$H$3:$H$3401,MATCH(INDEX(模拟数据!$B$3:$E$62,$A42,MATCH(A$1,模拟数据!$B$2:$E$2,0)),经验数据!$E$3:$E$3401,0))*(1+INDEX(模拟数据!$M$19:$M$22,MATCH(A$1,模拟数据!$K$19:$K$22,0)))</f>
        <v>5631159</v>
      </c>
      <c r="D42" s="24">
        <f ca="1">SUM(OFFSET(经验数据!$S$2,INDEX(模拟数据!$F$3:$I$62,$A41,MATCH(A$1,模拟数据!$B$2:$E$2,0))+1,,INDEX(模拟数据!$F$3:$I$62,$A42,MATCH(A$1,模拟数据!$B$2:$E$2,0))-INDEX(模拟数据!$F$3:$I$62,$A41,MATCH(A$1,模拟数据!$B$2:$E$2,0)),))</f>
        <v>335000</v>
      </c>
      <c r="E42" s="24">
        <f ca="1">MIN(200,MATCH(SUM(B42:D42,U41),经验数据!$C$3:$C$202,1))</f>
        <v>101</v>
      </c>
      <c r="F42" s="24">
        <f t="shared" ca="1" si="2"/>
        <v>5</v>
      </c>
      <c r="G42" s="24">
        <f ca="1">INDEX(经验数据!$M$3:$M$23,MATCH(E42,经验数据!$J$3:$J$23,1))*INDEX(模拟数据!$S$19:$S$22,MATCH(A$1,模拟数据!$K$19:$K$22,0))</f>
        <v>700000</v>
      </c>
      <c r="H42" s="24">
        <f ca="1">IF(F41&gt;0,VLOOKUP(F41*1000,经验数据!$O$3:$P$95,2,FALSE),VLOOKUP(MIN(80,E42),经验数据!$O$3:$P$95,2,FALSE))*模拟数据!$L$30</f>
        <v>761280</v>
      </c>
      <c r="I42" s="24">
        <f ca="1">MATCH(SUM(B42:D42,G42:H42,U41),经验数据!$C$3:$C$202,1)</f>
        <v>102</v>
      </c>
      <c r="J42" s="24">
        <f ca="1">MIN(INDEX(模拟数据!$N$37:$N$40,MATCH($A$1,模拟数据!$K$37:$K$40,0)),MAX(0,I42-80))</f>
        <v>3</v>
      </c>
      <c r="K42" s="24">
        <f ca="1">IF(J42=0,0,SUM(OFFSET(经验数据!$B$2,I42-J42,,J42,)))</f>
        <v>6795301</v>
      </c>
      <c r="L42" s="24">
        <f t="shared" ca="1" si="3"/>
        <v>29280727</v>
      </c>
      <c r="M42" s="24">
        <f ca="1">MATCH(L42,经验数据!$C$3:$C$202,1)</f>
        <v>99</v>
      </c>
      <c r="N42" s="24">
        <f ca="1">IFERROR(SUM(OFFSET(经验数据!$V$1,MATCH(I42,经验数据!$U$1:$U$123,0)-J42,,J42,)),0)</f>
        <v>86900</v>
      </c>
      <c r="O42" s="24">
        <f ca="1">N42+IF(J42&gt;0,INDEX(模拟数据!$P$37:$P$40,MATCH($A$1,模拟数据!$K$37:$K$40,0)),0)</f>
        <v>116900</v>
      </c>
      <c r="P42" s="24">
        <f ca="1">SUM($O$3:O42)</f>
        <v>3648500</v>
      </c>
      <c r="Q42" s="24">
        <f ca="1">MATCH(P42,经验数据!$Z$2:$Z$15,1)-1</f>
        <v>5</v>
      </c>
      <c r="R42" s="24" t="b">
        <f t="shared" ca="1" si="0"/>
        <v>0</v>
      </c>
      <c r="S42" s="24">
        <f ca="1">MIN(INDEX(模拟数据!$N$37:$N$40,MATCH($A$1,模拟数据!$K$37:$K$40,0)),IF(R42,M42-110,0))</f>
        <v>0</v>
      </c>
      <c r="T42" s="24">
        <f ca="1">IF(S42=0,0,SUM(OFFSET(经验数据!$B$2,M42-S42,,S42,)))</f>
        <v>0</v>
      </c>
      <c r="U42" s="24">
        <f t="shared" ca="1" si="1"/>
        <v>29280727</v>
      </c>
      <c r="V42" s="24">
        <f ca="1">MATCH(U42,经验数据!$C$3:$C$202,1)</f>
        <v>99</v>
      </c>
      <c r="W42" s="24">
        <f ca="1">IFERROR(SUM(OFFSET([1]轮回!$B$1,MATCH(M42,[1]轮回!$A$1:$A$91,0)-S42,,S42,)),0)</f>
        <v>0</v>
      </c>
      <c r="X42" s="24">
        <f ca="1">W42+IF(R42,INDEX(模拟数据!$P$47:$P$50,MATCH($A$1,模拟数据!$K$47:$K$50,0)),0)</f>
        <v>0</v>
      </c>
      <c r="Y42" s="24">
        <f ca="1">SUM($X$3:X42)</f>
        <v>0</v>
      </c>
      <c r="Z42" s="24">
        <f ca="1">MATCH(Y42,经验数据!$Z$2:$Z$15,1)-1</f>
        <v>0</v>
      </c>
    </row>
    <row r="43" spans="1:26" x14ac:dyDescent="0.15">
      <c r="A43" s="25">
        <v>41</v>
      </c>
      <c r="B43" s="24">
        <f ca="1">SUM(OFFSET(经验数据!$F$2,INDEX(模拟数据!$B$3:$E$62,$A42,MATCH(A$1,模拟数据!$B$2:$E$2,0))+1,,INDEX(模拟数据!$B$3:$E$62,$A43,MATCH(A$1,模拟数据!$B$2:$E$2,0))-INDEX(模拟数据!$B$3:$E$62,$A42,MATCH(A$1,模拟数据!$B$2:$E$2,0)),))</f>
        <v>82371</v>
      </c>
      <c r="C43" s="24">
        <f>模拟数据!$L$16*INDEX(经验数据!$H$3:$H$3401,MATCH(INDEX(模拟数据!$B$3:$E$62,$A43,MATCH(A$1,模拟数据!$B$2:$E$2,0)),经验数据!$E$3:$E$3401,0))*(1+INDEX(模拟数据!$M$19:$M$22,MATCH(A$1,模拟数据!$K$19:$K$22,0)))</f>
        <v>5727230</v>
      </c>
      <c r="D43" s="24">
        <f ca="1">SUM(OFFSET(经验数据!$S$2,INDEX(模拟数据!$F$3:$I$62,$A42,MATCH(A$1,模拟数据!$B$2:$E$2,0))+1,,INDEX(模拟数据!$F$3:$I$62,$A43,MATCH(A$1,模拟数据!$B$2:$E$2,0))-INDEX(模拟数据!$F$3:$I$62,$A42,MATCH(A$1,模拟数据!$B$2:$E$2,0)),))</f>
        <v>170000</v>
      </c>
      <c r="E43" s="24">
        <f ca="1">MIN(200,MATCH(SUM(B43:D43,U42),经验数据!$C$3:$C$202,1))</f>
        <v>102</v>
      </c>
      <c r="F43" s="24">
        <f t="shared" ca="1" si="2"/>
        <v>5</v>
      </c>
      <c r="G43" s="24">
        <f ca="1">INDEX(经验数据!$M$3:$M$23,MATCH(E43,经验数据!$J$3:$J$23,1))*INDEX(模拟数据!$S$19:$S$22,MATCH(A$1,模拟数据!$K$19:$K$22,0))</f>
        <v>700000</v>
      </c>
      <c r="H43" s="24">
        <f ca="1">IF(F42&gt;0,VLOOKUP(F42*1000,经验数据!$O$3:$P$95,2,FALSE),VLOOKUP(MIN(80,E43),经验数据!$O$3:$P$95,2,FALSE))*模拟数据!$L$30</f>
        <v>807030</v>
      </c>
      <c r="I43" s="24">
        <f ca="1">MATCH(SUM(B43:D43,G43:H43,U42),经验数据!$C$3:$C$202,1)</f>
        <v>102</v>
      </c>
      <c r="J43" s="24">
        <f ca="1">MIN(INDEX(模拟数据!$N$37:$N$40,MATCH($A$1,模拟数据!$K$37:$K$40,0)),MAX(0,I43-80))</f>
        <v>3</v>
      </c>
      <c r="K43" s="24">
        <f ca="1">IF(J43=0,0,SUM(OFFSET(经验数据!$B$2,I43-J43,,J43,)))</f>
        <v>6795301</v>
      </c>
      <c r="L43" s="24">
        <f t="shared" ca="1" si="3"/>
        <v>29972057</v>
      </c>
      <c r="M43" s="24">
        <f ca="1">MATCH(L43,经验数据!$C$3:$C$202,1)</f>
        <v>99</v>
      </c>
      <c r="N43" s="24">
        <f ca="1">IFERROR(SUM(OFFSET(经验数据!$V$1,MATCH(I43,经验数据!$U$1:$U$123,0)-J43,,J43,)),0)</f>
        <v>86900</v>
      </c>
      <c r="O43" s="24">
        <f ca="1">N43+IF(J43&gt;0,INDEX(模拟数据!$P$37:$P$40,MATCH($A$1,模拟数据!$K$37:$K$40,0)),0)</f>
        <v>116900</v>
      </c>
      <c r="P43" s="24">
        <f ca="1">SUM($O$3:O43)</f>
        <v>3765400</v>
      </c>
      <c r="Q43" s="24">
        <f ca="1">MATCH(P43,经验数据!$Z$2:$Z$15,1)-1</f>
        <v>5</v>
      </c>
      <c r="R43" s="24" t="b">
        <f t="shared" ca="1" si="0"/>
        <v>0</v>
      </c>
      <c r="S43" s="24">
        <f ca="1">MIN(INDEX(模拟数据!$N$37:$N$40,MATCH($A$1,模拟数据!$K$37:$K$40,0)),IF(R43,M43-110,0))</f>
        <v>0</v>
      </c>
      <c r="T43" s="24">
        <f ca="1">IF(S43=0,0,SUM(OFFSET(经验数据!$B$2,M43-S43,,S43,)))</f>
        <v>0</v>
      </c>
      <c r="U43" s="24">
        <f t="shared" ca="1" si="1"/>
        <v>29972057</v>
      </c>
      <c r="V43" s="24">
        <f ca="1">MATCH(U43,经验数据!$C$3:$C$202,1)</f>
        <v>99</v>
      </c>
      <c r="W43" s="24">
        <f ca="1">IFERROR(SUM(OFFSET([1]轮回!$B$1,MATCH(M43,[1]轮回!$A$1:$A$91,0)-S43,,S43,)),0)</f>
        <v>0</v>
      </c>
      <c r="X43" s="24">
        <f ca="1">W43+IF(R43,INDEX(模拟数据!$P$47:$P$50,MATCH($A$1,模拟数据!$K$47:$K$50,0)),0)</f>
        <v>0</v>
      </c>
      <c r="Y43" s="24">
        <f ca="1">SUM($X$3:X43)</f>
        <v>0</v>
      </c>
      <c r="Z43" s="24">
        <f ca="1">MATCH(Y43,经验数据!$Z$2:$Z$15,1)-1</f>
        <v>0</v>
      </c>
    </row>
    <row r="44" spans="1:26" x14ac:dyDescent="0.15">
      <c r="A44" s="25">
        <v>42</v>
      </c>
      <c r="B44" s="24">
        <f ca="1">SUM(OFFSET(经验数据!$F$2,INDEX(模拟数据!$B$3:$E$62,$A43,MATCH(A$1,模拟数据!$B$2:$E$2,0))+1,,INDEX(模拟数据!$B$3:$E$62,$A44,MATCH(A$1,模拟数据!$B$2:$E$2,0))-INDEX(模拟数据!$B$3:$E$62,$A43,MATCH(A$1,模拟数据!$B$2:$E$2,0)),))</f>
        <v>83764</v>
      </c>
      <c r="C44" s="24">
        <f>模拟数据!$L$16*INDEX(经验数据!$H$3:$H$3401,MATCH(INDEX(模拟数据!$B$3:$E$62,$A44,MATCH(A$1,模拟数据!$B$2:$E$2,0)),经验数据!$E$3:$E$3401,0))*(1+INDEX(模拟数据!$M$19:$M$22,MATCH(A$1,模拟数据!$K$19:$K$22,0)))</f>
        <v>5823301</v>
      </c>
      <c r="D44" s="24">
        <f ca="1">SUM(OFFSET(经验数据!$S$2,INDEX(模拟数据!$F$3:$I$62,$A43,MATCH(A$1,模拟数据!$B$2:$E$2,0))+1,,INDEX(模拟数据!$F$3:$I$62,$A44,MATCH(A$1,模拟数据!$B$2:$E$2,0))-INDEX(模拟数据!$F$3:$I$62,$A43,MATCH(A$1,模拟数据!$B$2:$E$2,0)),))</f>
        <v>350000</v>
      </c>
      <c r="E44" s="24">
        <f ca="1">MIN(200,MATCH(SUM(B44:D44,U43),经验数据!$C$3:$C$202,1))</f>
        <v>102</v>
      </c>
      <c r="F44" s="24">
        <f t="shared" ca="1" si="2"/>
        <v>5</v>
      </c>
      <c r="G44" s="24">
        <f ca="1">INDEX(经验数据!$M$3:$M$23,MATCH(E44,经验数据!$J$3:$J$23,1))*INDEX(模拟数据!$S$19:$S$22,MATCH(A$1,模拟数据!$K$19:$K$22,0))</f>
        <v>700000</v>
      </c>
      <c r="H44" s="24">
        <f ca="1">IF(F43&gt;0,VLOOKUP(F43*1000,经验数据!$O$3:$P$95,2,FALSE),VLOOKUP(MIN(80,E44),经验数据!$O$3:$P$95,2,FALSE))*模拟数据!$L$30</f>
        <v>807030</v>
      </c>
      <c r="I44" s="24">
        <f ca="1">MATCH(SUM(B44:D44,G44:H44,U43),经验数据!$C$3:$C$202,1)</f>
        <v>103</v>
      </c>
      <c r="J44" s="24">
        <f ca="1">MIN(INDEX(模拟数据!$N$37:$N$40,MATCH($A$1,模拟数据!$K$37:$K$40,0)),MAX(0,I44-80))</f>
        <v>3</v>
      </c>
      <c r="K44" s="24">
        <f ca="1">IF(J44=0,0,SUM(OFFSET(经验数据!$B$2,I44-J44,,J44,)))</f>
        <v>7244463</v>
      </c>
      <c r="L44" s="24">
        <f t="shared" ca="1" si="3"/>
        <v>30491689</v>
      </c>
      <c r="M44" s="24">
        <f ca="1">MATCH(L44,经验数据!$C$3:$C$202,1)</f>
        <v>100</v>
      </c>
      <c r="N44" s="24">
        <f ca="1">IFERROR(SUM(OFFSET(经验数据!$V$1,MATCH(I44,经验数据!$U$1:$U$123,0)-J44,,J44,)),0)</f>
        <v>89900</v>
      </c>
      <c r="O44" s="24">
        <f ca="1">N44+IF(J44&gt;0,INDEX(模拟数据!$P$37:$P$40,MATCH($A$1,模拟数据!$K$37:$K$40,0)),0)</f>
        <v>119900</v>
      </c>
      <c r="P44" s="24">
        <f ca="1">SUM($O$3:O44)</f>
        <v>3885300</v>
      </c>
      <c r="Q44" s="24">
        <f ca="1">MATCH(P44,经验数据!$Z$2:$Z$15,1)-1</f>
        <v>5</v>
      </c>
      <c r="R44" s="24" t="b">
        <f t="shared" ca="1" si="0"/>
        <v>0</v>
      </c>
      <c r="S44" s="24">
        <f ca="1">MIN(INDEX(模拟数据!$N$37:$N$40,MATCH($A$1,模拟数据!$K$37:$K$40,0)),IF(R44,M44-110,0))</f>
        <v>0</v>
      </c>
      <c r="T44" s="24">
        <f ca="1">IF(S44=0,0,SUM(OFFSET(经验数据!$B$2,M44-S44,,S44,)))</f>
        <v>0</v>
      </c>
      <c r="U44" s="24">
        <f t="shared" ca="1" si="1"/>
        <v>30491689</v>
      </c>
      <c r="V44" s="24">
        <f ca="1">MATCH(U44,经验数据!$C$3:$C$202,1)</f>
        <v>100</v>
      </c>
      <c r="W44" s="24">
        <f ca="1">IFERROR(SUM(OFFSET([1]轮回!$B$1,MATCH(M44,[1]轮回!$A$1:$A$91,0)-S44,,S44,)),0)</f>
        <v>0</v>
      </c>
      <c r="X44" s="24">
        <f ca="1">W44+IF(R44,INDEX(模拟数据!$P$47:$P$50,MATCH($A$1,模拟数据!$K$47:$K$50,0)),0)</f>
        <v>0</v>
      </c>
      <c r="Y44" s="24">
        <f ca="1">SUM($X$3:X44)</f>
        <v>0</v>
      </c>
      <c r="Z44" s="24">
        <f ca="1">MATCH(Y44,经验数据!$Z$2:$Z$15,1)-1</f>
        <v>0</v>
      </c>
    </row>
    <row r="45" spans="1:26" x14ac:dyDescent="0.15">
      <c r="A45" s="25">
        <v>43</v>
      </c>
      <c r="B45" s="24">
        <f ca="1">SUM(OFFSET(经验数据!$F$2,INDEX(模拟数据!$B$3:$E$62,$A44,MATCH(A$1,模拟数据!$B$2:$E$2,0))+1,,INDEX(模拟数据!$B$3:$E$62,$A45,MATCH(A$1,模拟数据!$B$2:$E$2,0))-INDEX(模拟数据!$B$3:$E$62,$A44,MATCH(A$1,模拟数据!$B$2:$E$2,0)),))</f>
        <v>85157</v>
      </c>
      <c r="C45" s="24">
        <f>模拟数据!$L$16*INDEX(经验数据!$H$3:$H$3401,MATCH(INDEX(模拟数据!$B$3:$E$62,$A45,MATCH(A$1,模拟数据!$B$2:$E$2,0)),经验数据!$E$3:$E$3401,0))*(1+INDEX(模拟数据!$M$19:$M$22,MATCH(A$1,模拟数据!$K$19:$K$22,0)))</f>
        <v>5919395</v>
      </c>
      <c r="D45" s="24">
        <f ca="1">SUM(OFFSET(经验数据!$S$2,INDEX(模拟数据!$F$3:$I$62,$A44,MATCH(A$1,模拟数据!$B$2:$E$2,0))+1,,INDEX(模拟数据!$F$3:$I$62,$A45,MATCH(A$1,模拟数据!$B$2:$E$2,0))-INDEX(模拟数据!$F$3:$I$62,$A44,MATCH(A$1,模拟数据!$B$2:$E$2,0)),))</f>
        <v>180000</v>
      </c>
      <c r="E45" s="24">
        <f ca="1">MIN(200,MATCH(SUM(B45:D45,U44),经验数据!$C$3:$C$202,1))</f>
        <v>102</v>
      </c>
      <c r="F45" s="24">
        <f t="shared" ca="1" si="2"/>
        <v>5</v>
      </c>
      <c r="G45" s="24">
        <f ca="1">INDEX(经验数据!$M$3:$M$23,MATCH(E45,经验数据!$J$3:$J$23,1))*INDEX(模拟数据!$S$19:$S$22,MATCH(A$1,模拟数据!$K$19:$K$22,0))</f>
        <v>700000</v>
      </c>
      <c r="H45" s="24">
        <f ca="1">IF(F44&gt;0,VLOOKUP(F44*1000,经验数据!$O$3:$P$95,2,FALSE),VLOOKUP(MIN(80,E45),经验数据!$O$3:$P$95,2,FALSE))*模拟数据!$L$30</f>
        <v>807030</v>
      </c>
      <c r="I45" s="24">
        <f ca="1">MATCH(SUM(B45:D45,G45:H45,U44),经验数据!$C$3:$C$202,1)</f>
        <v>103</v>
      </c>
      <c r="J45" s="24">
        <f ca="1">MIN(INDEX(模拟数据!$N$37:$N$40,MATCH($A$1,模拟数据!$K$37:$K$40,0)),MAX(0,I45-80))</f>
        <v>3</v>
      </c>
      <c r="K45" s="24">
        <f ca="1">IF(J45=0,0,SUM(OFFSET(经验数据!$B$2,I45-J45,,J45,)))</f>
        <v>7244463</v>
      </c>
      <c r="L45" s="24">
        <f t="shared" ca="1" si="3"/>
        <v>30938808</v>
      </c>
      <c r="M45" s="24">
        <f ca="1">MATCH(L45,经验数据!$C$3:$C$202,1)</f>
        <v>100</v>
      </c>
      <c r="N45" s="24">
        <f ca="1">IFERROR(SUM(OFFSET(经验数据!$V$1,MATCH(I45,经验数据!$U$1:$U$123,0)-J45,,J45,)),0)</f>
        <v>89900</v>
      </c>
      <c r="O45" s="24">
        <f ca="1">N45+IF(J45&gt;0,INDEX(模拟数据!$P$37:$P$40,MATCH($A$1,模拟数据!$K$37:$K$40,0)),0)</f>
        <v>119900</v>
      </c>
      <c r="P45" s="24">
        <f ca="1">SUM($O$3:O45)</f>
        <v>4005200</v>
      </c>
      <c r="Q45" s="24">
        <f ca="1">MATCH(P45,经验数据!$Z$2:$Z$15,1)-1</f>
        <v>5</v>
      </c>
      <c r="R45" s="24" t="b">
        <f t="shared" ca="1" si="0"/>
        <v>0</v>
      </c>
      <c r="S45" s="24">
        <f ca="1">MIN(INDEX(模拟数据!$N$37:$N$40,MATCH($A$1,模拟数据!$K$37:$K$40,0)),IF(R45,M45-110,0))</f>
        <v>0</v>
      </c>
      <c r="T45" s="24">
        <f ca="1">IF(S45=0,0,SUM(OFFSET(经验数据!$B$2,M45-S45,,S45,)))</f>
        <v>0</v>
      </c>
      <c r="U45" s="24">
        <f t="shared" ca="1" si="1"/>
        <v>30938808</v>
      </c>
      <c r="V45" s="24">
        <f ca="1">MATCH(U45,经验数据!$C$3:$C$202,1)</f>
        <v>100</v>
      </c>
      <c r="W45" s="24">
        <f ca="1">IFERROR(SUM(OFFSET([1]轮回!$B$1,MATCH(M45,[1]轮回!$A$1:$A$91,0)-S45,,S45,)),0)</f>
        <v>0</v>
      </c>
      <c r="X45" s="24">
        <f ca="1">W45+IF(R45,INDEX(模拟数据!$P$47:$P$50,MATCH($A$1,模拟数据!$K$47:$K$50,0)),0)</f>
        <v>0</v>
      </c>
      <c r="Y45" s="24">
        <f ca="1">SUM($X$3:X45)</f>
        <v>0</v>
      </c>
      <c r="Z45" s="24">
        <f ca="1">MATCH(Y45,经验数据!$Z$2:$Z$15,1)-1</f>
        <v>0</v>
      </c>
    </row>
    <row r="46" spans="1:26" x14ac:dyDescent="0.15">
      <c r="A46" s="25">
        <v>44</v>
      </c>
      <c r="B46" s="24">
        <f ca="1">SUM(OFFSET(经验数据!$F$2,INDEX(模拟数据!$B$3:$E$62,$A45,MATCH(A$1,模拟数据!$B$2:$E$2,0))+1,,INDEX(模拟数据!$B$3:$E$62,$A46,MATCH(A$1,模拟数据!$B$2:$E$2,0))-INDEX(模拟数据!$B$3:$E$62,$A45,MATCH(A$1,模拟数据!$B$2:$E$2,0)),))</f>
        <v>86550</v>
      </c>
      <c r="C46" s="24">
        <f>模拟数据!$L$16*INDEX(经验数据!$H$3:$H$3401,MATCH(INDEX(模拟数据!$B$3:$E$62,$A46,MATCH(A$1,模拟数据!$B$2:$E$2,0)),经验数据!$E$3:$E$3401,0))*(1+INDEX(模拟数据!$M$19:$M$22,MATCH(A$1,模拟数据!$K$19:$K$22,0)))</f>
        <v>6015466</v>
      </c>
      <c r="D46" s="24">
        <f ca="1">SUM(OFFSET(经验数据!$S$2,INDEX(模拟数据!$F$3:$I$62,$A45,MATCH(A$1,模拟数据!$B$2:$E$2,0))+1,,INDEX(模拟数据!$F$3:$I$62,$A46,MATCH(A$1,模拟数据!$B$2:$E$2,0))-INDEX(模拟数据!$F$3:$I$62,$A45,MATCH(A$1,模拟数据!$B$2:$E$2,0)),))</f>
        <v>180000</v>
      </c>
      <c r="E46" s="24">
        <f ca="1">MIN(200,MATCH(SUM(B46:D46,U45),经验数据!$C$3:$C$202,1))</f>
        <v>102</v>
      </c>
      <c r="F46" s="24">
        <f t="shared" ca="1" si="2"/>
        <v>5</v>
      </c>
      <c r="G46" s="24">
        <f ca="1">INDEX(经验数据!$M$3:$M$23,MATCH(E46,经验数据!$J$3:$J$23,1))*INDEX(模拟数据!$S$19:$S$22,MATCH(A$1,模拟数据!$K$19:$K$22,0))</f>
        <v>700000</v>
      </c>
      <c r="H46" s="24">
        <f ca="1">IF(F45&gt;0,VLOOKUP(F45*1000,经验数据!$O$3:$P$95,2,FALSE),VLOOKUP(MIN(80,E46),经验数据!$O$3:$P$95,2,FALSE))*模拟数据!$L$30</f>
        <v>807030</v>
      </c>
      <c r="I46" s="24">
        <f ca="1">MATCH(SUM(B46:D46,G46:H46,U45),经验数据!$C$3:$C$202,1)</f>
        <v>103</v>
      </c>
      <c r="J46" s="24">
        <f ca="1">MIN(INDEX(模拟数据!$N$37:$N$40,MATCH($A$1,模拟数据!$K$37:$K$40,0)),MAX(0,I46-80))</f>
        <v>3</v>
      </c>
      <c r="K46" s="24">
        <f ca="1">IF(J46=0,0,SUM(OFFSET(经验数据!$B$2,I46-J46,,J46,)))</f>
        <v>7244463</v>
      </c>
      <c r="L46" s="24">
        <f t="shared" ca="1" si="3"/>
        <v>31483391</v>
      </c>
      <c r="M46" s="24">
        <f ca="1">MATCH(L46,经验数据!$C$3:$C$202,1)</f>
        <v>100</v>
      </c>
      <c r="N46" s="24">
        <f ca="1">IFERROR(SUM(OFFSET(经验数据!$V$1,MATCH(I46,经验数据!$U$1:$U$123,0)-J46,,J46,)),0)</f>
        <v>89900</v>
      </c>
      <c r="O46" s="24">
        <f ca="1">N46+IF(J46&gt;0,INDEX(模拟数据!$P$37:$P$40,MATCH($A$1,模拟数据!$K$37:$K$40,0)),0)</f>
        <v>119900</v>
      </c>
      <c r="P46" s="24">
        <f ca="1">SUM($O$3:O46)</f>
        <v>4125100</v>
      </c>
      <c r="Q46" s="24">
        <f ca="1">MATCH(P46,经验数据!$Z$2:$Z$15,1)-1</f>
        <v>5</v>
      </c>
      <c r="R46" s="24" t="b">
        <f t="shared" ca="1" si="0"/>
        <v>0</v>
      </c>
      <c r="S46" s="24">
        <f ca="1">MIN(INDEX(模拟数据!$N$37:$N$40,MATCH($A$1,模拟数据!$K$37:$K$40,0)),IF(R46,M46-110,0))</f>
        <v>0</v>
      </c>
      <c r="T46" s="24">
        <f ca="1">IF(S46=0,0,SUM(OFFSET(经验数据!$B$2,M46-S46,,S46,)))</f>
        <v>0</v>
      </c>
      <c r="U46" s="24">
        <f t="shared" ca="1" si="1"/>
        <v>31483391</v>
      </c>
      <c r="V46" s="24">
        <f ca="1">MATCH(U46,经验数据!$C$3:$C$202,1)</f>
        <v>100</v>
      </c>
      <c r="W46" s="24">
        <f ca="1">IFERROR(SUM(OFFSET([1]轮回!$B$1,MATCH(M46,[1]轮回!$A$1:$A$91,0)-S46,,S46,)),0)</f>
        <v>0</v>
      </c>
      <c r="X46" s="24">
        <f ca="1">W46+IF(R46,INDEX(模拟数据!$P$47:$P$50,MATCH($A$1,模拟数据!$K$47:$K$50,0)),0)</f>
        <v>0</v>
      </c>
      <c r="Y46" s="24">
        <f ca="1">SUM($X$3:X46)</f>
        <v>0</v>
      </c>
      <c r="Z46" s="24">
        <f ca="1">MATCH(Y46,经验数据!$Z$2:$Z$15,1)-1</f>
        <v>0</v>
      </c>
    </row>
    <row r="47" spans="1:26" x14ac:dyDescent="0.15">
      <c r="A47" s="25">
        <v>45</v>
      </c>
      <c r="B47" s="24">
        <f ca="1">SUM(OFFSET(经验数据!$F$2,INDEX(模拟数据!$B$3:$E$62,$A46,MATCH(A$1,模拟数据!$B$2:$E$2,0))+1,,INDEX(模拟数据!$B$3:$E$62,$A47,MATCH(A$1,模拟数据!$B$2:$E$2,0))-INDEX(模拟数据!$B$3:$E$62,$A46,MATCH(A$1,模拟数据!$B$2:$E$2,0)),))</f>
        <v>87940</v>
      </c>
      <c r="C47" s="24">
        <f>模拟数据!$L$16*INDEX(经验数据!$H$3:$H$3401,MATCH(INDEX(模拟数据!$B$3:$E$62,$A47,MATCH(A$1,模拟数据!$B$2:$E$2,0)),经验数据!$E$3:$E$3401,0))*(1+INDEX(模拟数据!$M$19:$M$22,MATCH(A$1,模拟数据!$K$19:$K$22,0)))</f>
        <v>6111537</v>
      </c>
      <c r="D47" s="24">
        <f ca="1">SUM(OFFSET(经验数据!$S$2,INDEX(模拟数据!$F$3:$I$62,$A46,MATCH(A$1,模拟数据!$B$2:$E$2,0))+1,,INDEX(模拟数据!$F$3:$I$62,$A47,MATCH(A$1,模拟数据!$B$2:$E$2,0))-INDEX(模拟数据!$F$3:$I$62,$A46,MATCH(A$1,模拟数据!$B$2:$E$2,0)),))</f>
        <v>370000</v>
      </c>
      <c r="E47" s="24">
        <f ca="1">MIN(200,MATCH(SUM(B47:D47,U46),经验数据!$C$3:$C$202,1))</f>
        <v>103</v>
      </c>
      <c r="F47" s="24">
        <f t="shared" ca="1" si="2"/>
        <v>5</v>
      </c>
      <c r="G47" s="24">
        <f ca="1">INDEX(经验数据!$M$3:$M$23,MATCH(E47,经验数据!$J$3:$J$23,1))*INDEX(模拟数据!$S$19:$S$22,MATCH(A$1,模拟数据!$K$19:$K$22,0))</f>
        <v>700000</v>
      </c>
      <c r="H47" s="24">
        <f ca="1">IF(F46&gt;0,VLOOKUP(F46*1000,经验数据!$O$3:$P$95,2,FALSE),VLOOKUP(MIN(80,E47),经验数据!$O$3:$P$95,2,FALSE))*模拟数据!$L$30</f>
        <v>807030</v>
      </c>
      <c r="I47" s="24">
        <f ca="1">MATCH(SUM(B47:D47,G47:H47,U46),经验数据!$C$3:$C$202,1)</f>
        <v>103</v>
      </c>
      <c r="J47" s="24">
        <f ca="1">MIN(INDEX(模拟数据!$N$37:$N$40,MATCH($A$1,模拟数据!$K$37:$K$40,0)),MAX(0,I47-80))</f>
        <v>3</v>
      </c>
      <c r="K47" s="24">
        <f ca="1">IF(J47=0,0,SUM(OFFSET(经验数据!$B$2,I47-J47,,J47,)))</f>
        <v>7244463</v>
      </c>
      <c r="L47" s="24">
        <f t="shared" ca="1" si="3"/>
        <v>32315435</v>
      </c>
      <c r="M47" s="24">
        <f ca="1">MATCH(L47,经验数据!$C$3:$C$202,1)</f>
        <v>100</v>
      </c>
      <c r="N47" s="24">
        <f ca="1">IFERROR(SUM(OFFSET(经验数据!$V$1,MATCH(I47,经验数据!$U$1:$U$123,0)-J47,,J47,)),0)</f>
        <v>89900</v>
      </c>
      <c r="O47" s="24">
        <f ca="1">N47+IF(J47&gt;0,INDEX(模拟数据!$P$37:$P$40,MATCH($A$1,模拟数据!$K$37:$K$40,0)),0)</f>
        <v>119900</v>
      </c>
      <c r="P47" s="24">
        <f ca="1">SUM($O$3:O47)</f>
        <v>4245000</v>
      </c>
      <c r="Q47" s="24">
        <f ca="1">MATCH(P47,经验数据!$Z$2:$Z$15,1)-1</f>
        <v>5</v>
      </c>
      <c r="R47" s="24" t="b">
        <f t="shared" ca="1" si="0"/>
        <v>0</v>
      </c>
      <c r="S47" s="24">
        <f ca="1">MIN(INDEX(模拟数据!$N$37:$N$40,MATCH($A$1,模拟数据!$K$37:$K$40,0)),IF(R47,M47-110,0))</f>
        <v>0</v>
      </c>
      <c r="T47" s="24">
        <f ca="1">IF(S47=0,0,SUM(OFFSET(经验数据!$B$2,M47-S47,,S47,)))</f>
        <v>0</v>
      </c>
      <c r="U47" s="24">
        <f t="shared" ca="1" si="1"/>
        <v>32315435</v>
      </c>
      <c r="V47" s="24">
        <f ca="1">MATCH(U47,经验数据!$C$3:$C$202,1)</f>
        <v>100</v>
      </c>
      <c r="W47" s="24">
        <f ca="1">IFERROR(SUM(OFFSET([1]轮回!$B$1,MATCH(M47,[1]轮回!$A$1:$A$91,0)-S47,,S47,)),0)</f>
        <v>0</v>
      </c>
      <c r="X47" s="24">
        <f ca="1">W47+IF(R47,INDEX(模拟数据!$P$47:$P$50,MATCH($A$1,模拟数据!$K$47:$K$50,0)),0)</f>
        <v>0</v>
      </c>
      <c r="Y47" s="24">
        <f ca="1">SUM($X$3:X47)</f>
        <v>0</v>
      </c>
      <c r="Z47" s="24">
        <f ca="1">MATCH(Y47,经验数据!$Z$2:$Z$15,1)-1</f>
        <v>0</v>
      </c>
    </row>
    <row r="48" spans="1:26" x14ac:dyDescent="0.15">
      <c r="A48" s="25">
        <v>46</v>
      </c>
      <c r="B48" s="24">
        <f ca="1">SUM(OFFSET(经验数据!$F$2,INDEX(模拟数据!$B$3:$E$62,$A47,MATCH(A$1,模拟数据!$B$2:$E$2,0))+1,,INDEX(模拟数据!$B$3:$E$62,$A48,MATCH(A$1,模拟数据!$B$2:$E$2,0))-INDEX(模拟数据!$B$3:$E$62,$A47,MATCH(A$1,模拟数据!$B$2:$E$2,0)),))</f>
        <v>89334</v>
      </c>
      <c r="C48" s="24">
        <f>模拟数据!$L$16*INDEX(经验数据!$H$3:$H$3401,MATCH(INDEX(模拟数据!$B$3:$E$62,$A48,MATCH(A$1,模拟数据!$B$2:$E$2,0)),经验数据!$E$3:$E$3401,0))*(1+INDEX(模拟数据!$M$19:$M$22,MATCH(A$1,模拟数据!$K$19:$K$22,0)))</f>
        <v>6207631</v>
      </c>
      <c r="D48" s="24">
        <f ca="1">SUM(OFFSET(经验数据!$S$2,INDEX(模拟数据!$F$3:$I$62,$A47,MATCH(A$1,模拟数据!$B$2:$E$2,0))+1,,INDEX(模拟数据!$F$3:$I$62,$A48,MATCH(A$1,模拟数据!$B$2:$E$2,0))-INDEX(模拟数据!$F$3:$I$62,$A47,MATCH(A$1,模拟数据!$B$2:$E$2,0)),))</f>
        <v>190000</v>
      </c>
      <c r="E48" s="24">
        <f ca="1">MIN(200,MATCH(SUM(B48:D48,U47),经验数据!$C$3:$C$202,1))</f>
        <v>103</v>
      </c>
      <c r="F48" s="24">
        <f t="shared" ca="1" si="2"/>
        <v>5</v>
      </c>
      <c r="G48" s="24">
        <f ca="1">INDEX(经验数据!$M$3:$M$23,MATCH(E48,经验数据!$J$3:$J$23,1))*INDEX(模拟数据!$S$19:$S$22,MATCH(A$1,模拟数据!$K$19:$K$22,0))</f>
        <v>700000</v>
      </c>
      <c r="H48" s="24">
        <f ca="1">IF(F47&gt;0,VLOOKUP(F47*1000,经验数据!$O$3:$P$95,2,FALSE),VLOOKUP(MIN(80,E48),经验数据!$O$3:$P$95,2,FALSE))*模拟数据!$L$30</f>
        <v>807030</v>
      </c>
      <c r="I48" s="24">
        <f ca="1">MATCH(SUM(B48:D48,G48:H48,U47),经验数据!$C$3:$C$202,1)</f>
        <v>103</v>
      </c>
      <c r="J48" s="24">
        <f ca="1">MIN(INDEX(模拟数据!$N$37:$N$40,MATCH($A$1,模拟数据!$K$37:$K$40,0)),MAX(0,I48-80))</f>
        <v>3</v>
      </c>
      <c r="K48" s="24">
        <f ca="1">IF(J48=0,0,SUM(OFFSET(经验数据!$B$2,I48-J48,,J48,)))</f>
        <v>7244463</v>
      </c>
      <c r="L48" s="24">
        <f t="shared" ca="1" si="3"/>
        <v>33064967</v>
      </c>
      <c r="M48" s="24">
        <f ca="1">MATCH(L48,经验数据!$C$3:$C$202,1)</f>
        <v>101</v>
      </c>
      <c r="N48" s="24">
        <f ca="1">IFERROR(SUM(OFFSET(经验数据!$V$1,MATCH(I48,经验数据!$U$1:$U$123,0)-J48,,J48,)),0)</f>
        <v>89900</v>
      </c>
      <c r="O48" s="24">
        <f ca="1">N48+IF(J48&gt;0,INDEX(模拟数据!$P$37:$P$40,MATCH($A$1,模拟数据!$K$37:$K$40,0)),0)</f>
        <v>119900</v>
      </c>
      <c r="P48" s="24">
        <f ca="1">SUM($O$3:O48)</f>
        <v>4364900</v>
      </c>
      <c r="Q48" s="24">
        <f ca="1">MATCH(P48,经验数据!$Z$2:$Z$15,1)-1</f>
        <v>5</v>
      </c>
      <c r="R48" s="24" t="b">
        <f t="shared" ca="1" si="0"/>
        <v>0</v>
      </c>
      <c r="S48" s="24">
        <f ca="1">MIN(INDEX(模拟数据!$N$37:$N$40,MATCH($A$1,模拟数据!$K$37:$K$40,0)),IF(R48,M48-110,0))</f>
        <v>0</v>
      </c>
      <c r="T48" s="24">
        <f ca="1">IF(S48=0,0,SUM(OFFSET(经验数据!$B$2,M48-S48,,S48,)))</f>
        <v>0</v>
      </c>
      <c r="U48" s="24">
        <f t="shared" ca="1" si="1"/>
        <v>33064967</v>
      </c>
      <c r="V48" s="24">
        <f ca="1">MATCH(U48,经验数据!$C$3:$C$202,1)</f>
        <v>101</v>
      </c>
      <c r="W48" s="24">
        <f ca="1">IFERROR(SUM(OFFSET([1]轮回!$B$1,MATCH(M48,[1]轮回!$A$1:$A$91,0)-S48,,S48,)),0)</f>
        <v>0</v>
      </c>
      <c r="X48" s="24">
        <f ca="1">W48+IF(R48,INDEX(模拟数据!$P$47:$P$50,MATCH($A$1,模拟数据!$K$47:$K$50,0)),0)</f>
        <v>0</v>
      </c>
      <c r="Y48" s="24">
        <f ca="1">SUM($X$3:X48)</f>
        <v>0</v>
      </c>
      <c r="Z48" s="24">
        <f ca="1">MATCH(Y48,经验数据!$Z$2:$Z$15,1)-1</f>
        <v>0</v>
      </c>
    </row>
    <row r="49" spans="1:26" x14ac:dyDescent="0.15">
      <c r="A49" s="25">
        <v>47</v>
      </c>
      <c r="B49" s="24">
        <f ca="1">SUM(OFFSET(经验数据!$F$2,INDEX(模拟数据!$B$3:$E$62,$A48,MATCH(A$1,模拟数据!$B$2:$E$2,0))+1,,INDEX(模拟数据!$B$3:$E$62,$A49,MATCH(A$1,模拟数据!$B$2:$E$2,0))-INDEX(模拟数据!$B$3:$E$62,$A48,MATCH(A$1,模拟数据!$B$2:$E$2,0)),))</f>
        <v>90727</v>
      </c>
      <c r="C49" s="24">
        <f>模拟数据!$L$16*INDEX(经验数据!$H$3:$H$3401,MATCH(INDEX(模拟数据!$B$3:$E$62,$A49,MATCH(A$1,模拟数据!$B$2:$E$2,0)),经验数据!$E$3:$E$3401,0))*(1+INDEX(模拟数据!$M$19:$M$22,MATCH(A$1,模拟数据!$K$19:$K$22,0)))</f>
        <v>6303702</v>
      </c>
      <c r="D49" s="24">
        <f ca="1">SUM(OFFSET(经验数据!$S$2,INDEX(模拟数据!$F$3:$I$62,$A48,MATCH(A$1,模拟数据!$B$2:$E$2,0))+1,,INDEX(模拟数据!$F$3:$I$62,$A49,MATCH(A$1,模拟数据!$B$2:$E$2,0))-INDEX(模拟数据!$F$3:$I$62,$A48,MATCH(A$1,模拟数据!$B$2:$E$2,0)),))</f>
        <v>385000</v>
      </c>
      <c r="E49" s="24">
        <f ca="1">MIN(200,MATCH(SUM(B49:D49,U48),经验数据!$C$3:$C$202,1))</f>
        <v>103</v>
      </c>
      <c r="F49" s="24">
        <f t="shared" ca="1" si="2"/>
        <v>5</v>
      </c>
      <c r="G49" s="24">
        <f ca="1">INDEX(经验数据!$M$3:$M$23,MATCH(E49,经验数据!$J$3:$J$23,1))*INDEX(模拟数据!$S$19:$S$22,MATCH(A$1,模拟数据!$K$19:$K$22,0))</f>
        <v>700000</v>
      </c>
      <c r="H49" s="24">
        <f ca="1">IF(F48&gt;0,VLOOKUP(F48*1000,经验数据!$O$3:$P$95,2,FALSE),VLOOKUP(MIN(80,E49),经验数据!$O$3:$P$95,2,FALSE))*模拟数据!$L$30</f>
        <v>807030</v>
      </c>
      <c r="I49" s="24">
        <f ca="1">MATCH(SUM(B49:D49,G49:H49,U48),经验数据!$C$3:$C$202,1)</f>
        <v>104</v>
      </c>
      <c r="J49" s="24">
        <f ca="1">MIN(INDEX(模拟数据!$N$37:$N$40,MATCH($A$1,模拟数据!$K$37:$K$40,0)),MAX(0,I49-80))</f>
        <v>3</v>
      </c>
      <c r="K49" s="24">
        <f ca="1">IF(J49=0,0,SUM(OFFSET(经验数据!$B$2,I49-J49,,J49,)))</f>
        <v>7576210</v>
      </c>
      <c r="L49" s="24">
        <f t="shared" ca="1" si="3"/>
        <v>33775216</v>
      </c>
      <c r="M49" s="24">
        <f ca="1">MATCH(L49,经验数据!$C$3:$C$202,1)</f>
        <v>101</v>
      </c>
      <c r="N49" s="24">
        <f ca="1">IFERROR(SUM(OFFSET(经验数据!$V$1,MATCH(I49,经验数据!$U$1:$U$123,0)-J49,,J49,)),0)</f>
        <v>94600</v>
      </c>
      <c r="O49" s="24">
        <f ca="1">N49+IF(J49&gt;0,INDEX(模拟数据!$P$37:$P$40,MATCH($A$1,模拟数据!$K$37:$K$40,0)),0)</f>
        <v>124600</v>
      </c>
      <c r="P49" s="24">
        <f ca="1">SUM($O$3:O49)</f>
        <v>4489500</v>
      </c>
      <c r="Q49" s="24">
        <f ca="1">MATCH(P49,经验数据!$Z$2:$Z$15,1)-1</f>
        <v>5</v>
      </c>
      <c r="R49" s="24" t="b">
        <f t="shared" ca="1" si="0"/>
        <v>0</v>
      </c>
      <c r="S49" s="24">
        <f ca="1">MIN(INDEX(模拟数据!$N$37:$N$40,MATCH($A$1,模拟数据!$K$37:$K$40,0)),IF(R49,M49-110,0))</f>
        <v>0</v>
      </c>
      <c r="T49" s="24">
        <f ca="1">IF(S49=0,0,SUM(OFFSET(经验数据!$B$2,M49-S49,,S49,)))</f>
        <v>0</v>
      </c>
      <c r="U49" s="24">
        <f t="shared" ca="1" si="1"/>
        <v>33775216</v>
      </c>
      <c r="V49" s="24">
        <f ca="1">MATCH(U49,经验数据!$C$3:$C$202,1)</f>
        <v>101</v>
      </c>
      <c r="W49" s="24">
        <f ca="1">IFERROR(SUM(OFFSET([1]轮回!$B$1,MATCH(M49,[1]轮回!$A$1:$A$91,0)-S49,,S49,)),0)</f>
        <v>0</v>
      </c>
      <c r="X49" s="24">
        <f ca="1">W49+IF(R49,INDEX(模拟数据!$P$47:$P$50,MATCH($A$1,模拟数据!$K$47:$K$50,0)),0)</f>
        <v>0</v>
      </c>
      <c r="Y49" s="24">
        <f ca="1">SUM($X$3:X49)</f>
        <v>0</v>
      </c>
      <c r="Z49" s="24">
        <f ca="1">MATCH(Y49,经验数据!$Z$2:$Z$15,1)-1</f>
        <v>0</v>
      </c>
    </row>
    <row r="50" spans="1:26" x14ac:dyDescent="0.15">
      <c r="A50" s="25">
        <v>48</v>
      </c>
      <c r="B50" s="24">
        <f ca="1">SUM(OFFSET(经验数据!$F$2,INDEX(模拟数据!$B$3:$E$62,$A49,MATCH(A$1,模拟数据!$B$2:$E$2,0))+1,,INDEX(模拟数据!$B$3:$E$62,$A50,MATCH(A$1,模拟数据!$B$2:$E$2,0))-INDEX(模拟数据!$B$3:$E$62,$A49,MATCH(A$1,模拟数据!$B$2:$E$2,0)),))</f>
        <v>92120</v>
      </c>
      <c r="C50" s="24">
        <f>模拟数据!$L$16*INDEX(经验数据!$H$3:$H$3401,MATCH(INDEX(模拟数据!$B$3:$E$62,$A50,MATCH(A$1,模拟数据!$B$2:$E$2,0)),经验数据!$E$3:$E$3401,0))*(1+INDEX(模拟数据!$M$19:$M$22,MATCH(A$1,模拟数据!$K$19:$K$22,0)))</f>
        <v>6399773</v>
      </c>
      <c r="D50" s="24">
        <f ca="1">SUM(OFFSET(经验数据!$S$2,INDEX(模拟数据!$F$3:$I$62,$A49,MATCH(A$1,模拟数据!$B$2:$E$2,0))+1,,INDEX(模拟数据!$F$3:$I$62,$A50,MATCH(A$1,模拟数据!$B$2:$E$2,0))-INDEX(模拟数据!$F$3:$I$62,$A49,MATCH(A$1,模拟数据!$B$2:$E$2,0)),))</f>
        <v>195000</v>
      </c>
      <c r="E50" s="24">
        <f ca="1">MIN(200,MATCH(SUM(B50:D50,U49),经验数据!$C$3:$C$202,1))</f>
        <v>104</v>
      </c>
      <c r="F50" s="24">
        <f t="shared" ca="1" si="2"/>
        <v>5</v>
      </c>
      <c r="G50" s="24">
        <f ca="1">INDEX(经验数据!$M$3:$M$23,MATCH(E50,经验数据!$J$3:$J$23,1))*INDEX(模拟数据!$S$19:$S$22,MATCH(A$1,模拟数据!$K$19:$K$22,0))</f>
        <v>700000</v>
      </c>
      <c r="H50" s="24">
        <f ca="1">IF(F49&gt;0,VLOOKUP(F49*1000,经验数据!$O$3:$P$95,2,FALSE),VLOOKUP(MIN(80,E50),经验数据!$O$3:$P$95,2,FALSE))*模拟数据!$L$30</f>
        <v>807030</v>
      </c>
      <c r="I50" s="24">
        <f ca="1">MATCH(SUM(B50:D50,G50:H50,U49),经验数据!$C$3:$C$202,1)</f>
        <v>104</v>
      </c>
      <c r="J50" s="24">
        <f ca="1">MIN(INDEX(模拟数据!$N$37:$N$40,MATCH($A$1,模拟数据!$K$37:$K$40,0)),MAX(0,I50-80))</f>
        <v>3</v>
      </c>
      <c r="K50" s="24">
        <f ca="1">IF(J50=0,0,SUM(OFFSET(经验数据!$B$2,I50-J50,,J50,)))</f>
        <v>7576210</v>
      </c>
      <c r="L50" s="24">
        <f t="shared" ca="1" si="3"/>
        <v>34392929</v>
      </c>
      <c r="M50" s="24">
        <f ca="1">MATCH(L50,经验数据!$C$3:$C$202,1)</f>
        <v>101</v>
      </c>
      <c r="N50" s="24">
        <f ca="1">IFERROR(SUM(OFFSET(经验数据!$V$1,MATCH(I50,经验数据!$U$1:$U$123,0)-J50,,J50,)),0)</f>
        <v>94600</v>
      </c>
      <c r="O50" s="24">
        <f ca="1">N50+IF(J50&gt;0,INDEX(模拟数据!$P$37:$P$40,MATCH($A$1,模拟数据!$K$37:$K$40,0)),0)</f>
        <v>124600</v>
      </c>
      <c r="P50" s="24">
        <f ca="1">SUM($O$3:O50)</f>
        <v>4614100</v>
      </c>
      <c r="Q50" s="24">
        <f ca="1">MATCH(P50,经验数据!$Z$2:$Z$15,1)-1</f>
        <v>5</v>
      </c>
      <c r="R50" s="24" t="b">
        <f t="shared" ca="1" si="0"/>
        <v>0</v>
      </c>
      <c r="S50" s="24">
        <f ca="1">MIN(INDEX(模拟数据!$N$37:$N$40,MATCH($A$1,模拟数据!$K$37:$K$40,0)),IF(R50,M50-110,0))</f>
        <v>0</v>
      </c>
      <c r="T50" s="24">
        <f ca="1">IF(S50=0,0,SUM(OFFSET(经验数据!$B$2,M50-S50,,S50,)))</f>
        <v>0</v>
      </c>
      <c r="U50" s="24">
        <f t="shared" ca="1" si="1"/>
        <v>34392929</v>
      </c>
      <c r="V50" s="24">
        <f ca="1">MATCH(U50,经验数据!$C$3:$C$202,1)</f>
        <v>101</v>
      </c>
      <c r="W50" s="24">
        <f ca="1">IFERROR(SUM(OFFSET([1]轮回!$B$1,MATCH(M50,[1]轮回!$A$1:$A$91,0)-S50,,S50,)),0)</f>
        <v>0</v>
      </c>
      <c r="X50" s="24">
        <f ca="1">W50+IF(R50,INDEX(模拟数据!$P$47:$P$50,MATCH($A$1,模拟数据!$K$47:$K$50,0)),0)</f>
        <v>0</v>
      </c>
      <c r="Y50" s="24">
        <f ca="1">SUM($X$3:X50)</f>
        <v>0</v>
      </c>
      <c r="Z50" s="24">
        <f ca="1">MATCH(Y50,经验数据!$Z$2:$Z$15,1)-1</f>
        <v>0</v>
      </c>
    </row>
    <row r="51" spans="1:26" x14ac:dyDescent="0.15">
      <c r="A51" s="25">
        <v>49</v>
      </c>
      <c r="B51" s="24">
        <f ca="1">SUM(OFFSET(经验数据!$F$2,INDEX(模拟数据!$B$3:$E$62,$A50,MATCH(A$1,模拟数据!$B$2:$E$2,0))+1,,INDEX(模拟数据!$B$3:$E$62,$A51,MATCH(A$1,模拟数据!$B$2:$E$2,0))-INDEX(模拟数据!$B$3:$E$62,$A50,MATCH(A$1,模拟数据!$B$2:$E$2,0)),))</f>
        <v>93510</v>
      </c>
      <c r="C51" s="24">
        <f>模拟数据!$L$16*INDEX(经验数据!$H$3:$H$3401,MATCH(INDEX(模拟数据!$B$3:$E$62,$A51,MATCH(A$1,模拟数据!$B$2:$E$2,0)),经验数据!$E$3:$E$3401,0))*(1+INDEX(模拟数据!$M$19:$M$22,MATCH(A$1,模拟数据!$K$19:$K$22,0)))</f>
        <v>6495844</v>
      </c>
      <c r="D51" s="24">
        <f ca="1">SUM(OFFSET(经验数据!$S$2,INDEX(模拟数据!$F$3:$I$62,$A50,MATCH(A$1,模拟数据!$B$2:$E$2,0))+1,,INDEX(模拟数据!$F$3:$I$62,$A51,MATCH(A$1,模拟数据!$B$2:$E$2,0))-INDEX(模拟数据!$F$3:$I$62,$A50,MATCH(A$1,模拟数据!$B$2:$E$2,0)),))</f>
        <v>400000</v>
      </c>
      <c r="E51" s="24">
        <f ca="1">MIN(200,MATCH(SUM(B51:D51,U50),经验数据!$C$3:$C$202,1))</f>
        <v>104</v>
      </c>
      <c r="F51" s="24">
        <f t="shared" ca="1" si="2"/>
        <v>5</v>
      </c>
      <c r="G51" s="24">
        <f ca="1">INDEX(经验数据!$M$3:$M$23,MATCH(E51,经验数据!$J$3:$J$23,1))*INDEX(模拟数据!$S$19:$S$22,MATCH(A$1,模拟数据!$K$19:$K$22,0))</f>
        <v>700000</v>
      </c>
      <c r="H51" s="24">
        <f ca="1">IF(F50&gt;0,VLOOKUP(F50*1000,经验数据!$O$3:$P$95,2,FALSE),VLOOKUP(MIN(80,E51),经验数据!$O$3:$P$95,2,FALSE))*模拟数据!$L$30</f>
        <v>807030</v>
      </c>
      <c r="I51" s="24">
        <f ca="1">MATCH(SUM(B51:D51,G51:H51,U50),经验数据!$C$3:$C$202,1)</f>
        <v>104</v>
      </c>
      <c r="J51" s="24">
        <f ca="1">MIN(INDEX(模拟数据!$N$37:$N$40,MATCH($A$1,模拟数据!$K$37:$K$40,0)),MAX(0,I51-80))</f>
        <v>3</v>
      </c>
      <c r="K51" s="24">
        <f ca="1">IF(J51=0,0,SUM(OFFSET(经验数据!$B$2,I51-J51,,J51,)))</f>
        <v>7576210</v>
      </c>
      <c r="L51" s="24">
        <f t="shared" ca="1" si="3"/>
        <v>35313103</v>
      </c>
      <c r="M51" s="24">
        <f ca="1">MATCH(L51,经验数据!$C$3:$C$202,1)</f>
        <v>102</v>
      </c>
      <c r="N51" s="24">
        <f ca="1">IFERROR(SUM(OFFSET(经验数据!$V$1,MATCH(I51,经验数据!$U$1:$U$123,0)-J51,,J51,)),0)</f>
        <v>94600</v>
      </c>
      <c r="O51" s="24">
        <f ca="1">N51+IF(J51&gt;0,INDEX(模拟数据!$P$37:$P$40,MATCH($A$1,模拟数据!$K$37:$K$40,0)),0)</f>
        <v>124600</v>
      </c>
      <c r="P51" s="24">
        <f ca="1">SUM($O$3:O51)</f>
        <v>4738700</v>
      </c>
      <c r="Q51" s="24">
        <f ca="1">MATCH(P51,经验数据!$Z$2:$Z$15,1)-1</f>
        <v>5</v>
      </c>
      <c r="R51" s="24" t="b">
        <f t="shared" ca="1" si="0"/>
        <v>0</v>
      </c>
      <c r="S51" s="24">
        <f ca="1">MIN(INDEX(模拟数据!$N$37:$N$40,MATCH($A$1,模拟数据!$K$37:$K$40,0)),IF(R51,M51-110,0))</f>
        <v>0</v>
      </c>
      <c r="T51" s="24">
        <f ca="1">IF(S51=0,0,SUM(OFFSET(经验数据!$B$2,M51-S51,,S51,)))</f>
        <v>0</v>
      </c>
      <c r="U51" s="24">
        <f t="shared" ca="1" si="1"/>
        <v>35313103</v>
      </c>
      <c r="V51" s="24">
        <f ca="1">MATCH(U51,经验数据!$C$3:$C$202,1)</f>
        <v>102</v>
      </c>
      <c r="W51" s="24">
        <f ca="1">IFERROR(SUM(OFFSET([1]轮回!$B$1,MATCH(M51,[1]轮回!$A$1:$A$91,0)-S51,,S51,)),0)</f>
        <v>0</v>
      </c>
      <c r="X51" s="24">
        <f ca="1">W51+IF(R51,INDEX(模拟数据!$P$47:$P$50,MATCH($A$1,模拟数据!$K$47:$K$50,0)),0)</f>
        <v>0</v>
      </c>
      <c r="Y51" s="24">
        <f ca="1">SUM($X$3:X51)</f>
        <v>0</v>
      </c>
      <c r="Z51" s="24">
        <f ca="1">MATCH(Y51,经验数据!$Z$2:$Z$15,1)-1</f>
        <v>0</v>
      </c>
    </row>
    <row r="52" spans="1:26" x14ac:dyDescent="0.15">
      <c r="A52" s="25">
        <v>50</v>
      </c>
      <c r="B52" s="24">
        <f ca="1">SUM(OFFSET(经验数据!$F$2,INDEX(模拟数据!$B$3:$E$62,$A51,MATCH(A$1,模拟数据!$B$2:$E$2,0))+1,,INDEX(模拟数据!$B$3:$E$62,$A52,MATCH(A$1,模拟数据!$B$2:$E$2,0))-INDEX(模拟数据!$B$3:$E$62,$A51,MATCH(A$1,模拟数据!$B$2:$E$2,0)),))</f>
        <v>94903</v>
      </c>
      <c r="C52" s="24">
        <f>模拟数据!$L$16*INDEX(经验数据!$H$3:$H$3401,MATCH(INDEX(模拟数据!$B$3:$E$62,$A52,MATCH(A$1,模拟数据!$B$2:$E$2,0)),经验数据!$E$3:$E$3401,0))*(1+INDEX(模拟数据!$M$19:$M$22,MATCH(A$1,模拟数据!$K$19:$K$22,0)))</f>
        <v>6591938</v>
      </c>
      <c r="D52" s="24">
        <f ca="1">SUM(OFFSET(经验数据!$S$2,INDEX(模拟数据!$F$3:$I$62,$A51,MATCH(A$1,模拟数据!$B$2:$E$2,0))+1,,INDEX(模拟数据!$F$3:$I$62,$A52,MATCH(A$1,模拟数据!$B$2:$E$2,0))-INDEX(模拟数据!$F$3:$I$62,$A51,MATCH(A$1,模拟数据!$B$2:$E$2,0)),))</f>
        <v>205000</v>
      </c>
      <c r="E52" s="24">
        <f ca="1">MIN(200,MATCH(SUM(B52:D52,U51),经验数据!$C$3:$C$202,1))</f>
        <v>104</v>
      </c>
      <c r="F52" s="24">
        <f t="shared" ca="1" si="2"/>
        <v>5</v>
      </c>
      <c r="G52" s="24">
        <f ca="1">INDEX(经验数据!$M$3:$M$23,MATCH(E52,经验数据!$J$3:$J$23,1))*INDEX(模拟数据!$S$19:$S$22,MATCH(A$1,模拟数据!$K$19:$K$22,0))</f>
        <v>700000</v>
      </c>
      <c r="H52" s="24">
        <f ca="1">IF(F51&gt;0,VLOOKUP(F51*1000,经验数据!$O$3:$P$95,2,FALSE),VLOOKUP(MIN(80,E52),经验数据!$O$3:$P$95,2,FALSE))*模拟数据!$L$30</f>
        <v>807030</v>
      </c>
      <c r="I52" s="24">
        <f ca="1">MATCH(SUM(B52:D52,G52:H52,U51),经验数据!$C$3:$C$202,1)</f>
        <v>105</v>
      </c>
      <c r="J52" s="24">
        <f ca="1">MIN(INDEX(模拟数据!$N$37:$N$40,MATCH($A$1,模拟数据!$K$37:$K$40,0)),MAX(0,I52-80))</f>
        <v>3</v>
      </c>
      <c r="K52" s="24">
        <f ca="1">IF(J52=0,0,SUM(OFFSET(经验数据!$B$2,I52-J52,,J52,)))</f>
        <v>7915344</v>
      </c>
      <c r="L52" s="24">
        <f t="shared" ca="1" si="3"/>
        <v>35796630</v>
      </c>
      <c r="M52" s="24">
        <f ca="1">MATCH(L52,经验数据!$C$3:$C$202,1)</f>
        <v>102</v>
      </c>
      <c r="N52" s="24">
        <f ca="1">IFERROR(SUM(OFFSET(经验数据!$V$1,MATCH(I52,经验数据!$U$1:$U$123,0)-J52,,J52,)),0)</f>
        <v>99500</v>
      </c>
      <c r="O52" s="24">
        <f ca="1">N52+IF(J52&gt;0,INDEX(模拟数据!$P$37:$P$40,MATCH($A$1,模拟数据!$K$37:$K$40,0)),0)</f>
        <v>129500</v>
      </c>
      <c r="P52" s="24">
        <f ca="1">SUM($O$3:O52)</f>
        <v>4868200</v>
      </c>
      <c r="Q52" s="24">
        <f ca="1">MATCH(P52,经验数据!$Z$2:$Z$15,1)-1</f>
        <v>5</v>
      </c>
      <c r="R52" s="24" t="b">
        <f t="shared" ca="1" si="0"/>
        <v>0</v>
      </c>
      <c r="S52" s="24">
        <f ca="1">MIN(INDEX(模拟数据!$N$37:$N$40,MATCH($A$1,模拟数据!$K$37:$K$40,0)),IF(R52,M52-110,0))</f>
        <v>0</v>
      </c>
      <c r="T52" s="24">
        <f ca="1">IF(S52=0,0,SUM(OFFSET(经验数据!$B$2,M52-S52,,S52,)))</f>
        <v>0</v>
      </c>
      <c r="U52" s="24">
        <f t="shared" ca="1" si="1"/>
        <v>35796630</v>
      </c>
      <c r="V52" s="24">
        <f ca="1">MATCH(U52,经验数据!$C$3:$C$202,1)</f>
        <v>102</v>
      </c>
      <c r="W52" s="24">
        <f ca="1">IFERROR(SUM(OFFSET([1]轮回!$B$1,MATCH(M52,[1]轮回!$A$1:$A$91,0)-S52,,S52,)),0)</f>
        <v>0</v>
      </c>
      <c r="X52" s="24">
        <f ca="1">W52+IF(R52,INDEX(模拟数据!$P$47:$P$50,MATCH($A$1,模拟数据!$K$47:$K$50,0)),0)</f>
        <v>0</v>
      </c>
      <c r="Y52" s="24">
        <f ca="1">SUM($X$3:X52)</f>
        <v>0</v>
      </c>
      <c r="Z52" s="24">
        <f ca="1">MATCH(Y52,经验数据!$Z$2:$Z$15,1)-1</f>
        <v>0</v>
      </c>
    </row>
    <row r="53" spans="1:26" x14ac:dyDescent="0.15">
      <c r="A53" s="25">
        <v>51</v>
      </c>
      <c r="B53" s="24">
        <f ca="1">SUM(OFFSET(经验数据!$F$2,INDEX(模拟数据!$B$3:$E$62,$A52,MATCH(A$1,模拟数据!$B$2:$E$2,0))+1,,INDEX(模拟数据!$B$3:$E$62,$A53,MATCH(A$1,模拟数据!$B$2:$E$2,0))-INDEX(模拟数据!$B$3:$E$62,$A52,MATCH(A$1,模拟数据!$B$2:$E$2,0)),))</f>
        <v>96296</v>
      </c>
      <c r="C53" s="24">
        <f>模拟数据!$L$16*INDEX(经验数据!$H$3:$H$3401,MATCH(INDEX(模拟数据!$B$3:$E$62,$A53,MATCH(A$1,模拟数据!$B$2:$E$2,0)),经验数据!$E$3:$E$3401,0))*(1+INDEX(模拟数据!$M$19:$M$22,MATCH(A$1,模拟数据!$K$19:$K$22,0)))</f>
        <v>6688009</v>
      </c>
      <c r="D53" s="24">
        <f ca="1">SUM(OFFSET(经验数据!$S$2,INDEX(模拟数据!$F$3:$I$62,$A52,MATCH(A$1,模拟数据!$B$2:$E$2,0))+1,,INDEX(模拟数据!$F$3:$I$62,$A53,MATCH(A$1,模拟数据!$B$2:$E$2,0))-INDEX(模拟数据!$F$3:$I$62,$A52,MATCH(A$1,模拟数据!$B$2:$E$2,0)),))</f>
        <v>205000</v>
      </c>
      <c r="E53" s="24">
        <f ca="1">MIN(200,MATCH(SUM(B53:D53,U52),经验数据!$C$3:$C$202,1))</f>
        <v>104</v>
      </c>
      <c r="F53" s="24">
        <f t="shared" ca="1" si="2"/>
        <v>5</v>
      </c>
      <c r="G53" s="24">
        <f ca="1">INDEX(经验数据!$M$3:$M$23,MATCH(E53,经验数据!$J$3:$J$23,1))*INDEX(模拟数据!$S$19:$S$22,MATCH(A$1,模拟数据!$K$19:$K$22,0))</f>
        <v>700000</v>
      </c>
      <c r="H53" s="24">
        <f ca="1">IF(F52&gt;0,VLOOKUP(F52*1000,经验数据!$O$3:$P$95,2,FALSE),VLOOKUP(MIN(80,E53),经验数据!$O$3:$P$95,2,FALSE))*模拟数据!$L$30</f>
        <v>807030</v>
      </c>
      <c r="I53" s="24">
        <f ca="1">MATCH(SUM(B53:D53,G53:H53,U52),经验数据!$C$3:$C$202,1)</f>
        <v>105</v>
      </c>
      <c r="J53" s="24">
        <f ca="1">MIN(INDEX(模拟数据!$N$37:$N$40,MATCH($A$1,模拟数据!$K$37:$K$40,0)),MAX(0,I53-80))</f>
        <v>3</v>
      </c>
      <c r="K53" s="24">
        <f ca="1">IF(J53=0,0,SUM(OFFSET(经验数据!$B$2,I53-J53,,J53,)))</f>
        <v>7915344</v>
      </c>
      <c r="L53" s="24">
        <f t="shared" ca="1" si="3"/>
        <v>36377621</v>
      </c>
      <c r="M53" s="24">
        <f ca="1">MATCH(L53,经验数据!$C$3:$C$202,1)</f>
        <v>102</v>
      </c>
      <c r="N53" s="24">
        <f ca="1">IFERROR(SUM(OFFSET(经验数据!$V$1,MATCH(I53,经验数据!$U$1:$U$123,0)-J53,,J53,)),0)</f>
        <v>99500</v>
      </c>
      <c r="O53" s="24">
        <f ca="1">N53+IF(J53&gt;0,INDEX(模拟数据!$P$37:$P$40,MATCH($A$1,模拟数据!$K$37:$K$40,0)),0)</f>
        <v>129500</v>
      </c>
      <c r="P53" s="24">
        <f ca="1">SUM($O$3:O53)</f>
        <v>4997700</v>
      </c>
      <c r="Q53" s="24">
        <f ca="1">MATCH(P53,经验数据!$Z$2:$Z$15,1)-1</f>
        <v>5</v>
      </c>
      <c r="R53" s="24" t="b">
        <f t="shared" ca="1" si="0"/>
        <v>0</v>
      </c>
      <c r="S53" s="24">
        <f ca="1">MIN(INDEX(模拟数据!$N$37:$N$40,MATCH($A$1,模拟数据!$K$37:$K$40,0)),IF(R53,M53-110,0))</f>
        <v>0</v>
      </c>
      <c r="T53" s="24">
        <f ca="1">IF(S53=0,0,SUM(OFFSET(经验数据!$B$2,M53-S53,,S53,)))</f>
        <v>0</v>
      </c>
      <c r="U53" s="24">
        <f t="shared" ca="1" si="1"/>
        <v>36377621</v>
      </c>
      <c r="V53" s="24">
        <f ca="1">MATCH(U53,经验数据!$C$3:$C$202,1)</f>
        <v>102</v>
      </c>
      <c r="W53" s="24">
        <f ca="1">IFERROR(SUM(OFFSET([1]轮回!$B$1,MATCH(M53,[1]轮回!$A$1:$A$91,0)-S53,,S53,)),0)</f>
        <v>0</v>
      </c>
      <c r="X53" s="24">
        <f ca="1">W53+IF(R53,INDEX(模拟数据!$P$47:$P$50,MATCH($A$1,模拟数据!$K$47:$K$50,0)),0)</f>
        <v>0</v>
      </c>
      <c r="Y53" s="24">
        <f ca="1">SUM($X$3:X53)</f>
        <v>0</v>
      </c>
      <c r="Z53" s="24">
        <f ca="1">MATCH(Y53,经验数据!$Z$2:$Z$15,1)-1</f>
        <v>0</v>
      </c>
    </row>
    <row r="54" spans="1:26" x14ac:dyDescent="0.15">
      <c r="A54" s="25">
        <v>52</v>
      </c>
      <c r="B54" s="24">
        <f ca="1">SUM(OFFSET(经验数据!$F$2,INDEX(模拟数据!$B$3:$E$62,$A53,MATCH(A$1,模拟数据!$B$2:$E$2,0))+1,,INDEX(模拟数据!$B$3:$E$62,$A54,MATCH(A$1,模拟数据!$B$2:$E$2,0))-INDEX(模拟数据!$B$3:$E$62,$A53,MATCH(A$1,模拟数据!$B$2:$E$2,0)),))</f>
        <v>97690</v>
      </c>
      <c r="C54" s="24">
        <f>模拟数据!$L$16*INDEX(经验数据!$H$3:$H$3401,MATCH(INDEX(模拟数据!$B$3:$E$62,$A54,MATCH(A$1,模拟数据!$B$2:$E$2,0)),经验数据!$E$3:$E$3401,0))*(1+INDEX(模拟数据!$M$19:$M$22,MATCH(A$1,模拟数据!$K$19:$K$22,0)))</f>
        <v>6784080</v>
      </c>
      <c r="D54" s="24">
        <f ca="1">SUM(OFFSET(经验数据!$S$2,INDEX(模拟数据!$F$3:$I$62,$A53,MATCH(A$1,模拟数据!$B$2:$E$2,0))+1,,INDEX(模拟数据!$F$3:$I$62,$A54,MATCH(A$1,模拟数据!$B$2:$E$2,0))-INDEX(模拟数据!$F$3:$I$62,$A53,MATCH(A$1,模拟数据!$B$2:$E$2,0)),))</f>
        <v>420000</v>
      </c>
      <c r="E54" s="24">
        <f ca="1">MIN(200,MATCH(SUM(B54:D54,U53),经验数据!$C$3:$C$202,1))</f>
        <v>105</v>
      </c>
      <c r="F54" s="24">
        <f t="shared" ca="1" si="2"/>
        <v>5</v>
      </c>
      <c r="G54" s="24">
        <f ca="1">INDEX(经验数据!$M$3:$M$23,MATCH(E54,经验数据!$J$3:$J$23,1))*INDEX(模拟数据!$S$19:$S$22,MATCH(A$1,模拟数据!$K$19:$K$22,0))</f>
        <v>700000</v>
      </c>
      <c r="H54" s="24">
        <f ca="1">IF(F53&gt;0,VLOOKUP(F53*1000,经验数据!$O$3:$P$95,2,FALSE),VLOOKUP(MIN(80,E54),经验数据!$O$3:$P$95,2,FALSE))*模拟数据!$L$30</f>
        <v>807030</v>
      </c>
      <c r="I54" s="24">
        <f ca="1">MATCH(SUM(B54:D54,G54:H54,U53),经验数据!$C$3:$C$202,1)</f>
        <v>105</v>
      </c>
      <c r="J54" s="24">
        <f ca="1">MIN(INDEX(模拟数据!$N$37:$N$40,MATCH($A$1,模拟数据!$K$37:$K$40,0)),MAX(0,I54-80))</f>
        <v>3</v>
      </c>
      <c r="K54" s="24">
        <f ca="1">IF(J54=0,0,SUM(OFFSET(经验数据!$B$2,I54-J54,,J54,)))</f>
        <v>7915344</v>
      </c>
      <c r="L54" s="24">
        <f t="shared" ca="1" si="3"/>
        <v>37271077</v>
      </c>
      <c r="M54" s="24">
        <f ca="1">MATCH(L54,经验数据!$C$3:$C$202,1)</f>
        <v>102</v>
      </c>
      <c r="N54" s="24">
        <f ca="1">IFERROR(SUM(OFFSET(经验数据!$V$1,MATCH(I54,经验数据!$U$1:$U$123,0)-J54,,J54,)),0)</f>
        <v>99500</v>
      </c>
      <c r="O54" s="24">
        <f ca="1">N54+IF(J54&gt;0,INDEX(模拟数据!$P$37:$P$40,MATCH($A$1,模拟数据!$K$37:$K$40,0)),0)</f>
        <v>129500</v>
      </c>
      <c r="P54" s="24">
        <f ca="1">SUM($O$3:O54)</f>
        <v>5127200</v>
      </c>
      <c r="Q54" s="24">
        <f ca="1">MATCH(P54,经验数据!$Z$2:$Z$15,1)-1</f>
        <v>5</v>
      </c>
      <c r="R54" s="24" t="b">
        <f t="shared" ca="1" si="0"/>
        <v>0</v>
      </c>
      <c r="S54" s="24">
        <f ca="1">MIN(INDEX(模拟数据!$N$37:$N$40,MATCH($A$1,模拟数据!$K$37:$K$40,0)),IF(R54,M54-110,0))</f>
        <v>0</v>
      </c>
      <c r="T54" s="24">
        <f ca="1">IF(S54=0,0,SUM(OFFSET(经验数据!$B$2,M54-S54,,S54,)))</f>
        <v>0</v>
      </c>
      <c r="U54" s="24">
        <f t="shared" ca="1" si="1"/>
        <v>37271077</v>
      </c>
      <c r="V54" s="24">
        <f ca="1">MATCH(U54,经验数据!$C$3:$C$202,1)</f>
        <v>102</v>
      </c>
      <c r="W54" s="24">
        <f ca="1">IFERROR(SUM(OFFSET([1]轮回!$B$1,MATCH(M54,[1]轮回!$A$1:$A$91,0)-S54,,S54,)),0)</f>
        <v>0</v>
      </c>
      <c r="X54" s="24">
        <f ca="1">W54+IF(R54,INDEX(模拟数据!$P$47:$P$50,MATCH($A$1,模拟数据!$K$47:$K$50,0)),0)</f>
        <v>0</v>
      </c>
      <c r="Y54" s="24">
        <f ca="1">SUM($X$3:X54)</f>
        <v>0</v>
      </c>
      <c r="Z54" s="24">
        <f ca="1">MATCH(Y54,经验数据!$Z$2:$Z$15,1)-1</f>
        <v>0</v>
      </c>
    </row>
    <row r="55" spans="1:26" x14ac:dyDescent="0.15">
      <c r="A55" s="25">
        <v>53</v>
      </c>
      <c r="B55" s="24">
        <f ca="1">SUM(OFFSET(经验数据!$F$2,INDEX(模拟数据!$B$3:$E$62,$A54,MATCH(A$1,模拟数据!$B$2:$E$2,0))+1,,INDEX(模拟数据!$B$3:$E$62,$A55,MATCH(A$1,模拟数据!$B$2:$E$2,0))-INDEX(模拟数据!$B$3:$E$62,$A54,MATCH(A$1,模拟数据!$B$2:$E$2,0)),))</f>
        <v>99080</v>
      </c>
      <c r="C55" s="24">
        <f>模拟数据!$L$16*INDEX(经验数据!$H$3:$H$3401,MATCH(INDEX(模拟数据!$B$3:$E$62,$A55,MATCH(A$1,模拟数据!$B$2:$E$2,0)),经验数据!$E$3:$E$3401,0))*(1+INDEX(模拟数据!$M$19:$M$22,MATCH(A$1,模拟数据!$K$19:$K$22,0)))</f>
        <v>6880174</v>
      </c>
      <c r="D55" s="24">
        <f ca="1">SUM(OFFSET(经验数据!$S$2,INDEX(模拟数据!$F$3:$I$62,$A54,MATCH(A$1,模拟数据!$B$2:$E$2,0))+1,,INDEX(模拟数据!$F$3:$I$62,$A55,MATCH(A$1,模拟数据!$B$2:$E$2,0))-INDEX(模拟数据!$F$3:$I$62,$A54,MATCH(A$1,模拟数据!$B$2:$E$2,0)),))</f>
        <v>215000</v>
      </c>
      <c r="E55" s="24">
        <f ca="1">MIN(200,MATCH(SUM(B55:D55,U54),经验数据!$C$3:$C$202,1))</f>
        <v>105</v>
      </c>
      <c r="F55" s="24">
        <f t="shared" ca="1" si="2"/>
        <v>5</v>
      </c>
      <c r="G55" s="24">
        <f ca="1">INDEX(经验数据!$M$3:$M$23,MATCH(E55,经验数据!$J$3:$J$23,1))*INDEX(模拟数据!$S$19:$S$22,MATCH(A$1,模拟数据!$K$19:$K$22,0))</f>
        <v>700000</v>
      </c>
      <c r="H55" s="24">
        <f ca="1">IF(F54&gt;0,VLOOKUP(F54*1000,经验数据!$O$3:$P$95,2,FALSE),VLOOKUP(MIN(80,E55),经验数据!$O$3:$P$95,2,FALSE))*模拟数据!$L$30</f>
        <v>807030</v>
      </c>
      <c r="I55" s="24">
        <f ca="1">MATCH(SUM(B55:D55,G55:H55,U54),经验数据!$C$3:$C$202,1)</f>
        <v>105</v>
      </c>
      <c r="J55" s="24">
        <f ca="1">MIN(INDEX(模拟数据!$N$37:$N$40,MATCH($A$1,模拟数据!$K$37:$K$40,0)),MAX(0,I55-80))</f>
        <v>3</v>
      </c>
      <c r="K55" s="24">
        <f ca="1">IF(J55=0,0,SUM(OFFSET(经验数据!$B$2,I55-J55,,J55,)))</f>
        <v>7915344</v>
      </c>
      <c r="L55" s="24">
        <f t="shared" ca="1" si="3"/>
        <v>38057017</v>
      </c>
      <c r="M55" s="24">
        <f ca="1">MATCH(L55,经验数据!$C$3:$C$202,1)</f>
        <v>103</v>
      </c>
      <c r="N55" s="24">
        <f ca="1">IFERROR(SUM(OFFSET(经验数据!$V$1,MATCH(I55,经验数据!$U$1:$U$123,0)-J55,,J55,)),0)</f>
        <v>99500</v>
      </c>
      <c r="O55" s="24">
        <f ca="1">N55+IF(J55&gt;0,INDEX(模拟数据!$P$37:$P$40,MATCH($A$1,模拟数据!$K$37:$K$40,0)),0)</f>
        <v>129500</v>
      </c>
      <c r="P55" s="24">
        <f ca="1">SUM($O$3:O55)</f>
        <v>5256700</v>
      </c>
      <c r="Q55" s="24">
        <f ca="1">MATCH(P55,经验数据!$Z$2:$Z$15,1)-1</f>
        <v>5</v>
      </c>
      <c r="R55" s="24" t="b">
        <f t="shared" ca="1" si="0"/>
        <v>0</v>
      </c>
      <c r="S55" s="24">
        <f ca="1">MIN(INDEX(模拟数据!$N$37:$N$40,MATCH($A$1,模拟数据!$K$37:$K$40,0)),IF(R55,M55-110,0))</f>
        <v>0</v>
      </c>
      <c r="T55" s="24">
        <f ca="1">IF(S55=0,0,SUM(OFFSET(经验数据!$B$2,M55-S55,,S55,)))</f>
        <v>0</v>
      </c>
      <c r="U55" s="24">
        <f t="shared" ca="1" si="1"/>
        <v>38057017</v>
      </c>
      <c r="V55" s="24">
        <f ca="1">MATCH(U55,经验数据!$C$3:$C$202,1)</f>
        <v>103</v>
      </c>
      <c r="W55" s="24">
        <f ca="1">IFERROR(SUM(OFFSET([1]轮回!$B$1,MATCH(M55,[1]轮回!$A$1:$A$91,0)-S55,,S55,)),0)</f>
        <v>0</v>
      </c>
      <c r="X55" s="24">
        <f ca="1">W55+IF(R55,INDEX(模拟数据!$P$47:$P$50,MATCH($A$1,模拟数据!$K$47:$K$50,0)),0)</f>
        <v>0</v>
      </c>
      <c r="Y55" s="24">
        <f ca="1">SUM($X$3:X55)</f>
        <v>0</v>
      </c>
      <c r="Z55" s="24">
        <f ca="1">MATCH(Y55,经验数据!$Z$2:$Z$15,1)-1</f>
        <v>0</v>
      </c>
    </row>
    <row r="56" spans="1:26" x14ac:dyDescent="0.15">
      <c r="A56" s="25">
        <v>54</v>
      </c>
      <c r="B56" s="24">
        <f ca="1">SUM(OFFSET(经验数据!$F$2,INDEX(模拟数据!$B$3:$E$62,$A55,MATCH(A$1,模拟数据!$B$2:$E$2,0))+1,,INDEX(模拟数据!$B$3:$E$62,$A56,MATCH(A$1,模拟数据!$B$2:$E$2,0))-INDEX(模拟数据!$B$3:$E$62,$A55,MATCH(A$1,模拟数据!$B$2:$E$2,0)),))</f>
        <v>103484</v>
      </c>
      <c r="C56" s="24">
        <f>模拟数据!$L$16*INDEX(经验数据!$H$3:$H$3401,MATCH(INDEX(模拟数据!$B$3:$E$62,$A56,MATCH(A$1,模拟数据!$B$2:$E$2,0)),经验数据!$E$3:$E$3401,0))*(1+INDEX(模拟数据!$M$19:$M$22,MATCH(A$1,模拟数据!$K$19:$K$22,0)))</f>
        <v>7176736</v>
      </c>
      <c r="D56" s="24">
        <f ca="1">SUM(OFFSET(经验数据!$S$2,INDEX(模拟数据!$F$3:$I$62,$A55,MATCH(A$1,模拟数据!$B$2:$E$2,0))+1,,INDEX(模拟数据!$F$3:$I$62,$A56,MATCH(A$1,模拟数据!$B$2:$E$2,0))-INDEX(模拟数据!$F$3:$I$62,$A55,MATCH(A$1,模拟数据!$B$2:$E$2,0)),))</f>
        <v>435000</v>
      </c>
      <c r="E56" s="24">
        <f ca="1">MIN(200,MATCH(SUM(B56:D56,U55),经验数据!$C$3:$C$202,1))</f>
        <v>105</v>
      </c>
      <c r="F56" s="24">
        <f t="shared" ca="1" si="2"/>
        <v>5</v>
      </c>
      <c r="G56" s="24">
        <f ca="1">INDEX(经验数据!$M$3:$M$23,MATCH(E56,经验数据!$J$3:$J$23,1))*INDEX(模拟数据!$S$19:$S$22,MATCH(A$1,模拟数据!$K$19:$K$22,0))</f>
        <v>700000</v>
      </c>
      <c r="H56" s="24">
        <f ca="1">IF(F55&gt;0,VLOOKUP(F55*1000,经验数据!$O$3:$P$95,2,FALSE),VLOOKUP(MIN(80,E56),经验数据!$O$3:$P$95,2,FALSE))*模拟数据!$L$30</f>
        <v>807030</v>
      </c>
      <c r="I56" s="24">
        <f ca="1">MATCH(SUM(B56:D56,G56:H56,U55),经验数据!$C$3:$C$202,1)</f>
        <v>106</v>
      </c>
      <c r="J56" s="24">
        <f ca="1">MIN(INDEX(模拟数据!$N$37:$N$40,MATCH($A$1,模拟数据!$K$37:$K$40,0)),MAX(0,I56-80))</f>
        <v>3</v>
      </c>
      <c r="K56" s="24">
        <f ca="1">IF(J56=0,0,SUM(OFFSET(经验数据!$B$2,I56-J56,,J56,)))</f>
        <v>8261864</v>
      </c>
      <c r="L56" s="24">
        <f t="shared" ca="1" si="3"/>
        <v>39017403</v>
      </c>
      <c r="M56" s="24">
        <f ca="1">MATCH(L56,经验数据!$C$3:$C$202,1)</f>
        <v>103</v>
      </c>
      <c r="N56" s="24">
        <f ca="1">IFERROR(SUM(OFFSET(经验数据!$V$1,MATCH(I56,经验数据!$U$1:$U$123,0)-J56,,J56,)),0)</f>
        <v>104400</v>
      </c>
      <c r="O56" s="24">
        <f ca="1">N56+IF(J56&gt;0,INDEX(模拟数据!$P$37:$P$40,MATCH($A$1,模拟数据!$K$37:$K$40,0)),0)</f>
        <v>134400</v>
      </c>
      <c r="P56" s="24">
        <f ca="1">SUM($O$3:O56)</f>
        <v>5391100</v>
      </c>
      <c r="Q56" s="24">
        <f ca="1">MATCH(P56,经验数据!$Z$2:$Z$15,1)-1</f>
        <v>5</v>
      </c>
      <c r="R56" s="24" t="b">
        <f t="shared" ca="1" si="0"/>
        <v>0</v>
      </c>
      <c r="S56" s="24">
        <f ca="1">MIN(INDEX(模拟数据!$N$37:$N$40,MATCH($A$1,模拟数据!$K$37:$K$40,0)),IF(R56,M56-110,0))</f>
        <v>0</v>
      </c>
      <c r="T56" s="24">
        <f ca="1">IF(S56=0,0,SUM(OFFSET(经验数据!$B$2,M56-S56,,S56,)))</f>
        <v>0</v>
      </c>
      <c r="U56" s="24">
        <f t="shared" ca="1" si="1"/>
        <v>39017403</v>
      </c>
      <c r="V56" s="24">
        <f ca="1">MATCH(U56,经验数据!$C$3:$C$202,1)</f>
        <v>103</v>
      </c>
      <c r="W56" s="24">
        <f ca="1">IFERROR(SUM(OFFSET([1]轮回!$B$1,MATCH(M56,[1]轮回!$A$1:$A$91,0)-S56,,S56,)),0)</f>
        <v>0</v>
      </c>
      <c r="X56" s="24">
        <f ca="1">W56+IF(R56,INDEX(模拟数据!$P$47:$P$50,MATCH($A$1,模拟数据!$K$47:$K$50,0)),0)</f>
        <v>0</v>
      </c>
      <c r="Y56" s="24">
        <f ca="1">SUM($X$3:X56)</f>
        <v>0</v>
      </c>
      <c r="Z56" s="24">
        <f ca="1">MATCH(Y56,经验数据!$Z$2:$Z$15,1)-1</f>
        <v>0</v>
      </c>
    </row>
    <row r="57" spans="1:26" x14ac:dyDescent="0.15">
      <c r="A57" s="25">
        <v>55</v>
      </c>
      <c r="B57" s="24">
        <f ca="1">SUM(OFFSET(经验数据!$F$2,INDEX(模拟数据!$B$3:$E$62,$A56,MATCH(A$1,模拟数据!$B$2:$E$2,0))+1,,INDEX(模拟数据!$B$3:$E$62,$A57,MATCH(A$1,模拟数据!$B$2:$E$2,0))-INDEX(模拟数据!$B$3:$E$62,$A56,MATCH(A$1,模拟数据!$B$2:$E$2,0)),))</f>
        <v>104644</v>
      </c>
      <c r="C57" s="24">
        <f>模拟数据!$L$16*INDEX(经验数据!$H$3:$H$3401,MATCH(INDEX(模拟数据!$B$3:$E$62,$A57,MATCH(A$1,模拟数据!$B$2:$E$2,0)),经验数据!$E$3:$E$3401,0))*(1+INDEX(模拟数据!$M$19:$M$22,MATCH(A$1,模拟数据!$K$19:$K$22,0)))</f>
        <v>7256799</v>
      </c>
      <c r="D57" s="24">
        <f ca="1">SUM(OFFSET(经验数据!$S$2,INDEX(模拟数据!$F$3:$I$62,$A56,MATCH(A$1,模拟数据!$B$2:$E$2,0))+1,,INDEX(模拟数据!$F$3:$I$62,$A57,MATCH(A$1,模拟数据!$B$2:$E$2,0))-INDEX(模拟数据!$F$3:$I$62,$A56,MATCH(A$1,模拟数据!$B$2:$E$2,0)),))</f>
        <v>220000</v>
      </c>
      <c r="E57" s="24">
        <f ca="1">MIN(200,MATCH(SUM(B57:D57,U56),经验数据!$C$3:$C$202,1))</f>
        <v>106</v>
      </c>
      <c r="F57" s="24">
        <f t="shared" ca="1" si="2"/>
        <v>5</v>
      </c>
      <c r="G57" s="24">
        <f ca="1">INDEX(经验数据!$M$3:$M$23,MATCH(E57,经验数据!$J$3:$J$23,1))*INDEX(模拟数据!$S$19:$S$22,MATCH(A$1,模拟数据!$K$19:$K$22,0))</f>
        <v>700000</v>
      </c>
      <c r="H57" s="24">
        <f ca="1">IF(F56&gt;0,VLOOKUP(F56*1000,经验数据!$O$3:$P$95,2,FALSE),VLOOKUP(MIN(80,E57),经验数据!$O$3:$P$95,2,FALSE))*模拟数据!$L$30</f>
        <v>807030</v>
      </c>
      <c r="I57" s="24">
        <f ca="1">MATCH(SUM(B57:D57,G57:H57,U56),经验数据!$C$3:$C$202,1)</f>
        <v>106</v>
      </c>
      <c r="J57" s="24">
        <f ca="1">MIN(INDEX(模拟数据!$N$37:$N$40,MATCH($A$1,模拟数据!$K$37:$K$40,0)),MAX(0,I57-80))</f>
        <v>3</v>
      </c>
      <c r="K57" s="24">
        <f ca="1">IF(J57=0,0,SUM(OFFSET(经验数据!$B$2,I57-J57,,J57,)))</f>
        <v>8261864</v>
      </c>
      <c r="L57" s="24">
        <f t="shared" ca="1" si="3"/>
        <v>39844012</v>
      </c>
      <c r="M57" s="24">
        <f ca="1">MATCH(L57,经验数据!$C$3:$C$202,1)</f>
        <v>103</v>
      </c>
      <c r="N57" s="24">
        <f ca="1">IFERROR(SUM(OFFSET(经验数据!$V$1,MATCH(I57,经验数据!$U$1:$U$123,0)-J57,,J57,)),0)</f>
        <v>104400</v>
      </c>
      <c r="O57" s="24">
        <f ca="1">N57+IF(J57&gt;0,INDEX(模拟数据!$P$37:$P$40,MATCH($A$1,模拟数据!$K$37:$K$40,0)),0)</f>
        <v>134400</v>
      </c>
      <c r="P57" s="24">
        <f ca="1">SUM($O$3:O57)</f>
        <v>5525500</v>
      </c>
      <c r="Q57" s="24">
        <f ca="1">MATCH(P57,经验数据!$Z$2:$Z$15,1)-1</f>
        <v>5</v>
      </c>
      <c r="R57" s="24" t="b">
        <f t="shared" ca="1" si="0"/>
        <v>0</v>
      </c>
      <c r="S57" s="24">
        <f ca="1">MIN(INDEX(模拟数据!$N$37:$N$40,MATCH($A$1,模拟数据!$K$37:$K$40,0)),IF(R57,M57-110,0))</f>
        <v>0</v>
      </c>
      <c r="T57" s="24">
        <f ca="1">IF(S57=0,0,SUM(OFFSET(经验数据!$B$2,M57-S57,,S57,)))</f>
        <v>0</v>
      </c>
      <c r="U57" s="24">
        <f t="shared" ca="1" si="1"/>
        <v>39844012</v>
      </c>
      <c r="V57" s="24">
        <f ca="1">MATCH(U57,经验数据!$C$3:$C$202,1)</f>
        <v>103</v>
      </c>
      <c r="W57" s="24">
        <f ca="1">IFERROR(SUM(OFFSET([1]轮回!$B$1,MATCH(M57,[1]轮回!$A$1:$A$91,0)-S57,,S57,)),0)</f>
        <v>0</v>
      </c>
      <c r="X57" s="24">
        <f ca="1">W57+IF(R57,INDEX(模拟数据!$P$47:$P$50,MATCH($A$1,模拟数据!$K$47:$K$50,0)),0)</f>
        <v>0</v>
      </c>
      <c r="Y57" s="24">
        <f ca="1">SUM($X$3:X57)</f>
        <v>0</v>
      </c>
      <c r="Z57" s="24">
        <f ca="1">MATCH(Y57,经验数据!$Z$2:$Z$15,1)-1</f>
        <v>0</v>
      </c>
    </row>
    <row r="58" spans="1:26" x14ac:dyDescent="0.15">
      <c r="A58" s="25">
        <v>56</v>
      </c>
      <c r="B58" s="24">
        <f ca="1">SUM(OFFSET(经验数据!$F$2,INDEX(模拟数据!$B$3:$E$62,$A57,MATCH(A$1,模拟数据!$B$2:$E$2,0))+1,,INDEX(模拟数据!$B$3:$E$62,$A58,MATCH(A$1,模拟数据!$B$2:$E$2,0))-INDEX(模拟数据!$B$3:$E$62,$A57,MATCH(A$1,模拟数据!$B$2:$E$2,0)),))</f>
        <v>105804</v>
      </c>
      <c r="C58" s="24">
        <f>模拟数据!$L$16*INDEX(经验数据!$H$3:$H$3401,MATCH(INDEX(模拟数据!$B$3:$E$62,$A58,MATCH(A$1,模拟数据!$B$2:$E$2,0)),经验数据!$E$3:$E$3401,0))*(1+INDEX(模拟数据!$M$19:$M$22,MATCH(A$1,模拟数据!$K$19:$K$22,0)))</f>
        <v>7336862</v>
      </c>
      <c r="D58" s="24">
        <f ca="1">SUM(OFFSET(经验数据!$S$2,INDEX(模拟数据!$F$3:$I$62,$A57,MATCH(A$1,模拟数据!$B$2:$E$2,0))+1,,INDEX(模拟数据!$F$3:$I$62,$A58,MATCH(A$1,模拟数据!$B$2:$E$2,0))-INDEX(模拟数据!$F$3:$I$62,$A57,MATCH(A$1,模拟数据!$B$2:$E$2,0)),))</f>
        <v>450000</v>
      </c>
      <c r="E58" s="24">
        <f ca="1">MIN(200,MATCH(SUM(B58:D58,U57),经验数据!$C$3:$C$202,1))</f>
        <v>106</v>
      </c>
      <c r="F58" s="24">
        <f t="shared" ca="1" si="2"/>
        <v>5</v>
      </c>
      <c r="G58" s="24">
        <f ca="1">INDEX(经验数据!$M$3:$M$23,MATCH(E58,经验数据!$J$3:$J$23,1))*INDEX(模拟数据!$S$19:$S$22,MATCH(A$1,模拟数据!$K$19:$K$22,0))</f>
        <v>700000</v>
      </c>
      <c r="H58" s="24">
        <f ca="1">IF(F57&gt;0,VLOOKUP(F57*1000,经验数据!$O$3:$P$95,2,FALSE),VLOOKUP(MIN(80,E58),经验数据!$O$3:$P$95,2,FALSE))*模拟数据!$L$30</f>
        <v>807030</v>
      </c>
      <c r="I58" s="24">
        <f ca="1">MATCH(SUM(B58:D58,G58:H58,U57),经验数据!$C$3:$C$202,1)</f>
        <v>106</v>
      </c>
      <c r="J58" s="24">
        <f ca="1">MIN(INDEX(模拟数据!$N$37:$N$40,MATCH($A$1,模拟数据!$K$37:$K$40,0)),MAX(0,I58-80))</f>
        <v>3</v>
      </c>
      <c r="K58" s="24">
        <f ca="1">IF(J58=0,0,SUM(OFFSET(经验数据!$B$2,I58-J58,,J58,)))</f>
        <v>8261864</v>
      </c>
      <c r="L58" s="24">
        <f t="shared" ca="1" si="3"/>
        <v>40981844</v>
      </c>
      <c r="M58" s="24">
        <f ca="1">MATCH(L58,经验数据!$C$3:$C$202,1)</f>
        <v>104</v>
      </c>
      <c r="N58" s="24">
        <f ca="1">IFERROR(SUM(OFFSET(经验数据!$V$1,MATCH(I58,经验数据!$U$1:$U$123,0)-J58,,J58,)),0)</f>
        <v>104400</v>
      </c>
      <c r="O58" s="24">
        <f ca="1">N58+IF(J58&gt;0,INDEX(模拟数据!$P$37:$P$40,MATCH($A$1,模拟数据!$K$37:$K$40,0)),0)</f>
        <v>134400</v>
      </c>
      <c r="P58" s="24">
        <f ca="1">SUM($O$3:O58)</f>
        <v>5659900</v>
      </c>
      <c r="Q58" s="24">
        <f ca="1">MATCH(P58,经验数据!$Z$2:$Z$15,1)-1</f>
        <v>5</v>
      </c>
      <c r="R58" s="24" t="b">
        <f t="shared" ca="1" si="0"/>
        <v>0</v>
      </c>
      <c r="S58" s="24">
        <f ca="1">MIN(INDEX(模拟数据!$N$37:$N$40,MATCH($A$1,模拟数据!$K$37:$K$40,0)),IF(R58,M58-110,0))</f>
        <v>0</v>
      </c>
      <c r="T58" s="24">
        <f ca="1">IF(S58=0,0,SUM(OFFSET(经验数据!$B$2,M58-S58,,S58,)))</f>
        <v>0</v>
      </c>
      <c r="U58" s="24">
        <f t="shared" ca="1" si="1"/>
        <v>40981844</v>
      </c>
      <c r="V58" s="24">
        <f ca="1">MATCH(U58,经验数据!$C$3:$C$202,1)</f>
        <v>104</v>
      </c>
      <c r="W58" s="24">
        <f ca="1">IFERROR(SUM(OFFSET([1]轮回!$B$1,MATCH(M58,[1]轮回!$A$1:$A$91,0)-S58,,S58,)),0)</f>
        <v>0</v>
      </c>
      <c r="X58" s="24">
        <f ca="1">W58+IF(R58,INDEX(模拟数据!$P$47:$P$50,MATCH($A$1,模拟数据!$K$47:$K$50,0)),0)</f>
        <v>0</v>
      </c>
      <c r="Y58" s="24">
        <f ca="1">SUM($X$3:X58)</f>
        <v>0</v>
      </c>
      <c r="Z58" s="24">
        <f ca="1">MATCH(Y58,经验数据!$Z$2:$Z$15,1)-1</f>
        <v>0</v>
      </c>
    </row>
    <row r="59" spans="1:26" x14ac:dyDescent="0.15">
      <c r="A59" s="25">
        <v>57</v>
      </c>
      <c r="B59" s="24">
        <f ca="1">SUM(OFFSET(经验数据!$F$2,INDEX(模拟数据!$B$3:$E$62,$A58,MATCH(A$1,模拟数据!$B$2:$E$2,0))+1,,INDEX(模拟数据!$B$3:$E$62,$A59,MATCH(A$1,模拟数据!$B$2:$E$2,0))-INDEX(模拟数据!$B$3:$E$62,$A58,MATCH(A$1,模拟数据!$B$2:$E$2,0)),))</f>
        <v>106964</v>
      </c>
      <c r="C59" s="24">
        <f>模拟数据!$L$16*INDEX(经验数据!$H$3:$H$3401,MATCH(INDEX(模拟数据!$B$3:$E$62,$A59,MATCH(A$1,模拟数据!$B$2:$E$2,0)),经验数据!$E$3:$E$3401,0))*(1+INDEX(模拟数据!$M$19:$M$22,MATCH(A$1,模拟数据!$K$19:$K$22,0)))</f>
        <v>7416925</v>
      </c>
      <c r="D59" s="24">
        <f ca="1">SUM(OFFSET(经验数据!$S$2,INDEX(模拟数据!$F$3:$I$62,$A58,MATCH(A$1,模拟数据!$B$2:$E$2,0))+1,,INDEX(模拟数据!$F$3:$I$62,$A59,MATCH(A$1,模拟数据!$B$2:$E$2,0))-INDEX(模拟数据!$F$3:$I$62,$A58,MATCH(A$1,模拟数据!$B$2:$E$2,0)),))</f>
        <v>230000</v>
      </c>
      <c r="E59" s="24">
        <f ca="1">MIN(200,MATCH(SUM(B59:D59,U58),经验数据!$C$3:$C$202,1))</f>
        <v>106</v>
      </c>
      <c r="F59" s="24">
        <f t="shared" ca="1" si="2"/>
        <v>5</v>
      </c>
      <c r="G59" s="24">
        <f ca="1">INDEX(经验数据!$M$3:$M$23,MATCH(E59,经验数据!$J$3:$J$23,1))*INDEX(模拟数据!$S$19:$S$22,MATCH(A$1,模拟数据!$K$19:$K$22,0))</f>
        <v>700000</v>
      </c>
      <c r="H59" s="24">
        <f ca="1">IF(F58&gt;0,VLOOKUP(F58*1000,经验数据!$O$3:$P$95,2,FALSE),VLOOKUP(MIN(80,E59),经验数据!$O$3:$P$95,2,FALSE))*模拟数据!$L$30</f>
        <v>807030</v>
      </c>
      <c r="I59" s="24">
        <f ca="1">MATCH(SUM(B59:D59,G59:H59,U58),经验数据!$C$3:$C$202,1)</f>
        <v>107</v>
      </c>
      <c r="J59" s="24">
        <f ca="1">MIN(INDEX(模拟数据!$N$37:$N$40,MATCH($A$1,模拟数据!$K$37:$K$40,0)),MAX(0,I59-80))</f>
        <v>3</v>
      </c>
      <c r="K59" s="24">
        <f ca="1">IF(J59=0,0,SUM(OFFSET(经验数据!$B$2,I59-J59,,J59,)))</f>
        <v>8615771</v>
      </c>
      <c r="L59" s="24">
        <f t="shared" ca="1" si="3"/>
        <v>41626992</v>
      </c>
      <c r="M59" s="24">
        <f ca="1">MATCH(L59,经验数据!$C$3:$C$202,1)</f>
        <v>104</v>
      </c>
      <c r="N59" s="24">
        <f ca="1">IFERROR(SUM(OFFSET(经验数据!$V$1,MATCH(I59,经验数据!$U$1:$U$123,0)-J59,,J59,)),0)</f>
        <v>109200</v>
      </c>
      <c r="O59" s="24">
        <f ca="1">N59+IF(J59&gt;0,INDEX(模拟数据!$P$37:$P$40,MATCH($A$1,模拟数据!$K$37:$K$40,0)),0)</f>
        <v>139200</v>
      </c>
      <c r="P59" s="24">
        <f ca="1">SUM($O$3:O59)</f>
        <v>5799100</v>
      </c>
      <c r="Q59" s="24">
        <f ca="1">MATCH(P59,经验数据!$Z$2:$Z$15,1)-1</f>
        <v>5</v>
      </c>
      <c r="R59" s="24" t="b">
        <f t="shared" ca="1" si="0"/>
        <v>0</v>
      </c>
      <c r="S59" s="24">
        <f ca="1">MIN(INDEX(模拟数据!$N$37:$N$40,MATCH($A$1,模拟数据!$K$37:$K$40,0)),IF(R59,M59-110,0))</f>
        <v>0</v>
      </c>
      <c r="T59" s="24">
        <f ca="1">IF(S59=0,0,SUM(OFFSET(经验数据!$B$2,M59-S59,,S59,)))</f>
        <v>0</v>
      </c>
      <c r="U59" s="24">
        <f t="shared" ca="1" si="1"/>
        <v>41626992</v>
      </c>
      <c r="V59" s="24">
        <f ca="1">MATCH(U59,经验数据!$C$3:$C$202,1)</f>
        <v>104</v>
      </c>
      <c r="W59" s="24">
        <f ca="1">IFERROR(SUM(OFFSET([1]轮回!$B$1,MATCH(M59,[1]轮回!$A$1:$A$91,0)-S59,,S59,)),0)</f>
        <v>0</v>
      </c>
      <c r="X59" s="24">
        <f ca="1">W59+IF(R59,INDEX(模拟数据!$P$47:$P$50,MATCH($A$1,模拟数据!$K$47:$K$50,0)),0)</f>
        <v>0</v>
      </c>
      <c r="Y59" s="24">
        <f ca="1">SUM($X$3:X59)</f>
        <v>0</v>
      </c>
      <c r="Z59" s="24">
        <f ca="1">MATCH(Y59,经验数据!$Z$2:$Z$15,1)-1</f>
        <v>0</v>
      </c>
    </row>
    <row r="60" spans="1:26" x14ac:dyDescent="0.15">
      <c r="A60" s="25">
        <v>58</v>
      </c>
      <c r="B60" s="24">
        <f ca="1">SUM(OFFSET(经验数据!$F$2,INDEX(模拟数据!$B$3:$E$62,$A59,MATCH(A$1,模拟数据!$B$2:$E$2,0))+1,,INDEX(模拟数据!$B$3:$E$62,$A60,MATCH(A$1,模拟数据!$B$2:$E$2,0))-INDEX(模拟数据!$B$3:$E$62,$A59,MATCH(A$1,模拟数据!$B$2:$E$2,0)),))</f>
        <v>108125</v>
      </c>
      <c r="C60" s="24">
        <f>模拟数据!$L$16*INDEX(经验数据!$H$3:$H$3401,MATCH(INDEX(模拟数据!$B$3:$E$62,$A60,MATCH(A$1,模拟数据!$B$2:$E$2,0)),经验数据!$E$3:$E$3401,0))*(1+INDEX(模拟数据!$M$19:$M$22,MATCH(A$1,模拟数据!$K$19:$K$22,0)))</f>
        <v>7497011</v>
      </c>
      <c r="D60" s="24">
        <f ca="1">SUM(OFFSET(经验数据!$S$2,INDEX(模拟数据!$F$3:$I$62,$A59,MATCH(A$1,模拟数据!$B$2:$E$2,0))+1,,INDEX(模拟数据!$F$3:$I$62,$A60,MATCH(A$1,模拟数据!$B$2:$E$2,0))-INDEX(模拟数据!$F$3:$I$62,$A59,MATCH(A$1,模拟数据!$B$2:$E$2,0)),))</f>
        <v>230000</v>
      </c>
      <c r="E60" s="24">
        <f ca="1">MIN(200,MATCH(SUM(B60:D60,U59),经验数据!$C$3:$C$202,1))</f>
        <v>107</v>
      </c>
      <c r="F60" s="24">
        <f t="shared" ca="1" si="2"/>
        <v>5</v>
      </c>
      <c r="G60" s="24">
        <f ca="1">INDEX(经验数据!$M$3:$M$23,MATCH(E60,经验数据!$J$3:$J$23,1))*INDEX(模拟数据!$S$19:$S$22,MATCH(A$1,模拟数据!$K$19:$K$22,0))</f>
        <v>700000</v>
      </c>
      <c r="H60" s="24">
        <f ca="1">IF(F59&gt;0,VLOOKUP(F59*1000,经验数据!$O$3:$P$95,2,FALSE),VLOOKUP(MIN(80,E60),经验数据!$O$3:$P$95,2,FALSE))*模拟数据!$L$30</f>
        <v>807030</v>
      </c>
      <c r="I60" s="24">
        <f ca="1">MATCH(SUM(B60:D60,G60:H60,U59),经验数据!$C$3:$C$202,1)</f>
        <v>107</v>
      </c>
      <c r="J60" s="24">
        <f ca="1">MIN(INDEX(模拟数据!$N$37:$N$40,MATCH($A$1,模拟数据!$K$37:$K$40,0)),MAX(0,I60-80))</f>
        <v>3</v>
      </c>
      <c r="K60" s="24">
        <f ca="1">IF(J60=0,0,SUM(OFFSET(经验数据!$B$2,I60-J60,,J60,)))</f>
        <v>8615771</v>
      </c>
      <c r="L60" s="24">
        <f t="shared" ca="1" si="3"/>
        <v>42353387</v>
      </c>
      <c r="M60" s="24">
        <f ca="1">MATCH(L60,经验数据!$C$3:$C$202,1)</f>
        <v>104</v>
      </c>
      <c r="N60" s="24">
        <f ca="1">IFERROR(SUM(OFFSET(经验数据!$V$1,MATCH(I60,经验数据!$U$1:$U$123,0)-J60,,J60,)),0)</f>
        <v>109200</v>
      </c>
      <c r="O60" s="24">
        <f ca="1">N60+IF(J60&gt;0,INDEX(模拟数据!$P$37:$P$40,MATCH($A$1,模拟数据!$K$37:$K$40,0)),0)</f>
        <v>139200</v>
      </c>
      <c r="P60" s="24">
        <f ca="1">SUM($O$3:O60)</f>
        <v>5938300</v>
      </c>
      <c r="Q60" s="24">
        <f ca="1">MATCH(P60,经验数据!$Z$2:$Z$15,1)-1</f>
        <v>5</v>
      </c>
      <c r="R60" s="24" t="b">
        <f t="shared" ca="1" si="0"/>
        <v>0</v>
      </c>
      <c r="S60" s="24">
        <f ca="1">MIN(INDEX(模拟数据!$N$37:$N$40,MATCH($A$1,模拟数据!$K$37:$K$40,0)),IF(R60,M60-110,0))</f>
        <v>0</v>
      </c>
      <c r="T60" s="24">
        <f ca="1">IF(S60=0,0,SUM(OFFSET(经验数据!$B$2,M60-S60,,S60,)))</f>
        <v>0</v>
      </c>
      <c r="U60" s="24">
        <f t="shared" ca="1" si="1"/>
        <v>42353387</v>
      </c>
      <c r="V60" s="24">
        <f ca="1">MATCH(U60,经验数据!$C$3:$C$202,1)</f>
        <v>104</v>
      </c>
      <c r="W60" s="24">
        <f ca="1">IFERROR(SUM(OFFSET([1]轮回!$B$1,MATCH(M60,[1]轮回!$A$1:$A$91,0)-S60,,S60,)),0)</f>
        <v>0</v>
      </c>
      <c r="X60" s="24">
        <f ca="1">W60+IF(R60,INDEX(模拟数据!$P$47:$P$50,MATCH($A$1,模拟数据!$K$47:$K$50,0)),0)</f>
        <v>0</v>
      </c>
      <c r="Y60" s="24">
        <f ca="1">SUM($X$3:X60)</f>
        <v>0</v>
      </c>
      <c r="Z60" s="24">
        <f ca="1">MATCH(Y60,经验数据!$Z$2:$Z$15,1)-1</f>
        <v>0</v>
      </c>
    </row>
    <row r="61" spans="1:26" x14ac:dyDescent="0.15">
      <c r="A61" s="25">
        <v>59</v>
      </c>
      <c r="B61" s="24">
        <f ca="1">SUM(OFFSET(经验数据!$F$2,INDEX(模拟数据!$B$3:$E$62,$A60,MATCH(A$1,模拟数据!$B$2:$E$2,0))+1,,INDEX(模拟数据!$B$3:$E$62,$A61,MATCH(A$1,模拟数据!$B$2:$E$2,0))-INDEX(模拟数据!$B$3:$E$62,$A60,MATCH(A$1,模拟数据!$B$2:$E$2,0)),))</f>
        <v>109286</v>
      </c>
      <c r="C61" s="24">
        <f>模拟数据!$L$16*INDEX(经验数据!$H$3:$H$3401,MATCH(INDEX(模拟数据!$B$3:$E$62,$A61,MATCH(A$1,模拟数据!$B$2:$E$2,0)),经验数据!$E$3:$E$3401,0))*(1+INDEX(模拟数据!$M$19:$M$22,MATCH(A$1,模拟数据!$K$19:$K$22,0)))</f>
        <v>7577074</v>
      </c>
      <c r="D61" s="24">
        <f ca="1">SUM(OFFSET(经验数据!$S$2,INDEX(模拟数据!$F$3:$I$62,$A60,MATCH(A$1,模拟数据!$B$2:$E$2,0))+1,,INDEX(模拟数据!$F$3:$I$62,$A61,MATCH(A$1,模拟数据!$B$2:$E$2,0))-INDEX(模拟数据!$F$3:$I$62,$A60,MATCH(A$1,模拟数据!$B$2:$E$2,0)),))</f>
        <v>470000</v>
      </c>
      <c r="E61" s="24">
        <f ca="1">MIN(200,MATCH(SUM(B61:D61,U60),经验数据!$C$3:$C$202,1))</f>
        <v>107</v>
      </c>
      <c r="F61" s="24">
        <f t="shared" ca="1" si="2"/>
        <v>5</v>
      </c>
      <c r="G61" s="24">
        <f ca="1">INDEX(经验数据!$M$3:$M$23,MATCH(E61,经验数据!$J$3:$J$23,1))*INDEX(模拟数据!$S$19:$S$22,MATCH(A$1,模拟数据!$K$19:$K$22,0))</f>
        <v>700000</v>
      </c>
      <c r="H61" s="24">
        <f ca="1">IF(F60&gt;0,VLOOKUP(F60*1000,经验数据!$O$3:$P$95,2,FALSE),VLOOKUP(MIN(80,E61),经验数据!$O$3:$P$95,2,FALSE))*模拟数据!$L$30</f>
        <v>807030</v>
      </c>
      <c r="I61" s="24">
        <f ca="1">MATCH(SUM(B61:D61,G61:H61,U60),经验数据!$C$3:$C$202,1)</f>
        <v>107</v>
      </c>
      <c r="J61" s="24">
        <f ca="1">MIN(INDEX(模拟数据!$N$37:$N$40,MATCH($A$1,模拟数据!$K$37:$K$40,0)),MAX(0,I61-80))</f>
        <v>3</v>
      </c>
      <c r="K61" s="24">
        <f ca="1">IF(J61=0,0,SUM(OFFSET(经验数据!$B$2,I61-J61,,J61,)))</f>
        <v>8615771</v>
      </c>
      <c r="L61" s="24">
        <f t="shared" ca="1" si="3"/>
        <v>43401006</v>
      </c>
      <c r="M61" s="24">
        <f ca="1">MATCH(L61,经验数据!$C$3:$C$202,1)</f>
        <v>105</v>
      </c>
      <c r="N61" s="24">
        <f ca="1">IFERROR(SUM(OFFSET(经验数据!$V$1,MATCH(I61,经验数据!$U$1:$U$123,0)-J61,,J61,)),0)</f>
        <v>109200</v>
      </c>
      <c r="O61" s="24">
        <f ca="1">N61+IF(J61&gt;0,INDEX(模拟数据!$P$37:$P$40,MATCH($A$1,模拟数据!$K$37:$K$40,0)),0)</f>
        <v>139200</v>
      </c>
      <c r="P61" s="24">
        <f ca="1">SUM($O$3:O61)</f>
        <v>6077500</v>
      </c>
      <c r="Q61" s="24">
        <f ca="1">MATCH(P61,经验数据!$Z$2:$Z$15,1)-1</f>
        <v>5</v>
      </c>
      <c r="R61" s="24" t="b">
        <f t="shared" ca="1" si="0"/>
        <v>0</v>
      </c>
      <c r="S61" s="24">
        <f ca="1">MIN(INDEX(模拟数据!$N$37:$N$40,MATCH($A$1,模拟数据!$K$37:$K$40,0)),IF(R61,M61-110,0))</f>
        <v>0</v>
      </c>
      <c r="T61" s="24">
        <f ca="1">IF(S61=0,0,SUM(OFFSET(经验数据!$B$2,M61-S61,,S61,)))</f>
        <v>0</v>
      </c>
      <c r="U61" s="24">
        <f t="shared" ca="1" si="1"/>
        <v>43401006</v>
      </c>
      <c r="V61" s="24">
        <f ca="1">MATCH(U61,经验数据!$C$3:$C$202,1)</f>
        <v>105</v>
      </c>
      <c r="W61" s="24">
        <f ca="1">IFERROR(SUM(OFFSET([1]轮回!$B$1,MATCH(M61,[1]轮回!$A$1:$A$91,0)-S61,,S61,)),0)</f>
        <v>0</v>
      </c>
      <c r="X61" s="24">
        <f ca="1">W61+IF(R61,INDEX(模拟数据!$P$47:$P$50,MATCH($A$1,模拟数据!$K$47:$K$50,0)),0)</f>
        <v>0</v>
      </c>
      <c r="Y61" s="24">
        <f ca="1">SUM($X$3:X61)</f>
        <v>0</v>
      </c>
      <c r="Z61" s="24">
        <f ca="1">MATCH(Y61,经验数据!$Z$2:$Z$15,1)-1</f>
        <v>0</v>
      </c>
    </row>
    <row r="62" spans="1:26" x14ac:dyDescent="0.15">
      <c r="A62" s="25">
        <v>60</v>
      </c>
      <c r="B62" s="24">
        <f ca="1">SUM(OFFSET(经验数据!$F$2,INDEX(模拟数据!$B$3:$E$62,$A61,MATCH(A$1,模拟数据!$B$2:$E$2,0))+1,,INDEX(模拟数据!$B$3:$E$62,$A62,MATCH(A$1,模拟数据!$B$2:$E$2,0))-INDEX(模拟数据!$B$3:$E$62,$A61,MATCH(A$1,模拟数据!$B$2:$E$2,0)),))</f>
        <v>110446</v>
      </c>
      <c r="C62" s="24">
        <f>模拟数据!$L$16*INDEX(经验数据!$H$3:$H$3401,MATCH(INDEX(模拟数据!$B$3:$E$62,$A62,MATCH(A$1,模拟数据!$B$2:$E$2,0)),经验数据!$E$3:$E$3401,0))*(1+INDEX(模拟数据!$M$19:$M$22,MATCH(A$1,模拟数据!$K$19:$K$22,0)))</f>
        <v>7657137</v>
      </c>
      <c r="D62" s="24">
        <f ca="1">SUM(OFFSET(经验数据!$S$2,INDEX(模拟数据!$F$3:$I$62,$A61,MATCH(A$1,模拟数据!$B$2:$E$2,0))+1,,INDEX(模拟数据!$F$3:$I$62,$A62,MATCH(A$1,模拟数据!$B$2:$E$2,0))-INDEX(模拟数据!$F$3:$I$62,$A61,MATCH(A$1,模拟数据!$B$2:$E$2,0)),))</f>
        <v>240000</v>
      </c>
      <c r="E62" s="24">
        <f ca="1">MIN(200,MATCH(SUM(B62:D62,U61),经验数据!$C$3:$C$202,1))</f>
        <v>107</v>
      </c>
      <c r="F62" s="24">
        <f t="shared" ca="1" si="2"/>
        <v>5</v>
      </c>
      <c r="G62" s="24">
        <f ca="1">INDEX(经验数据!$M$3:$M$23,MATCH(E62,经验数据!$J$3:$J$23,1))*INDEX(模拟数据!$S$19:$S$22,MATCH(A$1,模拟数据!$K$19:$K$22,0))</f>
        <v>700000</v>
      </c>
      <c r="H62" s="24">
        <f ca="1">IF(F61&gt;0,VLOOKUP(F61*1000,经验数据!$O$3:$P$95,2,FALSE),VLOOKUP(MIN(80,E62),经验数据!$O$3:$P$95,2,FALSE))*模拟数据!$L$30</f>
        <v>807030</v>
      </c>
      <c r="I62" s="24">
        <f ca="1">MATCH(SUM(B62:D62,G62:H62,U61),经验数据!$C$3:$C$202,1)</f>
        <v>108</v>
      </c>
      <c r="J62" s="24">
        <f ca="1">MIN(INDEX(模拟数据!$N$37:$N$40,MATCH($A$1,模拟数据!$K$37:$K$40,0)),MAX(0,I62-80))</f>
        <v>3</v>
      </c>
      <c r="K62" s="24">
        <f ca="1">IF(J62=0,0,SUM(OFFSET(经验数据!$B$2,I62-J62,,J62,)))</f>
        <v>8977064</v>
      </c>
      <c r="L62" s="24">
        <f t="shared" ca="1" si="3"/>
        <v>43938555</v>
      </c>
      <c r="M62" s="24">
        <f ca="1">MATCH(L62,经验数据!$C$3:$C$202,1)</f>
        <v>105</v>
      </c>
      <c r="N62" s="24">
        <f ca="1">IFERROR(SUM(OFFSET(经验数据!$V$1,MATCH(I62,经验数据!$U$1:$U$123,0)-J62,,J62,)),0)</f>
        <v>114000</v>
      </c>
      <c r="O62" s="24">
        <f ca="1">N62+IF(J62&gt;0,INDEX(模拟数据!$P$37:$P$40,MATCH($A$1,模拟数据!$K$37:$K$40,0)),0)</f>
        <v>144000</v>
      </c>
      <c r="P62" s="24">
        <f ca="1">SUM($O$3:O62)</f>
        <v>6221500</v>
      </c>
      <c r="Q62" s="24">
        <f ca="1">MATCH(P62,经验数据!$Z$2:$Z$15,1)-1</f>
        <v>5</v>
      </c>
      <c r="R62" s="24" t="b">
        <f t="shared" ca="1" si="0"/>
        <v>0</v>
      </c>
      <c r="S62" s="24">
        <f ca="1">MIN(INDEX(模拟数据!$N$37:$N$40,MATCH($A$1,模拟数据!$K$37:$K$40,0)),IF(R62,M62-110,0))</f>
        <v>0</v>
      </c>
      <c r="T62" s="24">
        <f ca="1">IF(S62=0,0,SUM(OFFSET(经验数据!$B$2,M62-S62,,S62,)))</f>
        <v>0</v>
      </c>
      <c r="U62" s="24">
        <f t="shared" ca="1" si="1"/>
        <v>43938555</v>
      </c>
      <c r="V62" s="24">
        <f ca="1">MATCH(U62,经验数据!$C$3:$C$202,1)</f>
        <v>105</v>
      </c>
      <c r="W62" s="24">
        <f ca="1">IFERROR(SUM(OFFSET([1]轮回!$B$1,MATCH(M62,[1]轮回!$A$1:$A$91,0)-S62,,S62,)),0)</f>
        <v>0</v>
      </c>
      <c r="X62" s="24">
        <f ca="1">W62+IF(R62,INDEX(模拟数据!$P$47:$P$50,MATCH($A$1,模拟数据!$K$47:$K$50,0)),0)</f>
        <v>0</v>
      </c>
      <c r="Y62" s="24">
        <f ca="1">SUM($X$3:X62)</f>
        <v>0</v>
      </c>
      <c r="Z62" s="24">
        <f ca="1">MATCH(Y62,经验数据!$Z$2:$Z$15,1)-1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pane xSplit="1" ySplit="2" topLeftCell="B20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3.5" x14ac:dyDescent="0.15"/>
  <cols>
    <col min="1" max="1" width="9" style="25"/>
    <col min="2" max="3" width="9" style="24"/>
    <col min="4" max="4" width="11" style="24" bestFit="1" customWidth="1"/>
    <col min="5" max="5" width="9" style="24"/>
    <col min="6" max="6" width="14.125" style="24" bestFit="1" customWidth="1"/>
    <col min="7" max="7" width="9" style="24"/>
    <col min="8" max="8" width="11" style="24" bestFit="1" customWidth="1"/>
    <col min="9" max="9" width="13" style="24" bestFit="1" customWidth="1"/>
    <col min="10" max="10" width="9" style="24" bestFit="1" customWidth="1"/>
    <col min="11" max="12" width="17.25" style="24" bestFit="1" customWidth="1"/>
    <col min="13" max="13" width="15.125" style="24" bestFit="1" customWidth="1"/>
    <col min="14" max="14" width="21.375" style="24" bestFit="1" customWidth="1"/>
    <col min="15" max="15" width="19.25" style="24" bestFit="1" customWidth="1"/>
    <col min="16" max="17" width="13" style="24" bestFit="1" customWidth="1"/>
    <col min="18" max="18" width="11" style="24" bestFit="1" customWidth="1"/>
    <col min="19" max="19" width="9" style="24"/>
    <col min="20" max="20" width="17.25" style="24" bestFit="1" customWidth="1"/>
    <col min="21" max="22" width="15.125" style="24" bestFit="1" customWidth="1"/>
    <col min="23" max="23" width="21.375" style="24" bestFit="1" customWidth="1"/>
    <col min="24" max="24" width="17.25" style="24" bestFit="1" customWidth="1"/>
    <col min="25" max="25" width="17.25" style="24" customWidth="1"/>
    <col min="26" max="16384" width="9" style="24"/>
  </cols>
  <sheetData>
    <row r="1" spans="1:26" s="22" customFormat="1" x14ac:dyDescent="0.15">
      <c r="A1" s="32" t="s">
        <v>296</v>
      </c>
      <c r="C1" s="26"/>
      <c r="D1" s="26"/>
      <c r="E1" s="26"/>
      <c r="F1" s="26"/>
      <c r="G1" s="26"/>
      <c r="H1" s="26"/>
      <c r="I1" s="26"/>
    </row>
    <row r="2" spans="1:26" ht="15.75" customHeight="1" x14ac:dyDescent="0.15">
      <c r="A2" s="23" t="s">
        <v>197</v>
      </c>
      <c r="B2" s="24" t="s">
        <v>203</v>
      </c>
      <c r="C2" s="24" t="s">
        <v>214</v>
      </c>
      <c r="D2" s="24" t="s">
        <v>221</v>
      </c>
      <c r="E2" s="24" t="s">
        <v>240</v>
      </c>
      <c r="F2" s="24" t="s">
        <v>225</v>
      </c>
      <c r="G2" s="24" t="s">
        <v>168</v>
      </c>
      <c r="H2" s="24" t="s">
        <v>219</v>
      </c>
      <c r="I2" s="24" t="s">
        <v>240</v>
      </c>
      <c r="J2" s="24" t="s">
        <v>224</v>
      </c>
      <c r="K2" s="24" t="s">
        <v>243</v>
      </c>
      <c r="L2" s="24" t="s">
        <v>244</v>
      </c>
      <c r="M2" s="33" t="s">
        <v>239</v>
      </c>
      <c r="N2" s="24" t="s">
        <v>236</v>
      </c>
      <c r="O2" s="24" t="s">
        <v>237</v>
      </c>
      <c r="P2" s="24" t="s">
        <v>238</v>
      </c>
      <c r="Q2" s="27" t="s">
        <v>226</v>
      </c>
      <c r="R2" s="24" t="s">
        <v>234</v>
      </c>
      <c r="S2" s="24" t="s">
        <v>235</v>
      </c>
      <c r="T2" s="24" t="s">
        <v>242</v>
      </c>
      <c r="U2" s="24" t="s">
        <v>241</v>
      </c>
      <c r="V2" s="27" t="s">
        <v>294</v>
      </c>
      <c r="W2" s="24" t="s">
        <v>245</v>
      </c>
      <c r="X2" s="24" t="s">
        <v>246</v>
      </c>
      <c r="Y2" s="24" t="s">
        <v>293</v>
      </c>
      <c r="Z2" s="27" t="s">
        <v>252</v>
      </c>
    </row>
    <row r="3" spans="1:26" x14ac:dyDescent="0.15">
      <c r="A3" s="25">
        <v>1</v>
      </c>
      <c r="B3" s="24">
        <f ca="1">SUM(OFFSET(经验数据!$F$2,1,,INDEX(模拟数据!$B$3:$E$62,$A3,MATCH(A$1,模拟数据!$B$2:$E$2,0)),))</f>
        <v>130140</v>
      </c>
      <c r="C3" s="24">
        <f>模拟数据!$L$16*INDEX(经验数据!$H$3:$H$3401,MATCH(INDEX(模拟数据!$B$3:$E$62,$A3,MATCH(A$1,模拟数据!$B$2:$E$2,0)),经验数据!$E$3:$E$3401,0))*(1+INDEX(模拟数据!$M$19:$M$22,MATCH(A$1,模拟数据!$K$19:$K$22,0)))</f>
        <v>1988377.6000000001</v>
      </c>
      <c r="D3" s="24">
        <f ca="1">SUM(OFFSET(经验数据!$S$2,1,,INDEX(模拟数据!$F$3:$I$62,$A3,MATCH(A$1,模拟数据!$B$2:$E$2,0)),))</f>
        <v>102000</v>
      </c>
      <c r="E3" s="24">
        <f ca="1">MIN(200,MATCH(SUM(B3:D3),经验数据!$C$3:$C$202,1))</f>
        <v>76</v>
      </c>
      <c r="F3" s="24">
        <v>0</v>
      </c>
      <c r="G3" s="24">
        <f ca="1">INDEX(经验数据!$M$3:$M$23,MATCH(E3,经验数据!$J$3:$J$23,1))*INDEX(模拟数据!$S$19:$S$22,MATCH(A$1,模拟数据!$K$19:$K$22,0))</f>
        <v>500000</v>
      </c>
      <c r="H3" s="24">
        <f ca="1">IF(F3&gt;0,VLOOKUP(F3*1000,经验数据!$O$3:$P$95,2,FALSE),VLOOKUP(MIN(80,E3),经验数据!$O$3:$P$95,2,FALSE))*模拟数据!$L$30</f>
        <v>517280</v>
      </c>
      <c r="I3" s="24">
        <f ca="1">MATCH(SUM(B3:D3,G3:H3),经验数据!$C$3:$C$202,1)</f>
        <v>79</v>
      </c>
      <c r="J3" s="24">
        <f ca="1">MIN(INDEX(模拟数据!$N$37:$N$40,MATCH($A$1,模拟数据!$K$37:$K$40,0)),MAX(0,I3-80))</f>
        <v>0</v>
      </c>
      <c r="K3" s="24">
        <f ca="1">IF(J3=0,0,SUM(OFFSET(经验数据!$B$2,I3-J3,,J3,)))</f>
        <v>0</v>
      </c>
      <c r="L3" s="24">
        <f ca="1">SUM(B3:D3,G3:H3,-K3)</f>
        <v>3237797.6</v>
      </c>
      <c r="M3" s="24">
        <f ca="1">MATCH(L3,经验数据!$C$3:$C$202,1)</f>
        <v>79</v>
      </c>
      <c r="N3" s="24">
        <f ca="1">IFERROR(SUM(OFFSET(经验数据!$V$1,MATCH(I3,经验数据!$U$1:$U$123,0)-J3,,J3,)),0)</f>
        <v>0</v>
      </c>
      <c r="O3" s="24">
        <f ca="1">N3+IF(J3&gt;0,INDEX(模拟数据!$P$37:$P$40,MATCH($A$1,模拟数据!$K$37:$K$40,0)),0)</f>
        <v>0</v>
      </c>
      <c r="P3" s="24">
        <f ca="1">SUM($O$3:O3)</f>
        <v>0</v>
      </c>
      <c r="Q3" s="24">
        <f ca="1">MATCH(P3,经验数据!$Z$2:$Z$15,1)-1</f>
        <v>0</v>
      </c>
      <c r="R3" s="24" t="b">
        <f ca="1">IF(AND(M3&gt;=111,Q3&gt;=7),TRUE,FALSE)</f>
        <v>0</v>
      </c>
      <c r="S3" s="24">
        <f ca="1">MIN(INDEX(模拟数据!$N$37:$N$40,MATCH($A$1,模拟数据!$K$37:$K$40,0)),IF(R3,M3-110,0))</f>
        <v>0</v>
      </c>
      <c r="T3" s="24">
        <f ca="1">IF(S3=0,0,SUM(OFFSET(经验数据!$B$2,M3-S3,,S3,)))</f>
        <v>0</v>
      </c>
      <c r="U3" s="24">
        <f ca="1">SUM(L3-T3)</f>
        <v>3237797.6</v>
      </c>
      <c r="V3" s="24">
        <f ca="1">MATCH(U3,经验数据!$C$3:$C$202,1)</f>
        <v>79</v>
      </c>
      <c r="W3" s="24">
        <f ca="1">IFERROR(SUM(OFFSET([1]轮回!$B$1,MATCH(M3,[1]轮回!$A$1:$A$91,0)-S3,,S3,)),0)</f>
        <v>0</v>
      </c>
      <c r="X3" s="24">
        <f ca="1">W3+IF(R3,INDEX(模拟数据!$P$47:$P$50,MATCH($A$1,模拟数据!$K$47:$K$50,0)),0)</f>
        <v>0</v>
      </c>
      <c r="Y3" s="24">
        <f ca="1">SUM($X$3:X3)</f>
        <v>0</v>
      </c>
      <c r="Z3" s="24">
        <f ca="1">MATCH(Y3,经验数据!$Z$2:$Z$15,1)-1</f>
        <v>0</v>
      </c>
    </row>
    <row r="4" spans="1:26" x14ac:dyDescent="0.15">
      <c r="A4" s="25">
        <v>2</v>
      </c>
      <c r="B4" s="24">
        <f ca="1">SUM(OFFSET(经验数据!$F$2,INDEX(模拟数据!$B$3:$E$62,$A3,MATCH(A$1,模拟数据!$B$2:$E$2,0))+1,,INDEX(模拟数据!$B$3:$E$62,$A4,MATCH(A$1,模拟数据!$B$2:$E$2,0))-INDEX(模拟数据!$B$3:$E$62,$A3,MATCH(A$1,模拟数据!$B$2:$E$2,0)),))</f>
        <v>41516</v>
      </c>
      <c r="C4" s="24">
        <f>模拟数据!$L$16*INDEX(经验数据!$H$3:$H$3401,MATCH(INDEX(模拟数据!$B$3:$E$62,$A4,MATCH(A$1,模拟数据!$B$2:$E$2,0)),经验数据!$E$3:$E$3401,0))*(1+INDEX(模拟数据!$M$19:$M$22,MATCH(A$1,模拟数据!$K$19:$K$22,0)))</f>
        <v>2199733.8000000003</v>
      </c>
      <c r="D4" s="24">
        <f ca="1">SUM(OFFSET(经验数据!$S$2,INDEX(模拟数据!$F$3:$I$62,$A3,MATCH(A$1,模拟数据!$B$2:$E$2,0))+1,,INDEX(模拟数据!$F$3:$I$62,$A4,MATCH(A$1,模拟数据!$B$2:$E$2,0))-INDEX(模拟数据!$F$3:$I$62,$A3,MATCH(A$1,模拟数据!$B$2:$E$2,0)),))</f>
        <v>26000</v>
      </c>
      <c r="E4" s="24">
        <f ca="1">MIN(200,MATCH(SUM(B4:D4,U3),经验数据!$C$3:$C$202,1))</f>
        <v>83</v>
      </c>
      <c r="F4" s="24">
        <f ca="1">Q3</f>
        <v>0</v>
      </c>
      <c r="G4" s="24">
        <f ca="1">INDEX(经验数据!$M$3:$M$23,MATCH(E4,经验数据!$J$3:$J$23,1))*INDEX(模拟数据!$S$19:$S$22,MATCH(A$1,模拟数据!$K$19:$K$22,0))</f>
        <v>800000</v>
      </c>
      <c r="H4" s="24">
        <f ca="1">IF(F3&gt;0,VLOOKUP(F3*1000,经验数据!$O$3:$P$95,2,FALSE),VLOOKUP(MIN(80,E4),经验数据!$O$3:$P$95,2,FALSE))*模拟数据!$L$30</f>
        <v>578280</v>
      </c>
      <c r="I4" s="24">
        <f ca="1">MATCH(SUM(B4:D4,G4:H4,U3),经验数据!$C$3:$C$202,1)</f>
        <v>84</v>
      </c>
      <c r="J4" s="24">
        <f ca="1">MIN(INDEX(模拟数据!$N$37:$N$40,MATCH($A$1,模拟数据!$K$37:$K$40,0)),MAX(0,I4-80))</f>
        <v>3</v>
      </c>
      <c r="K4" s="24">
        <f ca="1">IF(J4=0,0,SUM(OFFSET(经验数据!$B$2,I4-J4,,J4,)))</f>
        <v>2028201</v>
      </c>
      <c r="L4" s="24">
        <f ca="1">SUM(B4:D4,G4:H4,-K4,U3)</f>
        <v>4855126.4000000004</v>
      </c>
      <c r="M4" s="24">
        <f ca="1">MATCH(L4,经验数据!$C$3:$C$202,1)</f>
        <v>82</v>
      </c>
      <c r="N4" s="24">
        <f ca="1">IFERROR(SUM(OFFSET(经验数据!$V$1,MATCH(I4,经验数据!$U$1:$U$123,0)-J4,,J4,)),0)</f>
        <v>33600</v>
      </c>
      <c r="O4" s="24">
        <f ca="1">N4+IF(J4&gt;0,INDEX(模拟数据!$P$37:$P$40,MATCH($A$1,模拟数据!$K$37:$K$40,0)),0)</f>
        <v>93600</v>
      </c>
      <c r="P4" s="24">
        <f ca="1">SUM($O$3:O4)</f>
        <v>93600</v>
      </c>
      <c r="Q4" s="24">
        <f ca="1">MATCH(P4,经验数据!$Z$2:$Z$15,1)-1</f>
        <v>1</v>
      </c>
      <c r="R4" s="24" t="b">
        <f t="shared" ref="R4:R62" ca="1" si="0">IF(AND(M4&gt;=111,Q4&gt;=7),TRUE,FALSE)</f>
        <v>0</v>
      </c>
      <c r="S4" s="24">
        <f ca="1">MIN(INDEX(模拟数据!$N$37:$N$40,MATCH($A$1,模拟数据!$K$37:$K$40,0)),IF(R4,M4-110,0))</f>
        <v>0</v>
      </c>
      <c r="T4" s="24">
        <f ca="1">IF(S4=0,0,SUM(OFFSET(经验数据!$B$2,M4-S4,,S4,)))</f>
        <v>0</v>
      </c>
      <c r="U4" s="24">
        <f t="shared" ref="U4:U62" ca="1" si="1">SUM(L4-T4)</f>
        <v>4855126.4000000004</v>
      </c>
      <c r="V4" s="24">
        <f ca="1">MATCH(U4,经验数据!$C$3:$C$202,1)</f>
        <v>82</v>
      </c>
      <c r="W4" s="24">
        <f ca="1">IFERROR(SUM(OFFSET([1]轮回!$B$1,MATCH(M4,[1]轮回!$A$1:$A$91,0)-S4,,S4,)),0)</f>
        <v>0</v>
      </c>
      <c r="X4" s="24">
        <f ca="1">W4+IF(R4,INDEX(模拟数据!$P$47:$P$50,MATCH($A$1,模拟数据!$K$47:$K$50,0)),0)</f>
        <v>0</v>
      </c>
      <c r="Y4" s="24">
        <f ca="1">SUM($X$3:X4)</f>
        <v>0</v>
      </c>
      <c r="Z4" s="24">
        <f ca="1">MATCH(Y4,经验数据!$Z$2:$Z$15,1)-1</f>
        <v>0</v>
      </c>
    </row>
    <row r="5" spans="1:26" x14ac:dyDescent="0.15">
      <c r="A5" s="25">
        <v>3</v>
      </c>
      <c r="B5" s="24">
        <f ca="1">SUM(OFFSET(经验数据!$F$2,INDEX(模拟数据!$B$3:$E$62,$A4,MATCH(A$1,模拟数据!$B$2:$E$2,0))+1,,INDEX(模拟数据!$B$3:$E$62,$A5,MATCH(A$1,模拟数据!$B$2:$E$2,0))-INDEX(模拟数据!$B$3:$E$62,$A4,MATCH(A$1,模拟数据!$B$2:$E$2,0)),))</f>
        <v>46762</v>
      </c>
      <c r="C5" s="24">
        <f>模拟数据!$L$16*INDEX(经验数据!$H$3:$H$3401,MATCH(INDEX(模拟数据!$B$3:$E$62,$A5,MATCH(A$1,模拟数据!$B$2:$E$2,0)),经验数据!$E$3:$E$3401,0))*(1+INDEX(模拟数据!$M$19:$M$22,MATCH(A$1,模拟数据!$K$19:$K$22,0)))</f>
        <v>2484257.6</v>
      </c>
      <c r="D5" s="24">
        <f ca="1">SUM(OFFSET(经验数据!$S$2,INDEX(模拟数据!$F$3:$I$62,$A4,MATCH(A$1,模拟数据!$B$2:$E$2,0))+1,,INDEX(模拟数据!$F$3:$I$62,$A5,MATCH(A$1,模拟数据!$B$2:$E$2,0))-INDEX(模拟数据!$F$3:$I$62,$A4,MATCH(A$1,模拟数据!$B$2:$E$2,0)),))</f>
        <v>28000</v>
      </c>
      <c r="E5" s="24">
        <f ca="1">MIN(200,MATCH(SUM(B5:D5,U4),经验数据!$C$3:$C$202,1))</f>
        <v>85</v>
      </c>
      <c r="F5" s="24">
        <f t="shared" ref="F5:F62" ca="1" si="2">Q4</f>
        <v>1</v>
      </c>
      <c r="G5" s="24">
        <f ca="1">INDEX(经验数据!$M$3:$M$23,MATCH(E5,经验数据!$J$3:$J$23,1))*INDEX(模拟数据!$S$19:$S$22,MATCH(A$1,模拟数据!$K$19:$K$22,0))</f>
        <v>800000</v>
      </c>
      <c r="H5" s="24">
        <f ca="1">IF(F4&gt;0,VLOOKUP(F4*1000,经验数据!$O$3:$P$95,2,FALSE),VLOOKUP(MIN(80,E5),经验数据!$O$3:$P$95,2,FALSE))*模拟数据!$L$30</f>
        <v>578280</v>
      </c>
      <c r="I5" s="24">
        <f ca="1">MATCH(SUM(B5:D5,G5:H5,U4),经验数据!$C$3:$C$202,1)</f>
        <v>86</v>
      </c>
      <c r="J5" s="24">
        <f ca="1">MIN(INDEX(模拟数据!$N$37:$N$40,MATCH($A$1,模拟数据!$K$37:$K$40,0)),MAX(0,I5-80))</f>
        <v>3</v>
      </c>
      <c r="K5" s="24">
        <f ca="1">IF(J5=0,0,SUM(OFFSET(经验数据!$B$2,I5-J5,,J5,)))</f>
        <v>2391427</v>
      </c>
      <c r="L5" s="24">
        <f t="shared" ref="L5:L62" ca="1" si="3">SUM(B5:D5,G5:H5,-K5,U4)</f>
        <v>6400999</v>
      </c>
      <c r="M5" s="24">
        <f ca="1">MATCH(L5,经验数据!$C$3:$C$202,1)</f>
        <v>84</v>
      </c>
      <c r="N5" s="24">
        <f ca="1">IFERROR(SUM(OFFSET(经验数据!$V$1,MATCH(I5,经验数据!$U$1:$U$123,0)-J5,,J5,)),0)</f>
        <v>40200</v>
      </c>
      <c r="O5" s="24">
        <f ca="1">N5+IF(J5&gt;0,INDEX(模拟数据!$P$37:$P$40,MATCH($A$1,模拟数据!$K$37:$K$40,0)),0)</f>
        <v>100200</v>
      </c>
      <c r="P5" s="24">
        <f ca="1">SUM($O$3:O5)</f>
        <v>193800</v>
      </c>
      <c r="Q5" s="24">
        <f ca="1">MATCH(P5,经验数据!$Z$2:$Z$15,1)-1</f>
        <v>1</v>
      </c>
      <c r="R5" s="24" t="b">
        <f t="shared" ca="1" si="0"/>
        <v>0</v>
      </c>
      <c r="S5" s="24">
        <f ca="1">MIN(INDEX(模拟数据!$N$37:$N$40,MATCH($A$1,模拟数据!$K$37:$K$40,0)),IF(R5,M5-110,0))</f>
        <v>0</v>
      </c>
      <c r="T5" s="24">
        <f ca="1">IF(S5=0,0,SUM(OFFSET(经验数据!$B$2,M5-S5,,S5,)))</f>
        <v>0</v>
      </c>
      <c r="U5" s="24">
        <f t="shared" ca="1" si="1"/>
        <v>6400999</v>
      </c>
      <c r="V5" s="24">
        <f ca="1">MATCH(U5,经验数据!$C$3:$C$202,1)</f>
        <v>84</v>
      </c>
      <c r="W5" s="24">
        <f ca="1">IFERROR(SUM(OFFSET([1]轮回!$B$1,MATCH(M5,[1]轮回!$A$1:$A$91,0)-S5,,S5,)),0)</f>
        <v>0</v>
      </c>
      <c r="X5" s="24">
        <f ca="1">W5+IF(R5,INDEX(模拟数据!$P$47:$P$50,MATCH($A$1,模拟数据!$K$47:$K$50,0)),0)</f>
        <v>0</v>
      </c>
      <c r="Y5" s="24">
        <f ca="1">SUM($X$3:X5)</f>
        <v>0</v>
      </c>
      <c r="Z5" s="24">
        <f ca="1">MATCH(Y5,经验数据!$Z$2:$Z$15,1)-1</f>
        <v>0</v>
      </c>
    </row>
    <row r="6" spans="1:26" x14ac:dyDescent="0.15">
      <c r="A6" s="25">
        <v>4</v>
      </c>
      <c r="B6" s="24">
        <f ca="1">SUM(OFFSET(经验数据!$F$2,INDEX(模拟数据!$B$3:$E$62,$A5,MATCH(A$1,模拟数据!$B$2:$E$2,0))+1,,INDEX(模拟数据!$B$3:$E$62,$A6,MATCH(A$1,模拟数据!$B$2:$E$2,0))-INDEX(模拟数据!$B$3:$E$62,$A5,MATCH(A$1,模拟数据!$B$2:$E$2,0)),))</f>
        <v>51039</v>
      </c>
      <c r="C6" s="24">
        <f>模拟数据!$L$16*INDEX(经验数据!$H$3:$H$3401,MATCH(INDEX(模拟数据!$B$3:$E$62,$A6,MATCH(A$1,模拟数据!$B$2:$E$2,0)),经验数据!$E$3:$E$3401,0))*(1+INDEX(模拟数据!$M$19:$M$22,MATCH(A$1,模拟数据!$K$19:$K$22,0)))</f>
        <v>2669200.6</v>
      </c>
      <c r="D6" s="24">
        <f ca="1">SUM(OFFSET(经验数据!$S$2,INDEX(模拟数据!$F$3:$I$62,$A5,MATCH(A$1,模拟数据!$B$2:$E$2,0))+1,,INDEX(模拟数据!$F$3:$I$62,$A6,MATCH(A$1,模拟数据!$B$2:$E$2,0))-INDEX(模拟数据!$F$3:$I$62,$A5,MATCH(A$1,模拟数据!$B$2:$E$2,0)),))</f>
        <v>30000</v>
      </c>
      <c r="E6" s="24">
        <f ca="1">MIN(200,MATCH(SUM(B6:D6,U5),经验数据!$C$3:$C$202,1))</f>
        <v>87</v>
      </c>
      <c r="F6" s="24">
        <f t="shared" ca="1" si="2"/>
        <v>1</v>
      </c>
      <c r="G6" s="24">
        <f ca="1">INDEX(经验数据!$M$3:$M$23,MATCH(E6,经验数据!$J$3:$J$23,1))*INDEX(模拟数据!$S$19:$S$22,MATCH(A$1,模拟数据!$K$19:$K$22,0))</f>
        <v>800000</v>
      </c>
      <c r="H6" s="24">
        <f ca="1">IF(F5&gt;0,VLOOKUP(F5*1000,经验数据!$O$3:$P$95,2,FALSE),VLOOKUP(MIN(80,E6),经验数据!$O$3:$P$95,2,FALSE))*模拟数据!$L$30</f>
        <v>624030</v>
      </c>
      <c r="I6" s="24">
        <f ca="1">MATCH(SUM(B6:D6,G6:H6,U5),经验数据!$C$3:$C$202,1)</f>
        <v>88</v>
      </c>
      <c r="J6" s="24">
        <f ca="1">MIN(INDEX(模拟数据!$N$37:$N$40,MATCH($A$1,模拟数据!$K$37:$K$40,0)),MAX(0,I6-80))</f>
        <v>3</v>
      </c>
      <c r="K6" s="24">
        <f ca="1">IF(J6=0,0,SUM(OFFSET(经验数据!$B$2,I6-J6,,J6,)))</f>
        <v>2779088</v>
      </c>
      <c r="L6" s="24">
        <f t="shared" ca="1" si="3"/>
        <v>7796180.5999999996</v>
      </c>
      <c r="M6" s="24">
        <f ca="1">MATCH(L6,经验数据!$C$3:$C$202,1)</f>
        <v>85</v>
      </c>
      <c r="N6" s="24">
        <f ca="1">IFERROR(SUM(OFFSET(经验数据!$V$1,MATCH(I6,经验数据!$U$1:$U$123,0)-J6,,J6,)),0)</f>
        <v>46800</v>
      </c>
      <c r="O6" s="24">
        <f ca="1">N6+IF(J6&gt;0,INDEX(模拟数据!$P$37:$P$40,MATCH($A$1,模拟数据!$K$37:$K$40,0)),0)</f>
        <v>106800</v>
      </c>
      <c r="P6" s="24">
        <f ca="1">SUM($O$3:O6)</f>
        <v>300600</v>
      </c>
      <c r="Q6" s="24">
        <f ca="1">MATCH(P6,经验数据!$Z$2:$Z$15,1)-1</f>
        <v>2</v>
      </c>
      <c r="R6" s="24" t="b">
        <f t="shared" ca="1" si="0"/>
        <v>0</v>
      </c>
      <c r="S6" s="24">
        <f ca="1">MIN(INDEX(模拟数据!$N$37:$N$40,MATCH($A$1,模拟数据!$K$37:$K$40,0)),IF(R6,M6-110,0))</f>
        <v>0</v>
      </c>
      <c r="T6" s="24">
        <f ca="1">IF(S6=0,0,SUM(OFFSET(经验数据!$B$2,M6-S6,,S6,)))</f>
        <v>0</v>
      </c>
      <c r="U6" s="24">
        <f t="shared" ca="1" si="1"/>
        <v>7796180.5999999996</v>
      </c>
      <c r="V6" s="24">
        <f ca="1">MATCH(U6,经验数据!$C$3:$C$202,1)</f>
        <v>85</v>
      </c>
      <c r="W6" s="24">
        <f ca="1">IFERROR(SUM(OFFSET([1]轮回!$B$1,MATCH(M6,[1]轮回!$A$1:$A$91,0)-S6,,S6,)),0)</f>
        <v>0</v>
      </c>
      <c r="X6" s="24">
        <f ca="1">W6+IF(R6,INDEX(模拟数据!$P$47:$P$50,MATCH($A$1,模拟数据!$K$47:$K$50,0)),0)</f>
        <v>0</v>
      </c>
      <c r="Y6" s="24">
        <f ca="1">SUM($X$3:X6)</f>
        <v>0</v>
      </c>
      <c r="Z6" s="24">
        <f ca="1">MATCH(Y6,经验数据!$Z$2:$Z$15,1)-1</f>
        <v>0</v>
      </c>
    </row>
    <row r="7" spans="1:26" x14ac:dyDescent="0.15">
      <c r="A7" s="25">
        <v>5</v>
      </c>
      <c r="B7" s="24">
        <f ca="1">SUM(OFFSET(经验数据!$F$2,INDEX(模拟数据!$B$3:$E$62,$A6,MATCH(A$1,模拟数据!$B$2:$E$2,0))+1,,INDEX(模拟数据!$B$3:$E$62,$A7,MATCH(A$1,模拟数据!$B$2:$E$2,0))-INDEX(模拟数据!$B$3:$E$62,$A6,MATCH(A$1,模拟数据!$B$2:$E$2,0)),))</f>
        <v>54692</v>
      </c>
      <c r="C7" s="24">
        <f>模拟数据!$L$16*INDEX(经验数据!$H$3:$H$3401,MATCH(INDEX(模拟数据!$B$3:$E$62,$A7,MATCH(A$1,模拟数据!$B$2:$E$2,0)),经验数据!$E$3:$E$3401,0))*(1+INDEX(模拟数据!$M$19:$M$22,MATCH(A$1,模拟数据!$K$19:$K$22,0)))</f>
        <v>2854143.6</v>
      </c>
      <c r="D7" s="24">
        <f ca="1">SUM(OFFSET(经验数据!$S$2,INDEX(模拟数据!$F$3:$I$62,$A6,MATCH(A$1,模拟数据!$B$2:$E$2,0))+1,,INDEX(模拟数据!$F$3:$I$62,$A7,MATCH(A$1,模拟数据!$B$2:$E$2,0))-INDEX(模拟数据!$F$3:$I$62,$A6,MATCH(A$1,模拟数据!$B$2:$E$2,0)),))</f>
        <v>35000</v>
      </c>
      <c r="E7" s="24">
        <f ca="1">MIN(200,MATCH(SUM(B7:D7,U6),经验数据!$C$3:$C$202,1))</f>
        <v>88</v>
      </c>
      <c r="F7" s="24">
        <f t="shared" ca="1" si="2"/>
        <v>2</v>
      </c>
      <c r="G7" s="24">
        <f ca="1">INDEX(经验数据!$M$3:$M$23,MATCH(E7,经验数据!$J$3:$J$23,1))*INDEX(模拟数据!$S$19:$S$22,MATCH(A$1,模拟数据!$K$19:$K$22,0))</f>
        <v>800000</v>
      </c>
      <c r="H7" s="24">
        <f ca="1">IF(F6&gt;0,VLOOKUP(F6*1000,经验数据!$O$3:$P$95,2,FALSE),VLOOKUP(MIN(80,E7),经验数据!$O$3:$P$95,2,FALSE))*模拟数据!$L$30</f>
        <v>624030</v>
      </c>
      <c r="I7" s="24">
        <f ca="1">MATCH(SUM(B7:D7,G7:H7,U6),经验数据!$C$3:$C$202,1)</f>
        <v>89</v>
      </c>
      <c r="J7" s="24">
        <f ca="1">MIN(INDEX(模拟数据!$N$37:$N$40,MATCH($A$1,模拟数据!$K$37:$K$40,0)),MAX(0,I7-80))</f>
        <v>3</v>
      </c>
      <c r="K7" s="24">
        <f ca="1">IF(J7=0,0,SUM(OFFSET(经验数据!$B$2,I7-J7,,J7,)))</f>
        <v>2982077</v>
      </c>
      <c r="L7" s="24">
        <f t="shared" ca="1" si="3"/>
        <v>9181969.1999999993</v>
      </c>
      <c r="M7" s="24">
        <f ca="1">MATCH(L7,经验数据!$C$3:$C$202,1)</f>
        <v>87</v>
      </c>
      <c r="N7" s="24">
        <f ca="1">IFERROR(SUM(OFFSET(经验数据!$V$1,MATCH(I7,经验数据!$U$1:$U$123,0)-J7,,J7,)),0)</f>
        <v>50100</v>
      </c>
      <c r="O7" s="24">
        <f ca="1">N7+IF(J7&gt;0,INDEX(模拟数据!$P$37:$P$40,MATCH($A$1,模拟数据!$K$37:$K$40,0)),0)</f>
        <v>110100</v>
      </c>
      <c r="P7" s="24">
        <f ca="1">SUM($O$3:O7)</f>
        <v>410700</v>
      </c>
      <c r="Q7" s="24">
        <f ca="1">MATCH(P7,经验数据!$Z$2:$Z$15,1)-1</f>
        <v>2</v>
      </c>
      <c r="R7" s="24" t="b">
        <f t="shared" ca="1" si="0"/>
        <v>0</v>
      </c>
      <c r="S7" s="24">
        <f ca="1">MIN(INDEX(模拟数据!$N$37:$N$40,MATCH($A$1,模拟数据!$K$37:$K$40,0)),IF(R7,M7-110,0))</f>
        <v>0</v>
      </c>
      <c r="T7" s="24">
        <f ca="1">IF(S7=0,0,SUM(OFFSET(经验数据!$B$2,M7-S7,,S7,)))</f>
        <v>0</v>
      </c>
      <c r="U7" s="24">
        <f t="shared" ca="1" si="1"/>
        <v>9181969.1999999993</v>
      </c>
      <c r="V7" s="24">
        <f ca="1">MATCH(U7,经验数据!$C$3:$C$202,1)</f>
        <v>87</v>
      </c>
      <c r="W7" s="24">
        <f ca="1">IFERROR(SUM(OFFSET([1]轮回!$B$1,MATCH(M7,[1]轮回!$A$1:$A$91,0)-S7,,S7,)),0)</f>
        <v>0</v>
      </c>
      <c r="X7" s="24">
        <f ca="1">W7+IF(R7,INDEX(模拟数据!$P$47:$P$50,MATCH($A$1,模拟数据!$K$47:$K$50,0)),0)</f>
        <v>0</v>
      </c>
      <c r="Y7" s="24">
        <f ca="1">SUM($X$3:X7)</f>
        <v>0</v>
      </c>
      <c r="Z7" s="24">
        <f ca="1">MATCH(Y7,经验数据!$Z$2:$Z$15,1)-1</f>
        <v>0</v>
      </c>
    </row>
    <row r="8" spans="1:26" x14ac:dyDescent="0.15">
      <c r="A8" s="25">
        <v>6</v>
      </c>
      <c r="B8" s="24">
        <f ca="1">SUM(OFFSET(经验数据!$F$2,INDEX(模拟数据!$B$3:$E$62,$A7,MATCH(A$1,模拟数据!$B$2:$E$2,0))+1,,INDEX(模拟数据!$B$3:$E$62,$A8,MATCH(A$1,模拟数据!$B$2:$E$2,0))-INDEX(模拟数据!$B$3:$E$62,$A7,MATCH(A$1,模拟数据!$B$2:$E$2,0)),))</f>
        <v>58348</v>
      </c>
      <c r="C8" s="24">
        <f>模拟数据!$L$16*INDEX(经验数据!$H$3:$H$3401,MATCH(INDEX(模拟数据!$B$3:$E$62,$A8,MATCH(A$1,模拟数据!$B$2:$E$2,0)),经验数据!$E$3:$E$3401,0))*(1+INDEX(模拟数据!$M$19:$M$22,MATCH(A$1,模拟数据!$K$19:$K$22,0)))</f>
        <v>3039111.9000000004</v>
      </c>
      <c r="D8" s="24">
        <f ca="1">SUM(OFFSET(经验数据!$S$2,INDEX(模拟数据!$F$3:$I$62,$A7,MATCH(A$1,模拟数据!$B$2:$E$2,0))+1,,INDEX(模拟数据!$F$3:$I$62,$A8,MATCH(A$1,模拟数据!$B$2:$E$2,0))-INDEX(模拟数据!$F$3:$I$62,$A7,MATCH(A$1,模拟数据!$B$2:$E$2,0)),))</f>
        <v>60500</v>
      </c>
      <c r="E8" s="24">
        <f ca="1">MIN(200,MATCH(SUM(B8:D8,U7),经验数据!$C$3:$C$202,1))</f>
        <v>89</v>
      </c>
      <c r="F8" s="24">
        <f t="shared" ca="1" si="2"/>
        <v>2</v>
      </c>
      <c r="G8" s="24">
        <f ca="1">INDEX(经验数据!$M$3:$M$23,MATCH(E8,经验数据!$J$3:$J$23,1))*INDEX(模拟数据!$S$19:$S$22,MATCH(A$1,模拟数据!$K$19:$K$22,0))</f>
        <v>800000</v>
      </c>
      <c r="H8" s="24">
        <f ca="1">IF(F7&gt;0,VLOOKUP(F7*1000,经验数据!$O$3:$P$95,2,FALSE),VLOOKUP(MIN(80,E8),经验数据!$O$3:$P$95,2,FALSE))*模拟数据!$L$30</f>
        <v>669780</v>
      </c>
      <c r="I8" s="24">
        <f ca="1">MATCH(SUM(B8:D8,G8:H8,U7),经验数据!$C$3:$C$202,1)</f>
        <v>90</v>
      </c>
      <c r="J8" s="24">
        <f ca="1">MIN(INDEX(模拟数据!$N$37:$N$40,MATCH($A$1,模拟数据!$K$37:$K$40,0)),MAX(0,I8-80))</f>
        <v>3</v>
      </c>
      <c r="K8" s="24">
        <f ca="1">IF(J8=0,0,SUM(OFFSET(经验数据!$B$2,I8-J8,,J8,)))</f>
        <v>3191179</v>
      </c>
      <c r="L8" s="24">
        <f t="shared" ca="1" si="3"/>
        <v>10618530.1</v>
      </c>
      <c r="M8" s="24">
        <f ca="1">MATCH(L8,经验数据!$C$3:$C$202,1)</f>
        <v>88</v>
      </c>
      <c r="N8" s="24">
        <f ca="1">IFERROR(SUM(OFFSET(经验数据!$V$1,MATCH(I8,经验数据!$U$1:$U$123,0)-J8,,J8,)),0)</f>
        <v>53400</v>
      </c>
      <c r="O8" s="24">
        <f ca="1">N8+IF(J8&gt;0,INDEX(模拟数据!$P$37:$P$40,MATCH($A$1,模拟数据!$K$37:$K$40,0)),0)</f>
        <v>113400</v>
      </c>
      <c r="P8" s="24">
        <f ca="1">SUM($O$3:O8)</f>
        <v>524100</v>
      </c>
      <c r="Q8" s="24">
        <f ca="1">MATCH(P8,经验数据!$Z$2:$Z$15,1)-1</f>
        <v>2</v>
      </c>
      <c r="R8" s="24" t="b">
        <f t="shared" ca="1" si="0"/>
        <v>0</v>
      </c>
      <c r="S8" s="24">
        <f ca="1">MIN(INDEX(模拟数据!$N$37:$N$40,MATCH($A$1,模拟数据!$K$37:$K$40,0)),IF(R8,M8-110,0))</f>
        <v>0</v>
      </c>
      <c r="T8" s="24">
        <f ca="1">IF(S8=0,0,SUM(OFFSET(经验数据!$B$2,M8-S8,,S8,)))</f>
        <v>0</v>
      </c>
      <c r="U8" s="24">
        <f t="shared" ca="1" si="1"/>
        <v>10618530.1</v>
      </c>
      <c r="V8" s="24">
        <f ca="1">MATCH(U8,经验数据!$C$3:$C$202,1)</f>
        <v>88</v>
      </c>
      <c r="W8" s="24">
        <f ca="1">IFERROR(SUM(OFFSET([1]轮回!$B$1,MATCH(M8,[1]轮回!$A$1:$A$91,0)-S8,,S8,)),0)</f>
        <v>0</v>
      </c>
      <c r="X8" s="24">
        <f ca="1">W8+IF(R8,INDEX(模拟数据!$P$47:$P$50,MATCH($A$1,模拟数据!$K$47:$K$50,0)),0)</f>
        <v>0</v>
      </c>
      <c r="Y8" s="24">
        <f ca="1">SUM($X$3:X8)</f>
        <v>0</v>
      </c>
      <c r="Z8" s="24">
        <f ca="1">MATCH(Y8,经验数据!$Z$2:$Z$15,1)-1</f>
        <v>0</v>
      </c>
    </row>
    <row r="9" spans="1:26" x14ac:dyDescent="0.15">
      <c r="A9" s="25">
        <v>7</v>
      </c>
      <c r="B9" s="24">
        <f ca="1">SUM(OFFSET(经验数据!$F$2,INDEX(模拟数据!$B$3:$E$62,$A8,MATCH(A$1,模拟数据!$B$2:$E$2,0))+1,,INDEX(模拟数据!$B$3:$E$62,$A9,MATCH(A$1,模拟数据!$B$2:$E$2,0))-INDEX(模拟数据!$B$3:$E$62,$A8,MATCH(A$1,模拟数据!$B$2:$E$2,0)),))</f>
        <v>62465</v>
      </c>
      <c r="C9" s="24">
        <f>模拟数据!$L$16*INDEX(经验数据!$H$3:$H$3401,MATCH(INDEX(模拟数据!$B$3:$E$62,$A9,MATCH(A$1,模拟数据!$B$2:$E$2,0)),经验数据!$E$3:$E$3401,0))*(1+INDEX(模拟数据!$M$19:$M$22,MATCH(A$1,模拟数据!$K$19:$K$22,0)))</f>
        <v>3235085.7</v>
      </c>
      <c r="D9" s="24">
        <f ca="1">SUM(OFFSET(经验数据!$S$2,INDEX(模拟数据!$F$3:$I$62,$A8,MATCH(A$1,模拟数据!$B$2:$E$2,0))+1,,INDEX(模拟数据!$F$3:$I$62,$A9,MATCH(A$1,模拟数据!$B$2:$E$2,0))-INDEX(模拟数据!$F$3:$I$62,$A8,MATCH(A$1,模拟数据!$B$2:$E$2,0)),))</f>
        <v>45000</v>
      </c>
      <c r="E9" s="24">
        <f ca="1">MIN(200,MATCH(SUM(B9:D9,U8),经验数据!$C$3:$C$202,1))</f>
        <v>91</v>
      </c>
      <c r="F9" s="24">
        <f t="shared" ca="1" si="2"/>
        <v>2</v>
      </c>
      <c r="G9" s="24">
        <f ca="1">INDEX(经验数据!$M$3:$M$23,MATCH(E9,经验数据!$J$3:$J$23,1))*INDEX(模拟数据!$S$19:$S$22,MATCH(A$1,模拟数据!$K$19:$K$22,0))</f>
        <v>1000000</v>
      </c>
      <c r="H9" s="24">
        <f ca="1">IF(F8&gt;0,VLOOKUP(F8*1000,经验数据!$O$3:$P$95,2,FALSE),VLOOKUP(MIN(80,E9),经验数据!$O$3:$P$95,2,FALSE))*模拟数据!$L$30</f>
        <v>669780</v>
      </c>
      <c r="I9" s="24">
        <f ca="1">MATCH(SUM(B9:D9,G9:H9,U8),经验数据!$C$3:$C$202,1)</f>
        <v>92</v>
      </c>
      <c r="J9" s="24">
        <f ca="1">MIN(INDEX(模拟数据!$N$37:$N$40,MATCH($A$1,模拟数据!$K$37:$K$40,0)),MAX(0,I9-80))</f>
        <v>3</v>
      </c>
      <c r="K9" s="24">
        <f ca="1">IF(J9=0,0,SUM(OFFSET(经验数据!$B$2,I9-J9,,J9,)))</f>
        <v>3735740</v>
      </c>
      <c r="L9" s="24">
        <f t="shared" ca="1" si="3"/>
        <v>11895120.800000001</v>
      </c>
      <c r="M9" s="24">
        <f ca="1">MATCH(L9,经验数据!$C$3:$C$202,1)</f>
        <v>89</v>
      </c>
      <c r="N9" s="24">
        <f ca="1">IFERROR(SUM(OFFSET(经验数据!$V$1,MATCH(I9,经验数据!$U$1:$U$123,0)-J9,,J9,)),0)</f>
        <v>56700</v>
      </c>
      <c r="O9" s="24">
        <f ca="1">N9+IF(J9&gt;0,INDEX(模拟数据!$P$37:$P$40,MATCH($A$1,模拟数据!$K$37:$K$40,0)),0)</f>
        <v>116700</v>
      </c>
      <c r="P9" s="24">
        <f ca="1">SUM($O$3:O9)</f>
        <v>640800</v>
      </c>
      <c r="Q9" s="24">
        <f ca="1">MATCH(P9,经验数据!$Z$2:$Z$15,1)-1</f>
        <v>2</v>
      </c>
      <c r="R9" s="24" t="b">
        <f t="shared" ca="1" si="0"/>
        <v>0</v>
      </c>
      <c r="S9" s="24">
        <f ca="1">MIN(INDEX(模拟数据!$N$37:$N$40,MATCH($A$1,模拟数据!$K$37:$K$40,0)),IF(R9,M9-110,0))</f>
        <v>0</v>
      </c>
      <c r="T9" s="24">
        <f ca="1">IF(S9=0,0,SUM(OFFSET(经验数据!$B$2,M9-S9,,S9,)))</f>
        <v>0</v>
      </c>
      <c r="U9" s="24">
        <f t="shared" ca="1" si="1"/>
        <v>11895120.800000001</v>
      </c>
      <c r="V9" s="24">
        <f ca="1">MATCH(U9,经验数据!$C$3:$C$202,1)</f>
        <v>89</v>
      </c>
      <c r="W9" s="24">
        <f ca="1">IFERROR(SUM(OFFSET([1]轮回!$B$1,MATCH(M9,[1]轮回!$A$1:$A$91,0)-S9,,S9,)),0)</f>
        <v>0</v>
      </c>
      <c r="X9" s="24">
        <f ca="1">W9+IF(R9,INDEX(模拟数据!$P$47:$P$50,MATCH($A$1,模拟数据!$K$47:$K$50,0)),0)</f>
        <v>0</v>
      </c>
      <c r="Y9" s="24">
        <f ca="1">SUM($X$3:X9)</f>
        <v>0</v>
      </c>
      <c r="Z9" s="24">
        <f ca="1">MATCH(Y9,经验数据!$Z$2:$Z$15,1)-1</f>
        <v>0</v>
      </c>
    </row>
    <row r="10" spans="1:26" x14ac:dyDescent="0.15">
      <c r="A10" s="25">
        <v>8</v>
      </c>
      <c r="B10" s="24">
        <f ca="1">SUM(OFFSET(经验数据!$F$2,INDEX(模拟数据!$B$3:$E$62,$A9,MATCH(A$1,模拟数据!$B$2:$E$2,0))+1,,INDEX(模拟数据!$B$3:$E$62,$A10,MATCH(A$1,模拟数据!$B$2:$E$2,0))-INDEX(模拟数据!$B$3:$E$62,$A9,MATCH(A$1,模拟数据!$B$2:$E$2,0)),))</f>
        <v>65598</v>
      </c>
      <c r="C10" s="24">
        <f>模拟数据!$L$16*INDEX(经验数据!$H$3:$H$3401,MATCH(INDEX(模拟数据!$B$3:$E$62,$A10,MATCH(A$1,模拟数据!$B$2:$E$2,0)),经验数据!$E$3:$E$3401,0))*(1+INDEX(模拟数据!$M$19:$M$22,MATCH(A$1,模拟数据!$K$19:$K$22,0)))</f>
        <v>3393615.5000000005</v>
      </c>
      <c r="D10" s="24">
        <f ca="1">SUM(OFFSET(经验数据!$S$2,INDEX(模拟数据!$F$3:$I$62,$A9,MATCH(A$1,模拟数据!$B$2:$E$2,0))+1,,INDEX(模拟数据!$F$3:$I$62,$A10,MATCH(A$1,模拟数据!$B$2:$E$2,0))-INDEX(模拟数据!$F$3:$I$62,$A9,MATCH(A$1,模拟数据!$B$2:$E$2,0)),))</f>
        <v>49000</v>
      </c>
      <c r="E10" s="24">
        <f ca="1">MIN(200,MATCH(SUM(B10:D10,U9),经验数据!$C$3:$C$202,1))</f>
        <v>92</v>
      </c>
      <c r="F10" s="24">
        <f t="shared" ca="1" si="2"/>
        <v>2</v>
      </c>
      <c r="G10" s="24">
        <f ca="1">INDEX(经验数据!$M$3:$M$23,MATCH(E10,经验数据!$J$3:$J$23,1))*INDEX(模拟数据!$S$19:$S$22,MATCH(A$1,模拟数据!$K$19:$K$22,0))</f>
        <v>1000000</v>
      </c>
      <c r="H10" s="24">
        <f ca="1">IF(F9&gt;0,VLOOKUP(F9*1000,经验数据!$O$3:$P$95,2,FALSE),VLOOKUP(MIN(80,E10),经验数据!$O$3:$P$95,2,FALSE))*模拟数据!$L$30</f>
        <v>669780</v>
      </c>
      <c r="I10" s="24">
        <f ca="1">MATCH(SUM(B10:D10,G10:H10,U9),经验数据!$C$3:$C$202,1)</f>
        <v>93</v>
      </c>
      <c r="J10" s="24">
        <f ca="1">MIN(INDEX(模拟数据!$N$37:$N$40,MATCH($A$1,模拟数据!$K$37:$K$40,0)),MAX(0,I10-80))</f>
        <v>3</v>
      </c>
      <c r="K10" s="24">
        <f ca="1">IF(J10=0,0,SUM(OFFSET(经验数据!$B$2,I10-J10,,J10,)))</f>
        <v>4028112</v>
      </c>
      <c r="L10" s="24">
        <f t="shared" ca="1" si="3"/>
        <v>13045002.300000001</v>
      </c>
      <c r="M10" s="24">
        <f ca="1">MATCH(L10,经验数据!$C$3:$C$202,1)</f>
        <v>90</v>
      </c>
      <c r="N10" s="24">
        <f ca="1">IFERROR(SUM(OFFSET(经验数据!$V$1,MATCH(I10,经验数据!$U$1:$U$123,0)-J10,,J10,)),0)</f>
        <v>57600</v>
      </c>
      <c r="O10" s="24">
        <f ca="1">N10+IF(J10&gt;0,INDEX(模拟数据!$P$37:$P$40,MATCH($A$1,模拟数据!$K$37:$K$40,0)),0)</f>
        <v>117600</v>
      </c>
      <c r="P10" s="24">
        <f ca="1">SUM($O$3:O10)</f>
        <v>758400</v>
      </c>
      <c r="Q10" s="24">
        <f ca="1">MATCH(P10,经验数据!$Z$2:$Z$15,1)-1</f>
        <v>2</v>
      </c>
      <c r="R10" s="24" t="b">
        <f t="shared" ca="1" si="0"/>
        <v>0</v>
      </c>
      <c r="S10" s="24">
        <f ca="1">MIN(INDEX(模拟数据!$N$37:$N$40,MATCH($A$1,模拟数据!$K$37:$K$40,0)),IF(R10,M10-110,0))</f>
        <v>0</v>
      </c>
      <c r="T10" s="24">
        <f ca="1">IF(S10=0,0,SUM(OFFSET(经验数据!$B$2,M10-S10,,S10,)))</f>
        <v>0</v>
      </c>
      <c r="U10" s="24">
        <f t="shared" ca="1" si="1"/>
        <v>13045002.300000001</v>
      </c>
      <c r="V10" s="24">
        <f ca="1">MATCH(U10,经验数据!$C$3:$C$202,1)</f>
        <v>90</v>
      </c>
      <c r="W10" s="24">
        <f ca="1">IFERROR(SUM(OFFSET([1]轮回!$B$1,MATCH(M10,[1]轮回!$A$1:$A$91,0)-S10,,S10,)),0)</f>
        <v>0</v>
      </c>
      <c r="X10" s="24">
        <f ca="1">W10+IF(R10,INDEX(模拟数据!$P$47:$P$50,MATCH($A$1,模拟数据!$K$47:$K$50,0)),0)</f>
        <v>0</v>
      </c>
      <c r="Y10" s="24">
        <f ca="1">SUM($X$3:X10)</f>
        <v>0</v>
      </c>
      <c r="Z10" s="24">
        <f ca="1">MATCH(Y10,经验数据!$Z$2:$Z$15,1)-1</f>
        <v>0</v>
      </c>
    </row>
    <row r="11" spans="1:26" x14ac:dyDescent="0.15">
      <c r="A11" s="25">
        <v>9</v>
      </c>
      <c r="B11" s="24">
        <f ca="1">SUM(OFFSET(经验数据!$F$2,INDEX(模拟数据!$B$3:$E$62,$A10,MATCH(A$1,模拟数据!$B$2:$E$2,0))+1,,INDEX(模拟数据!$B$3:$E$62,$A11,MATCH(A$1,模拟数据!$B$2:$E$2,0))-INDEX(模拟数据!$B$3:$E$62,$A10,MATCH(A$1,模拟数据!$B$2:$E$2,0)),))</f>
        <v>68732</v>
      </c>
      <c r="C11" s="24">
        <f>模拟数据!$L$16*INDEX(经验数据!$H$3:$H$3401,MATCH(INDEX(模拟数据!$B$3:$E$62,$A11,MATCH(A$1,模拟数据!$B$2:$E$2,0)),经验数据!$E$3:$E$3401,0))*(1+INDEX(模拟数据!$M$19:$M$22,MATCH(A$1,模拟数据!$K$19:$K$22,0)))</f>
        <v>3552145.3000000003</v>
      </c>
      <c r="D11" s="24">
        <f ca="1">SUM(OFFSET(经验数据!$S$2,INDEX(模拟数据!$F$3:$I$62,$A10,MATCH(A$1,模拟数据!$B$2:$E$2,0))+1,,INDEX(模拟数据!$F$3:$I$62,$A11,MATCH(A$1,模拟数据!$B$2:$E$2,0))-INDEX(模拟数据!$F$3:$I$62,$A10,MATCH(A$1,模拟数据!$B$2:$E$2,0)),))</f>
        <v>53000</v>
      </c>
      <c r="E11" s="24">
        <f ca="1">MIN(200,MATCH(SUM(B11:D11,U10),经验数据!$C$3:$C$202,1))</f>
        <v>92</v>
      </c>
      <c r="F11" s="24">
        <f t="shared" ca="1" si="2"/>
        <v>2</v>
      </c>
      <c r="G11" s="24">
        <f ca="1">INDEX(经验数据!$M$3:$M$23,MATCH(E11,经验数据!$J$3:$J$23,1))*INDEX(模拟数据!$S$19:$S$22,MATCH(A$1,模拟数据!$K$19:$K$22,0))</f>
        <v>1000000</v>
      </c>
      <c r="H11" s="24">
        <f ca="1">IF(F10&gt;0,VLOOKUP(F10*1000,经验数据!$O$3:$P$95,2,FALSE),VLOOKUP(MIN(80,E11),经验数据!$O$3:$P$95,2,FALSE))*模拟数据!$L$30</f>
        <v>669780</v>
      </c>
      <c r="I11" s="24">
        <f ca="1">MATCH(SUM(B11:D11,G11:H11,U10),经验数据!$C$3:$C$202,1)</f>
        <v>94</v>
      </c>
      <c r="J11" s="24">
        <f ca="1">MIN(INDEX(模拟数据!$N$37:$N$40,MATCH($A$1,模拟数据!$K$37:$K$40,0)),MAX(0,I11-80))</f>
        <v>3</v>
      </c>
      <c r="K11" s="24">
        <f ca="1">IF(J11=0,0,SUM(OFFSET(经验数据!$B$2,I11-J11,,J11,)))</f>
        <v>4283937</v>
      </c>
      <c r="L11" s="24">
        <f t="shared" ca="1" si="3"/>
        <v>14104722.600000001</v>
      </c>
      <c r="M11" s="24">
        <f ca="1">MATCH(L11,经验数据!$C$3:$C$202,1)</f>
        <v>91</v>
      </c>
      <c r="N11" s="24">
        <f ca="1">IFERROR(SUM(OFFSET(经验数据!$V$1,MATCH(I11,经验数据!$U$1:$U$123,0)-J11,,J11,)),0)</f>
        <v>59700</v>
      </c>
      <c r="O11" s="24">
        <f ca="1">N11+IF(J11&gt;0,INDEX(模拟数据!$P$37:$P$40,MATCH($A$1,模拟数据!$K$37:$K$40,0)),0)</f>
        <v>119700</v>
      </c>
      <c r="P11" s="24">
        <f ca="1">SUM($O$3:O11)</f>
        <v>878100</v>
      </c>
      <c r="Q11" s="24">
        <f ca="1">MATCH(P11,经验数据!$Z$2:$Z$15,1)-1</f>
        <v>3</v>
      </c>
      <c r="R11" s="24" t="b">
        <f t="shared" ca="1" si="0"/>
        <v>0</v>
      </c>
      <c r="S11" s="24">
        <f ca="1">MIN(INDEX(模拟数据!$N$37:$N$40,MATCH($A$1,模拟数据!$K$37:$K$40,0)),IF(R11,M11-110,0))</f>
        <v>0</v>
      </c>
      <c r="T11" s="24">
        <f ca="1">IF(S11=0,0,SUM(OFFSET(经验数据!$B$2,M11-S11,,S11,)))</f>
        <v>0</v>
      </c>
      <c r="U11" s="24">
        <f t="shared" ca="1" si="1"/>
        <v>14104722.600000001</v>
      </c>
      <c r="V11" s="24">
        <f ca="1">MATCH(U11,经验数据!$C$3:$C$202,1)</f>
        <v>91</v>
      </c>
      <c r="W11" s="24">
        <f ca="1">IFERROR(SUM(OFFSET([1]轮回!$B$1,MATCH(M11,[1]轮回!$A$1:$A$91,0)-S11,,S11,)),0)</f>
        <v>0</v>
      </c>
      <c r="X11" s="24">
        <f ca="1">W11+IF(R11,INDEX(模拟数据!$P$47:$P$50,MATCH($A$1,模拟数据!$K$47:$K$50,0)),0)</f>
        <v>0</v>
      </c>
      <c r="Y11" s="24">
        <f ca="1">SUM($X$3:X11)</f>
        <v>0</v>
      </c>
      <c r="Z11" s="24">
        <f ca="1">MATCH(Y11,经验数据!$Z$2:$Z$15,1)-1</f>
        <v>0</v>
      </c>
    </row>
    <row r="12" spans="1:26" x14ac:dyDescent="0.15">
      <c r="A12" s="25">
        <v>10</v>
      </c>
      <c r="B12" s="24">
        <f ca="1">SUM(OFFSET(经验数据!$F$2,INDEX(模拟数据!$B$3:$E$62,$A11,MATCH(A$1,模拟数据!$B$2:$E$2,0))+1,,INDEX(模拟数据!$B$3:$E$62,$A12,MATCH(A$1,模拟数据!$B$2:$E$2,0))-INDEX(模拟数据!$B$3:$E$62,$A11,MATCH(A$1,模拟数据!$B$2:$E$2,0)),))</f>
        <v>71863</v>
      </c>
      <c r="C12" s="24">
        <f>模拟数据!$L$16*INDEX(经验数据!$H$3:$H$3401,MATCH(INDEX(模拟数据!$B$3:$E$62,$A12,MATCH(A$1,模拟数据!$B$2:$E$2,0)),经验数据!$E$3:$E$3401,0))*(1+INDEX(模拟数据!$M$19:$M$22,MATCH(A$1,模拟数据!$K$19:$K$22,0)))</f>
        <v>3710675.1</v>
      </c>
      <c r="D12" s="24">
        <f ca="1">SUM(OFFSET(经验数据!$S$2,INDEX(模拟数据!$F$3:$I$62,$A11,MATCH(A$1,模拟数据!$B$2:$E$2,0))+1,,INDEX(模拟数据!$F$3:$I$62,$A12,MATCH(A$1,模拟数据!$B$2:$E$2,0))-INDEX(模拟数据!$F$3:$I$62,$A11,MATCH(A$1,模拟数据!$B$2:$E$2,0)),))</f>
        <v>57000</v>
      </c>
      <c r="E12" s="24">
        <f ca="1">MIN(200,MATCH(SUM(B12:D12,U11),经验数据!$C$3:$C$202,1))</f>
        <v>93</v>
      </c>
      <c r="F12" s="24">
        <f t="shared" ca="1" si="2"/>
        <v>3</v>
      </c>
      <c r="G12" s="24">
        <f ca="1">INDEX(经验数据!$M$3:$M$23,MATCH(E12,经验数据!$J$3:$J$23,1))*INDEX(模拟数据!$S$19:$S$22,MATCH(A$1,模拟数据!$K$19:$K$22,0))</f>
        <v>1000000</v>
      </c>
      <c r="H12" s="24">
        <f ca="1">IF(F11&gt;0,VLOOKUP(F11*1000,经验数据!$O$3:$P$95,2,FALSE),VLOOKUP(MIN(80,E12),经验数据!$O$3:$P$95,2,FALSE))*模拟数据!$L$30</f>
        <v>669780</v>
      </c>
      <c r="I12" s="24">
        <f ca="1">MATCH(SUM(B12:D12,G12:H12,U11),经验数据!$C$3:$C$202,1)</f>
        <v>94</v>
      </c>
      <c r="J12" s="24">
        <f ca="1">MIN(INDEX(模拟数据!$N$37:$N$40,MATCH($A$1,模拟数据!$K$37:$K$40,0)),MAX(0,I12-80))</f>
        <v>3</v>
      </c>
      <c r="K12" s="24">
        <f ca="1">IF(J12=0,0,SUM(OFFSET(经验数据!$B$2,I12-J12,,J12,)))</f>
        <v>4283937</v>
      </c>
      <c r="L12" s="24">
        <f t="shared" ca="1" si="3"/>
        <v>15330103.700000001</v>
      </c>
      <c r="M12" s="24">
        <f ca="1">MATCH(L12,经验数据!$C$3:$C$202,1)</f>
        <v>92</v>
      </c>
      <c r="N12" s="24">
        <f ca="1">IFERROR(SUM(OFFSET(经验数据!$V$1,MATCH(I12,经验数据!$U$1:$U$123,0)-J12,,J12,)),0)</f>
        <v>59700</v>
      </c>
      <c r="O12" s="24">
        <f ca="1">N12+IF(J12&gt;0,INDEX(模拟数据!$P$37:$P$40,MATCH($A$1,模拟数据!$K$37:$K$40,0)),0)</f>
        <v>119700</v>
      </c>
      <c r="P12" s="24">
        <f ca="1">SUM($O$3:O12)</f>
        <v>997800</v>
      </c>
      <c r="Q12" s="24">
        <f ca="1">MATCH(P12,经验数据!$Z$2:$Z$15,1)-1</f>
        <v>3</v>
      </c>
      <c r="R12" s="24" t="b">
        <f t="shared" ca="1" si="0"/>
        <v>0</v>
      </c>
      <c r="S12" s="24">
        <f ca="1">MIN(INDEX(模拟数据!$N$37:$N$40,MATCH($A$1,模拟数据!$K$37:$K$40,0)),IF(R12,M12-110,0))</f>
        <v>0</v>
      </c>
      <c r="T12" s="24">
        <f ca="1">IF(S12=0,0,SUM(OFFSET(经验数据!$B$2,M12-S12,,S12,)))</f>
        <v>0</v>
      </c>
      <c r="U12" s="24">
        <f t="shared" ca="1" si="1"/>
        <v>15330103.700000001</v>
      </c>
      <c r="V12" s="24">
        <f ca="1">MATCH(U12,经验数据!$C$3:$C$202,1)</f>
        <v>92</v>
      </c>
      <c r="W12" s="24">
        <f ca="1">IFERROR(SUM(OFFSET([1]轮回!$B$1,MATCH(M12,[1]轮回!$A$1:$A$91,0)-S12,,S12,)),0)</f>
        <v>0</v>
      </c>
      <c r="X12" s="24">
        <f ca="1">W12+IF(R12,INDEX(模拟数据!$P$47:$P$50,MATCH($A$1,模拟数据!$K$47:$K$50,0)),0)</f>
        <v>0</v>
      </c>
      <c r="Y12" s="24">
        <f ca="1">SUM($X$3:X12)</f>
        <v>0</v>
      </c>
      <c r="Z12" s="24">
        <f ca="1">MATCH(Y12,经验数据!$Z$2:$Z$15,1)-1</f>
        <v>0</v>
      </c>
    </row>
    <row r="13" spans="1:26" x14ac:dyDescent="0.15">
      <c r="A13" s="25">
        <v>11</v>
      </c>
      <c r="B13" s="24">
        <f ca="1">SUM(OFFSET(经验数据!$F$2,INDEX(模拟数据!$B$3:$E$62,$A12,MATCH(A$1,模拟数据!$B$2:$E$2,0))+1,,INDEX(模拟数据!$B$3:$E$62,$A13,MATCH(A$1,模拟数据!$B$2:$E$2,0))-INDEX(模拟数据!$B$3:$E$62,$A12,MATCH(A$1,模拟数据!$B$2:$E$2,0)),))</f>
        <v>74996</v>
      </c>
      <c r="C13" s="24">
        <f>模拟数据!$L$16*INDEX(经验数据!$H$3:$H$3401,MATCH(INDEX(模拟数据!$B$3:$E$62,$A13,MATCH(A$1,模拟数据!$B$2:$E$2,0)),经验数据!$E$3:$E$3401,0))*(1+INDEX(模拟数据!$M$19:$M$22,MATCH(A$1,模拟数据!$K$19:$K$22,0)))</f>
        <v>3869204.9000000004</v>
      </c>
      <c r="D13" s="24">
        <f ca="1">SUM(OFFSET(经验数据!$S$2,INDEX(模拟数据!$F$3:$I$62,$A12,MATCH(A$1,模拟数据!$B$2:$E$2,0))+1,,INDEX(模拟数据!$F$3:$I$62,$A13,MATCH(A$1,模拟数据!$B$2:$E$2,0))-INDEX(模拟数据!$F$3:$I$62,$A12,MATCH(A$1,模拟数据!$B$2:$E$2,0)),))</f>
        <v>61000</v>
      </c>
      <c r="E13" s="24">
        <f ca="1">MIN(200,MATCH(SUM(B13:D13,U12),经验数据!$C$3:$C$202,1))</f>
        <v>94</v>
      </c>
      <c r="F13" s="24">
        <f t="shared" ca="1" si="2"/>
        <v>3</v>
      </c>
      <c r="G13" s="24">
        <f ca="1">INDEX(经验数据!$M$3:$M$23,MATCH(E13,经验数据!$J$3:$J$23,1))*INDEX(模拟数据!$S$19:$S$22,MATCH(A$1,模拟数据!$K$19:$K$22,0))</f>
        <v>1000000</v>
      </c>
      <c r="H13" s="24">
        <f ca="1">IF(F12&gt;0,VLOOKUP(F12*1000,经验数据!$O$3:$P$95,2,FALSE),VLOOKUP(MIN(80,E13),经验数据!$O$3:$P$95,2,FALSE))*模拟数据!$L$30</f>
        <v>715530</v>
      </c>
      <c r="I13" s="24">
        <f ca="1">MATCH(SUM(B13:D13,G13:H13,U12),经验数据!$C$3:$C$202,1)</f>
        <v>95</v>
      </c>
      <c r="J13" s="24">
        <f ca="1">MIN(INDEX(模拟数据!$N$37:$N$40,MATCH($A$1,模拟数据!$K$37:$K$40,0)),MAX(0,I13-80))</f>
        <v>3</v>
      </c>
      <c r="K13" s="24">
        <f ca="1">IF(J13=0,0,SUM(OFFSET(经验数据!$B$2,I13-J13,,J13,)))</f>
        <v>4539608</v>
      </c>
      <c r="L13" s="24">
        <f t="shared" ca="1" si="3"/>
        <v>16511226.600000001</v>
      </c>
      <c r="M13" s="24">
        <f ca="1">MATCH(L13,经验数据!$C$3:$C$202,1)</f>
        <v>92</v>
      </c>
      <c r="N13" s="24">
        <f ca="1">IFERROR(SUM(OFFSET(经验数据!$V$1,MATCH(I13,经验数据!$U$1:$U$123,0)-J13,,J13,)),0)</f>
        <v>63100</v>
      </c>
      <c r="O13" s="24">
        <f ca="1">N13+IF(J13&gt;0,INDEX(模拟数据!$P$37:$P$40,MATCH($A$1,模拟数据!$K$37:$K$40,0)),0)</f>
        <v>123100</v>
      </c>
      <c r="P13" s="24">
        <f ca="1">SUM($O$3:O13)</f>
        <v>1120900</v>
      </c>
      <c r="Q13" s="24">
        <f ca="1">MATCH(P13,经验数据!$Z$2:$Z$15,1)-1</f>
        <v>3</v>
      </c>
      <c r="R13" s="24" t="b">
        <f t="shared" ca="1" si="0"/>
        <v>0</v>
      </c>
      <c r="S13" s="24">
        <f ca="1">MIN(INDEX(模拟数据!$N$37:$N$40,MATCH($A$1,模拟数据!$K$37:$K$40,0)),IF(R13,M13-110,0))</f>
        <v>0</v>
      </c>
      <c r="T13" s="24">
        <f ca="1">IF(S13=0,0,SUM(OFFSET(经验数据!$B$2,M13-S13,,S13,)))</f>
        <v>0</v>
      </c>
      <c r="U13" s="24">
        <f t="shared" ca="1" si="1"/>
        <v>16511226.600000001</v>
      </c>
      <c r="V13" s="24">
        <f ca="1">MATCH(U13,经验数据!$C$3:$C$202,1)</f>
        <v>92</v>
      </c>
      <c r="W13" s="24">
        <f ca="1">IFERROR(SUM(OFFSET([1]轮回!$B$1,MATCH(M13,[1]轮回!$A$1:$A$91,0)-S13,,S13,)),0)</f>
        <v>0</v>
      </c>
      <c r="X13" s="24">
        <f ca="1">W13+IF(R13,INDEX(模拟数据!$P$47:$P$50,MATCH($A$1,模拟数据!$K$47:$K$50,0)),0)</f>
        <v>0</v>
      </c>
      <c r="Y13" s="24">
        <f ca="1">SUM($X$3:X13)</f>
        <v>0</v>
      </c>
      <c r="Z13" s="24">
        <f ca="1">MATCH(Y13,经验数据!$Z$2:$Z$15,1)-1</f>
        <v>0</v>
      </c>
    </row>
    <row r="14" spans="1:26" x14ac:dyDescent="0.15">
      <c r="A14" s="25">
        <v>12</v>
      </c>
      <c r="B14" s="24">
        <f ca="1">SUM(OFFSET(经验数据!$F$2,INDEX(模拟数据!$B$3:$E$62,$A13,MATCH(A$1,模拟数据!$B$2:$E$2,0))+1,,INDEX(模拟数据!$B$3:$E$62,$A14,MATCH(A$1,模拟数据!$B$2:$E$2,0))-INDEX(模拟数据!$B$3:$E$62,$A13,MATCH(A$1,模拟数据!$B$2:$E$2,0)),))</f>
        <v>78129</v>
      </c>
      <c r="C14" s="24">
        <f>模拟数据!$L$16*INDEX(经验数据!$H$3:$H$3401,MATCH(INDEX(模拟数据!$B$3:$E$62,$A14,MATCH(A$1,模拟数据!$B$2:$E$2,0)),经验数据!$E$3:$E$3401,0))*(1+INDEX(模拟数据!$M$19:$M$22,MATCH(A$1,模拟数据!$K$19:$K$22,0)))</f>
        <v>4027734.7</v>
      </c>
      <c r="D14" s="24">
        <f ca="1">SUM(OFFSET(经验数据!$S$2,INDEX(模拟数据!$F$3:$I$62,$A13,MATCH(A$1,模拟数据!$B$2:$E$2,0))+1,,INDEX(模拟数据!$F$3:$I$62,$A14,MATCH(A$1,模拟数据!$B$2:$E$2,0))-INDEX(模拟数据!$F$3:$I$62,$A13,MATCH(A$1,模拟数据!$B$2:$E$2,0)),))</f>
        <v>65000</v>
      </c>
      <c r="E14" s="24">
        <f ca="1">MIN(200,MATCH(SUM(B14:D14,U13),经验数据!$C$3:$C$202,1))</f>
        <v>95</v>
      </c>
      <c r="F14" s="24">
        <f t="shared" ca="1" si="2"/>
        <v>3</v>
      </c>
      <c r="G14" s="24">
        <f ca="1">INDEX(经验数据!$M$3:$M$23,MATCH(E14,经验数据!$J$3:$J$23,1))*INDEX(模拟数据!$S$19:$S$22,MATCH(A$1,模拟数据!$K$19:$K$22,0))</f>
        <v>1000000</v>
      </c>
      <c r="H14" s="24">
        <f ca="1">IF(F13&gt;0,VLOOKUP(F13*1000,经验数据!$O$3:$P$95,2,FALSE),VLOOKUP(MIN(80,E14),经验数据!$O$3:$P$95,2,FALSE))*模拟数据!$L$30</f>
        <v>715530</v>
      </c>
      <c r="I14" s="24">
        <f ca="1">MATCH(SUM(B14:D14,G14:H14,U13),经验数据!$C$3:$C$202,1)</f>
        <v>96</v>
      </c>
      <c r="J14" s="24">
        <f ca="1">MIN(INDEX(模拟数据!$N$37:$N$40,MATCH($A$1,模拟数据!$K$37:$K$40,0)),MAX(0,I14-80))</f>
        <v>3</v>
      </c>
      <c r="K14" s="24">
        <f ca="1">IF(J14=0,0,SUM(OFFSET(经验数据!$B$2,I14-J14,,J14,)))</f>
        <v>4802666</v>
      </c>
      <c r="L14" s="24">
        <f t="shared" ca="1" si="3"/>
        <v>17594954.300000001</v>
      </c>
      <c r="M14" s="24">
        <f ca="1">MATCH(L14,经验数据!$C$3:$C$202,1)</f>
        <v>93</v>
      </c>
      <c r="N14" s="24">
        <f ca="1">IFERROR(SUM(OFFSET(经验数据!$V$1,MATCH(I14,经验数据!$U$1:$U$123,0)-J14,,J14,)),0)</f>
        <v>66800</v>
      </c>
      <c r="O14" s="24">
        <f ca="1">N14+IF(J14&gt;0,INDEX(模拟数据!$P$37:$P$40,MATCH($A$1,模拟数据!$K$37:$K$40,0)),0)</f>
        <v>126800</v>
      </c>
      <c r="P14" s="24">
        <f ca="1">SUM($O$3:O14)</f>
        <v>1247700</v>
      </c>
      <c r="Q14" s="24">
        <f ca="1">MATCH(P14,经验数据!$Z$2:$Z$15,1)-1</f>
        <v>3</v>
      </c>
      <c r="R14" s="24" t="b">
        <f t="shared" ca="1" si="0"/>
        <v>0</v>
      </c>
      <c r="S14" s="24">
        <f ca="1">MIN(INDEX(模拟数据!$N$37:$N$40,MATCH($A$1,模拟数据!$K$37:$K$40,0)),IF(R14,M14-110,0))</f>
        <v>0</v>
      </c>
      <c r="T14" s="24">
        <f ca="1">IF(S14=0,0,SUM(OFFSET(经验数据!$B$2,M14-S14,,S14,)))</f>
        <v>0</v>
      </c>
      <c r="U14" s="24">
        <f t="shared" ca="1" si="1"/>
        <v>17594954.300000001</v>
      </c>
      <c r="V14" s="24">
        <f ca="1">MATCH(U14,经验数据!$C$3:$C$202,1)</f>
        <v>93</v>
      </c>
      <c r="W14" s="24">
        <f ca="1">IFERROR(SUM(OFFSET([1]轮回!$B$1,MATCH(M14,[1]轮回!$A$1:$A$91,0)-S14,,S14,)),0)</f>
        <v>0</v>
      </c>
      <c r="X14" s="24">
        <f ca="1">W14+IF(R14,INDEX(模拟数据!$P$47:$P$50,MATCH($A$1,模拟数据!$K$47:$K$50,0)),0)</f>
        <v>0</v>
      </c>
      <c r="Y14" s="24">
        <f ca="1">SUM($X$3:X14)</f>
        <v>0</v>
      </c>
      <c r="Z14" s="24">
        <f ca="1">MATCH(Y14,经验数据!$Z$2:$Z$15,1)-1</f>
        <v>0</v>
      </c>
    </row>
    <row r="15" spans="1:26" x14ac:dyDescent="0.15">
      <c r="A15" s="25">
        <v>13</v>
      </c>
      <c r="B15" s="24">
        <f ca="1">SUM(OFFSET(经验数据!$F$2,INDEX(模拟数据!$B$3:$E$62,$A14,MATCH(A$1,模拟数据!$B$2:$E$2,0))+1,,INDEX(模拟数据!$B$3:$E$62,$A15,MATCH(A$1,模拟数据!$B$2:$E$2,0))-INDEX(模拟数据!$B$3:$E$62,$A14,MATCH(A$1,模拟数据!$B$2:$E$2,0)),))</f>
        <v>81263</v>
      </c>
      <c r="C15" s="24">
        <f>模拟数据!$L$16*INDEX(经验数据!$H$3:$H$3401,MATCH(INDEX(模拟数据!$B$3:$E$62,$A15,MATCH(A$1,模拟数据!$B$2:$E$2,0)),经验数据!$E$3:$E$3401,0))*(1+INDEX(模拟数据!$M$19:$M$22,MATCH(A$1,模拟数据!$K$19:$K$22,0)))</f>
        <v>4186239.2</v>
      </c>
      <c r="D15" s="24">
        <f ca="1">SUM(OFFSET(经验数据!$S$2,INDEX(模拟数据!$F$3:$I$62,$A14,MATCH(A$1,模拟数据!$B$2:$E$2,0))+1,,INDEX(模拟数据!$F$3:$I$62,$A15,MATCH(A$1,模拟数据!$B$2:$E$2,0))-INDEX(模拟数据!$F$3:$I$62,$A14,MATCH(A$1,模拟数据!$B$2:$E$2,0)),))</f>
        <v>104500</v>
      </c>
      <c r="E15" s="24">
        <f ca="1">MIN(200,MATCH(SUM(B15:D15,U14),经验数据!$C$3:$C$202,1))</f>
        <v>96</v>
      </c>
      <c r="F15" s="24">
        <f t="shared" ca="1" si="2"/>
        <v>3</v>
      </c>
      <c r="G15" s="24">
        <f ca="1">INDEX(经验数据!$M$3:$M$23,MATCH(E15,经验数据!$J$3:$J$23,1))*INDEX(模拟数据!$S$19:$S$22,MATCH(A$1,模拟数据!$K$19:$K$22,0))</f>
        <v>1000000</v>
      </c>
      <c r="H15" s="24">
        <f ca="1">IF(F14&gt;0,VLOOKUP(F14*1000,经验数据!$O$3:$P$95,2,FALSE),VLOOKUP(MIN(80,E15),经验数据!$O$3:$P$95,2,FALSE))*模拟数据!$L$30</f>
        <v>715530</v>
      </c>
      <c r="I15" s="24">
        <f ca="1">MATCH(SUM(B15:D15,G15:H15,U14),经验数据!$C$3:$C$202,1)</f>
        <v>96</v>
      </c>
      <c r="J15" s="24">
        <f ca="1">MIN(INDEX(模拟数据!$N$37:$N$40,MATCH($A$1,模拟数据!$K$37:$K$40,0)),MAX(0,I15-80))</f>
        <v>3</v>
      </c>
      <c r="K15" s="24">
        <f ca="1">IF(J15=0,0,SUM(OFFSET(经验数据!$B$2,I15-J15,,J15,)))</f>
        <v>4802666</v>
      </c>
      <c r="L15" s="24">
        <f t="shared" ca="1" si="3"/>
        <v>18879820.5</v>
      </c>
      <c r="M15" s="24">
        <f ca="1">MATCH(L15,经验数据!$C$3:$C$202,1)</f>
        <v>94</v>
      </c>
      <c r="N15" s="24">
        <f ca="1">IFERROR(SUM(OFFSET(经验数据!$V$1,MATCH(I15,经验数据!$U$1:$U$123,0)-J15,,J15,)),0)</f>
        <v>66800</v>
      </c>
      <c r="O15" s="24">
        <f ca="1">N15+IF(J15&gt;0,INDEX(模拟数据!$P$37:$P$40,MATCH($A$1,模拟数据!$K$37:$K$40,0)),0)</f>
        <v>126800</v>
      </c>
      <c r="P15" s="24">
        <f ca="1">SUM($O$3:O15)</f>
        <v>1374500</v>
      </c>
      <c r="Q15" s="24">
        <f ca="1">MATCH(P15,经验数据!$Z$2:$Z$15,1)-1</f>
        <v>3</v>
      </c>
      <c r="R15" s="24" t="b">
        <f t="shared" ca="1" si="0"/>
        <v>0</v>
      </c>
      <c r="S15" s="24">
        <f ca="1">MIN(INDEX(模拟数据!$N$37:$N$40,MATCH($A$1,模拟数据!$K$37:$K$40,0)),IF(R15,M15-110,0))</f>
        <v>0</v>
      </c>
      <c r="T15" s="24">
        <f ca="1">IF(S15=0,0,SUM(OFFSET(经验数据!$B$2,M15-S15,,S15,)))</f>
        <v>0</v>
      </c>
      <c r="U15" s="24">
        <f t="shared" ca="1" si="1"/>
        <v>18879820.5</v>
      </c>
      <c r="V15" s="24">
        <f ca="1">MATCH(U15,经验数据!$C$3:$C$202,1)</f>
        <v>94</v>
      </c>
      <c r="W15" s="24">
        <f ca="1">IFERROR(SUM(OFFSET([1]轮回!$B$1,MATCH(M15,[1]轮回!$A$1:$A$91,0)-S15,,S15,)),0)</f>
        <v>0</v>
      </c>
      <c r="X15" s="24">
        <f ca="1">W15+IF(R15,INDEX(模拟数据!$P$47:$P$50,MATCH($A$1,模拟数据!$K$47:$K$50,0)),0)</f>
        <v>0</v>
      </c>
      <c r="Y15" s="24">
        <f ca="1">SUM($X$3:X15)</f>
        <v>0</v>
      </c>
      <c r="Z15" s="24">
        <f ca="1">MATCH(Y15,经验数据!$Z$2:$Z$15,1)-1</f>
        <v>0</v>
      </c>
    </row>
    <row r="16" spans="1:26" x14ac:dyDescent="0.15">
      <c r="A16" s="25">
        <v>14</v>
      </c>
      <c r="B16" s="24">
        <f ca="1">SUM(OFFSET(经验数据!$F$2,INDEX(模拟数据!$B$3:$E$62,$A15,MATCH(A$1,模拟数据!$B$2:$E$2,0))+1,,INDEX(模拟数据!$B$3:$E$62,$A16,MATCH(A$1,模拟数据!$B$2:$E$2,0))-INDEX(模拟数据!$B$3:$E$62,$A15,MATCH(A$1,模拟数据!$B$2:$E$2,0)),))</f>
        <v>84396</v>
      </c>
      <c r="C16" s="24">
        <f>模拟数据!$L$16*INDEX(经验数据!$H$3:$H$3401,MATCH(INDEX(模拟数据!$B$3:$E$62,$A16,MATCH(A$1,模拟数据!$B$2:$E$2,0)),经验数据!$E$3:$E$3401,0))*(1+INDEX(模拟数据!$M$19:$M$22,MATCH(A$1,模拟数据!$K$19:$K$22,0)))</f>
        <v>4344769</v>
      </c>
      <c r="D16" s="24">
        <f ca="1">SUM(OFFSET(经验数据!$S$2,INDEX(模拟数据!$F$3:$I$62,$A15,MATCH(A$1,模拟数据!$B$2:$E$2,0))+1,,INDEX(模拟数据!$F$3:$I$62,$A16,MATCH(A$1,模拟数据!$B$2:$E$2,0))-INDEX(模拟数据!$F$3:$I$62,$A15,MATCH(A$1,模拟数据!$B$2:$E$2,0)),))</f>
        <v>120000</v>
      </c>
      <c r="E16" s="24">
        <f ca="1">MIN(200,MATCH(SUM(B16:D16,U15),经验数据!$C$3:$C$202,1))</f>
        <v>96</v>
      </c>
      <c r="F16" s="24">
        <f t="shared" ca="1" si="2"/>
        <v>3</v>
      </c>
      <c r="G16" s="24">
        <f ca="1">INDEX(经验数据!$M$3:$M$23,MATCH(E16,经验数据!$J$3:$J$23,1))*INDEX(模拟数据!$S$19:$S$22,MATCH(A$1,模拟数据!$K$19:$K$22,0))</f>
        <v>1000000</v>
      </c>
      <c r="H16" s="24">
        <f ca="1">IF(F15&gt;0,VLOOKUP(F15*1000,经验数据!$O$3:$P$95,2,FALSE),VLOOKUP(MIN(80,E16),经验数据!$O$3:$P$95,2,FALSE))*模拟数据!$L$30</f>
        <v>715530</v>
      </c>
      <c r="I16" s="24">
        <f ca="1">MATCH(SUM(B16:D16,G16:H16,U15),经验数据!$C$3:$C$202,1)</f>
        <v>97</v>
      </c>
      <c r="J16" s="24">
        <f ca="1">MIN(INDEX(模拟数据!$N$37:$N$40,MATCH($A$1,模拟数据!$K$37:$K$40,0)),MAX(0,I16-80))</f>
        <v>3</v>
      </c>
      <c r="K16" s="24">
        <f ca="1">IF(J16=0,0,SUM(OFFSET(经验数据!$B$2,I16-J16,,J16,)))</f>
        <v>5073110</v>
      </c>
      <c r="L16" s="24">
        <f t="shared" ca="1" si="3"/>
        <v>20071405.5</v>
      </c>
      <c r="M16" s="24">
        <f ca="1">MATCH(L16,经验数据!$C$3:$C$202,1)</f>
        <v>95</v>
      </c>
      <c r="N16" s="24">
        <f ca="1">IFERROR(SUM(OFFSET(经验数据!$V$1,MATCH(I16,经验数据!$U$1:$U$123,0)-J16,,J16,)),0)</f>
        <v>70500</v>
      </c>
      <c r="O16" s="24">
        <f ca="1">N16+IF(J16&gt;0,INDEX(模拟数据!$P$37:$P$40,MATCH($A$1,模拟数据!$K$37:$K$40,0)),0)</f>
        <v>130500</v>
      </c>
      <c r="P16" s="24">
        <f ca="1">SUM($O$3:O16)</f>
        <v>1505000</v>
      </c>
      <c r="Q16" s="24">
        <f ca="1">MATCH(P16,经验数据!$Z$2:$Z$15,1)-1</f>
        <v>3</v>
      </c>
      <c r="R16" s="24" t="b">
        <f t="shared" ca="1" si="0"/>
        <v>0</v>
      </c>
      <c r="S16" s="24">
        <f ca="1">MIN(INDEX(模拟数据!$N$37:$N$40,MATCH($A$1,模拟数据!$K$37:$K$40,0)),IF(R16,M16-110,0))</f>
        <v>0</v>
      </c>
      <c r="T16" s="24">
        <f ca="1">IF(S16=0,0,SUM(OFFSET(经验数据!$B$2,M16-S16,,S16,)))</f>
        <v>0</v>
      </c>
      <c r="U16" s="24">
        <f t="shared" ca="1" si="1"/>
        <v>20071405.5</v>
      </c>
      <c r="V16" s="24">
        <f ca="1">MATCH(U16,经验数据!$C$3:$C$202,1)</f>
        <v>95</v>
      </c>
      <c r="W16" s="24">
        <f ca="1">IFERROR(SUM(OFFSET([1]轮回!$B$1,MATCH(M16,[1]轮回!$A$1:$A$91,0)-S16,,S16,)),0)</f>
        <v>0</v>
      </c>
      <c r="X16" s="24">
        <f ca="1">W16+IF(R16,INDEX(模拟数据!$P$47:$P$50,MATCH($A$1,模拟数据!$K$47:$K$50,0)),0)</f>
        <v>0</v>
      </c>
      <c r="Y16" s="24">
        <f ca="1">SUM($X$3:X16)</f>
        <v>0</v>
      </c>
      <c r="Z16" s="24">
        <f ca="1">MATCH(Y16,经验数据!$Z$2:$Z$15,1)-1</f>
        <v>0</v>
      </c>
    </row>
    <row r="17" spans="1:26" x14ac:dyDescent="0.15">
      <c r="A17" s="25">
        <v>15</v>
      </c>
      <c r="B17" s="24">
        <f ca="1">SUM(OFFSET(经验数据!$F$2,INDEX(模拟数据!$B$3:$E$62,$A16,MATCH(A$1,模拟数据!$B$2:$E$2,0))+1,,INDEX(模拟数据!$B$3:$E$62,$A17,MATCH(A$1,模拟数据!$B$2:$E$2,0))-INDEX(模拟数据!$B$3:$E$62,$A16,MATCH(A$1,模拟数据!$B$2:$E$2,0)),))</f>
        <v>87529</v>
      </c>
      <c r="C17" s="24">
        <f>模拟数据!$L$16*INDEX(经验数据!$H$3:$H$3401,MATCH(INDEX(模拟数据!$B$3:$E$62,$A17,MATCH(A$1,模拟数据!$B$2:$E$2,0)),经验数据!$E$3:$E$3401,0))*(1+INDEX(模拟数据!$M$19:$M$22,MATCH(A$1,模拟数据!$K$19:$K$22,0)))</f>
        <v>4503298.8000000007</v>
      </c>
      <c r="D17" s="24">
        <f ca="1">SUM(OFFSET(经验数据!$S$2,INDEX(模拟数据!$F$3:$I$62,$A16,MATCH(A$1,模拟数据!$B$2:$E$2,0))+1,,INDEX(模拟数据!$F$3:$I$62,$A17,MATCH(A$1,模拟数据!$B$2:$E$2,0))-INDEX(模拟数据!$F$3:$I$62,$A16,MATCH(A$1,模拟数据!$B$2:$E$2,0)),))</f>
        <v>140000</v>
      </c>
      <c r="E17" s="24">
        <f ca="1">MIN(200,MATCH(SUM(B17:D17,U16),经验数据!$C$3:$C$202,1))</f>
        <v>97</v>
      </c>
      <c r="F17" s="24">
        <f t="shared" ca="1" si="2"/>
        <v>3</v>
      </c>
      <c r="G17" s="24">
        <f ca="1">INDEX(经验数据!$M$3:$M$23,MATCH(E17,经验数据!$J$3:$J$23,1))*INDEX(模拟数据!$S$19:$S$22,MATCH(A$1,模拟数据!$K$19:$K$22,0))</f>
        <v>1000000</v>
      </c>
      <c r="H17" s="24">
        <f ca="1">IF(F16&gt;0,VLOOKUP(F16*1000,经验数据!$O$3:$P$95,2,FALSE),VLOOKUP(MIN(80,E17),经验数据!$O$3:$P$95,2,FALSE))*模拟数据!$L$30</f>
        <v>715530</v>
      </c>
      <c r="I17" s="24">
        <f ca="1">MATCH(SUM(B17:D17,G17:H17,U16),经验数据!$C$3:$C$202,1)</f>
        <v>98</v>
      </c>
      <c r="J17" s="24">
        <f ca="1">MIN(INDEX(模拟数据!$N$37:$N$40,MATCH($A$1,模拟数据!$K$37:$K$40,0)),MAX(0,I17-80))</f>
        <v>3</v>
      </c>
      <c r="K17" s="24">
        <f ca="1">IF(J17=0,0,SUM(OFFSET(经验数据!$B$2,I17-J17,,J17,)))</f>
        <v>5350940</v>
      </c>
      <c r="L17" s="24">
        <f t="shared" ca="1" si="3"/>
        <v>21166823.300000001</v>
      </c>
      <c r="M17" s="24">
        <f ca="1">MATCH(L17,经验数据!$C$3:$C$202,1)</f>
        <v>95</v>
      </c>
      <c r="N17" s="24">
        <f ca="1">IFERROR(SUM(OFFSET(经验数据!$V$1,MATCH(I17,经验数据!$U$1:$U$123,0)-J17,,J17,)),0)</f>
        <v>74200</v>
      </c>
      <c r="O17" s="24">
        <f ca="1">N17+IF(J17&gt;0,INDEX(模拟数据!$P$37:$P$40,MATCH($A$1,模拟数据!$K$37:$K$40,0)),0)</f>
        <v>134200</v>
      </c>
      <c r="P17" s="24">
        <f ca="1">SUM($O$3:O17)</f>
        <v>1639200</v>
      </c>
      <c r="Q17" s="24">
        <f ca="1">MATCH(P17,经验数据!$Z$2:$Z$15,1)-1</f>
        <v>4</v>
      </c>
      <c r="R17" s="24" t="b">
        <f t="shared" ca="1" si="0"/>
        <v>0</v>
      </c>
      <c r="S17" s="24">
        <f ca="1">MIN(INDEX(模拟数据!$N$37:$N$40,MATCH($A$1,模拟数据!$K$37:$K$40,0)),IF(R17,M17-110,0))</f>
        <v>0</v>
      </c>
      <c r="T17" s="24">
        <f ca="1">IF(S17=0,0,SUM(OFFSET(经验数据!$B$2,M17-S17,,S17,)))</f>
        <v>0</v>
      </c>
      <c r="U17" s="24">
        <f t="shared" ca="1" si="1"/>
        <v>21166823.300000001</v>
      </c>
      <c r="V17" s="24">
        <f ca="1">MATCH(U17,经验数据!$C$3:$C$202,1)</f>
        <v>95</v>
      </c>
      <c r="W17" s="24">
        <f ca="1">IFERROR(SUM(OFFSET([1]轮回!$B$1,MATCH(M17,[1]轮回!$A$1:$A$91,0)-S17,,S17,)),0)</f>
        <v>0</v>
      </c>
      <c r="X17" s="24">
        <f ca="1">W17+IF(R17,INDEX(模拟数据!$P$47:$P$50,MATCH($A$1,模拟数据!$K$47:$K$50,0)),0)</f>
        <v>0</v>
      </c>
      <c r="Y17" s="24">
        <f ca="1">SUM($X$3:X17)</f>
        <v>0</v>
      </c>
      <c r="Z17" s="24">
        <f ca="1">MATCH(Y17,经验数据!$Z$2:$Z$15,1)-1</f>
        <v>0</v>
      </c>
    </row>
    <row r="18" spans="1:26" x14ac:dyDescent="0.15">
      <c r="A18" s="25">
        <v>16</v>
      </c>
      <c r="B18" s="24">
        <f ca="1">SUM(OFFSET(经验数据!$F$2,INDEX(模拟数据!$B$3:$E$62,$A17,MATCH(A$1,模拟数据!$B$2:$E$2,0))+1,,INDEX(模拟数据!$B$3:$E$62,$A18,MATCH(A$1,模拟数据!$B$2:$E$2,0))-INDEX(模拟数据!$B$3:$E$62,$A17,MATCH(A$1,模拟数据!$B$2:$E$2,0)),))</f>
        <v>90662</v>
      </c>
      <c r="C18" s="24">
        <f>模拟数据!$L$16*INDEX(经验数据!$H$3:$H$3401,MATCH(INDEX(模拟数据!$B$3:$E$62,$A18,MATCH(A$1,模拟数据!$B$2:$E$2,0)),经验数据!$E$3:$E$3401,0))*(1+INDEX(模拟数据!$M$19:$M$22,MATCH(A$1,模拟数据!$K$19:$K$22,0)))</f>
        <v>4661828.6000000006</v>
      </c>
      <c r="D18" s="24">
        <f ca="1">SUM(OFFSET(经验数据!$S$2,INDEX(模拟数据!$F$3:$I$62,$A17,MATCH(A$1,模拟数据!$B$2:$E$2,0))+1,,INDEX(模拟数据!$F$3:$I$62,$A18,MATCH(A$1,模拟数据!$B$2:$E$2,0))-INDEX(模拟数据!$F$3:$I$62,$A17,MATCH(A$1,模拟数据!$B$2:$E$2,0)),))</f>
        <v>160000</v>
      </c>
      <c r="E18" s="24">
        <f ca="1">MIN(200,MATCH(SUM(B18:D18,U17),经验数据!$C$3:$C$202,1))</f>
        <v>98</v>
      </c>
      <c r="F18" s="24">
        <f t="shared" ca="1" si="2"/>
        <v>4</v>
      </c>
      <c r="G18" s="24">
        <f ca="1">INDEX(经验数据!$M$3:$M$23,MATCH(E18,经验数据!$J$3:$J$23,1))*INDEX(模拟数据!$S$19:$S$22,MATCH(A$1,模拟数据!$K$19:$K$22,0))</f>
        <v>1000000</v>
      </c>
      <c r="H18" s="24">
        <f ca="1">IF(F17&gt;0,VLOOKUP(F17*1000,经验数据!$O$3:$P$95,2,FALSE),VLOOKUP(MIN(80,E18),经验数据!$O$3:$P$95,2,FALSE))*模拟数据!$L$30</f>
        <v>715530</v>
      </c>
      <c r="I18" s="24">
        <f ca="1">MATCH(SUM(B18:D18,G18:H18,U17),经验数据!$C$3:$C$202,1)</f>
        <v>99</v>
      </c>
      <c r="J18" s="24">
        <f ca="1">MIN(INDEX(模拟数据!$N$37:$N$40,MATCH($A$1,模拟数据!$K$37:$K$40,0)),MAX(0,I18-80))</f>
        <v>3</v>
      </c>
      <c r="K18" s="24">
        <f ca="1">IF(J18=0,0,SUM(OFFSET(经验数据!$B$2,I18-J18,,J18,)))</f>
        <v>5636149</v>
      </c>
      <c r="L18" s="24">
        <f t="shared" ca="1" si="3"/>
        <v>22158694.900000002</v>
      </c>
      <c r="M18" s="24">
        <f ca="1">MATCH(L18,经验数据!$C$3:$C$202,1)</f>
        <v>96</v>
      </c>
      <c r="N18" s="24">
        <f ca="1">IFERROR(SUM(OFFSET(经验数据!$V$1,MATCH(I18,经验数据!$U$1:$U$123,0)-J18,,J18,)),0)</f>
        <v>77900</v>
      </c>
      <c r="O18" s="24">
        <f ca="1">N18+IF(J18&gt;0,INDEX(模拟数据!$P$37:$P$40,MATCH($A$1,模拟数据!$K$37:$K$40,0)),0)</f>
        <v>137900</v>
      </c>
      <c r="P18" s="24">
        <f ca="1">SUM($O$3:O18)</f>
        <v>1777100</v>
      </c>
      <c r="Q18" s="24">
        <f ca="1">MATCH(P18,经验数据!$Z$2:$Z$15,1)-1</f>
        <v>4</v>
      </c>
      <c r="R18" s="24" t="b">
        <f t="shared" ca="1" si="0"/>
        <v>0</v>
      </c>
      <c r="S18" s="24">
        <f ca="1">MIN(INDEX(模拟数据!$N$37:$N$40,MATCH($A$1,模拟数据!$K$37:$K$40,0)),IF(R18,M18-110,0))</f>
        <v>0</v>
      </c>
      <c r="T18" s="24">
        <f ca="1">IF(S18=0,0,SUM(OFFSET(经验数据!$B$2,M18-S18,,S18,)))</f>
        <v>0</v>
      </c>
      <c r="U18" s="24">
        <f t="shared" ca="1" si="1"/>
        <v>22158694.900000002</v>
      </c>
      <c r="V18" s="24">
        <f ca="1">MATCH(U18,经验数据!$C$3:$C$202,1)</f>
        <v>96</v>
      </c>
      <c r="W18" s="24">
        <f ca="1">IFERROR(SUM(OFFSET([1]轮回!$B$1,MATCH(M18,[1]轮回!$A$1:$A$91,0)-S18,,S18,)),0)</f>
        <v>0</v>
      </c>
      <c r="X18" s="24">
        <f ca="1">W18+IF(R18,INDEX(模拟数据!$P$47:$P$50,MATCH($A$1,模拟数据!$K$47:$K$50,0)),0)</f>
        <v>0</v>
      </c>
      <c r="Y18" s="24">
        <f ca="1">SUM($X$3:X18)</f>
        <v>0</v>
      </c>
      <c r="Z18" s="24">
        <f ca="1">MATCH(Y18,经验数据!$Z$2:$Z$15,1)-1</f>
        <v>0</v>
      </c>
    </row>
    <row r="19" spans="1:26" x14ac:dyDescent="0.15">
      <c r="A19" s="25">
        <v>17</v>
      </c>
      <c r="B19" s="24">
        <f ca="1">SUM(OFFSET(经验数据!$F$2,INDEX(模拟数据!$B$3:$E$62,$A18,MATCH(A$1,模拟数据!$B$2:$E$2,0))+1,,INDEX(模拟数据!$B$3:$E$62,$A19,MATCH(A$1,模拟数据!$B$2:$E$2,0))-INDEX(模拟数据!$B$3:$E$62,$A18,MATCH(A$1,模拟数据!$B$2:$E$2,0)),))</f>
        <v>93795</v>
      </c>
      <c r="C19" s="24">
        <f>模拟数据!$L$16*INDEX(经验数据!$H$3:$H$3401,MATCH(INDEX(模拟数据!$B$3:$E$62,$A19,MATCH(A$1,模拟数据!$B$2:$E$2,0)),经验数据!$E$3:$E$3401,0))*(1+INDEX(模拟数据!$M$19:$M$22,MATCH(A$1,模拟数据!$K$19:$K$22,0)))</f>
        <v>4820358.4000000004</v>
      </c>
      <c r="D19" s="24">
        <f ca="1">SUM(OFFSET(经验数据!$S$2,INDEX(模拟数据!$F$3:$I$62,$A18,MATCH(A$1,模拟数据!$B$2:$E$2,0))+1,,INDEX(模拟数据!$F$3:$I$62,$A19,MATCH(A$1,模拟数据!$B$2:$E$2,0))-INDEX(模拟数据!$F$3:$I$62,$A18,MATCH(A$1,模拟数据!$B$2:$E$2,0)),))</f>
        <v>180000</v>
      </c>
      <c r="E19" s="24">
        <f ca="1">MIN(200,MATCH(SUM(B19:D19,U18),经验数据!$C$3:$C$202,1))</f>
        <v>98</v>
      </c>
      <c r="F19" s="24">
        <f t="shared" ca="1" si="2"/>
        <v>4</v>
      </c>
      <c r="G19" s="24">
        <f ca="1">INDEX(经验数据!$M$3:$M$23,MATCH(E19,经验数据!$J$3:$J$23,1))*INDEX(模拟数据!$S$19:$S$22,MATCH(A$1,模拟数据!$K$19:$K$22,0))</f>
        <v>1000000</v>
      </c>
      <c r="H19" s="24">
        <f ca="1">IF(F18&gt;0,VLOOKUP(F18*1000,经验数据!$O$3:$P$95,2,FALSE),VLOOKUP(MIN(80,E19),经验数据!$O$3:$P$95,2,FALSE))*模拟数据!$L$30</f>
        <v>761280</v>
      </c>
      <c r="I19" s="24">
        <f ca="1">MATCH(SUM(B19:D19,G19:H19,U18),经验数据!$C$3:$C$202,1)</f>
        <v>99</v>
      </c>
      <c r="J19" s="24">
        <f ca="1">MIN(INDEX(模拟数据!$N$37:$N$40,MATCH($A$1,模拟数据!$K$37:$K$40,0)),MAX(0,I19-80))</f>
        <v>3</v>
      </c>
      <c r="K19" s="24">
        <f ca="1">IF(J19=0,0,SUM(OFFSET(经验数据!$B$2,I19-J19,,J19,)))</f>
        <v>5636149</v>
      </c>
      <c r="L19" s="24">
        <f t="shared" ca="1" si="3"/>
        <v>23377979.300000004</v>
      </c>
      <c r="M19" s="24">
        <f ca="1">MATCH(L19,经验数据!$C$3:$C$202,1)</f>
        <v>96</v>
      </c>
      <c r="N19" s="24">
        <f ca="1">IFERROR(SUM(OFFSET(经验数据!$V$1,MATCH(I19,经验数据!$U$1:$U$123,0)-J19,,J19,)),0)</f>
        <v>77900</v>
      </c>
      <c r="O19" s="24">
        <f ca="1">N19+IF(J19&gt;0,INDEX(模拟数据!$P$37:$P$40,MATCH($A$1,模拟数据!$K$37:$K$40,0)),0)</f>
        <v>137900</v>
      </c>
      <c r="P19" s="24">
        <f ca="1">SUM($O$3:O19)</f>
        <v>1915000</v>
      </c>
      <c r="Q19" s="24">
        <f ca="1">MATCH(P19,经验数据!$Z$2:$Z$15,1)-1</f>
        <v>4</v>
      </c>
      <c r="R19" s="24" t="b">
        <f t="shared" ca="1" si="0"/>
        <v>0</v>
      </c>
      <c r="S19" s="24">
        <f ca="1">MIN(INDEX(模拟数据!$N$37:$N$40,MATCH($A$1,模拟数据!$K$37:$K$40,0)),IF(R19,M19-110,0))</f>
        <v>0</v>
      </c>
      <c r="T19" s="24">
        <f ca="1">IF(S19=0,0,SUM(OFFSET(经验数据!$B$2,M19-S19,,S19,)))</f>
        <v>0</v>
      </c>
      <c r="U19" s="24">
        <f t="shared" ca="1" si="1"/>
        <v>23377979.300000004</v>
      </c>
      <c r="V19" s="24">
        <f ca="1">MATCH(U19,经验数据!$C$3:$C$202,1)</f>
        <v>96</v>
      </c>
      <c r="W19" s="24">
        <f ca="1">IFERROR(SUM(OFFSET([1]轮回!$B$1,MATCH(M19,[1]轮回!$A$1:$A$91,0)-S19,,S19,)),0)</f>
        <v>0</v>
      </c>
      <c r="X19" s="24">
        <f ca="1">W19+IF(R19,INDEX(模拟数据!$P$47:$P$50,MATCH($A$1,模拟数据!$K$47:$K$50,0)),0)</f>
        <v>0</v>
      </c>
      <c r="Y19" s="24">
        <f ca="1">SUM($X$3:X19)</f>
        <v>0</v>
      </c>
      <c r="Z19" s="24">
        <f ca="1">MATCH(Y19,经验数据!$Z$2:$Z$15,1)-1</f>
        <v>0</v>
      </c>
    </row>
    <row r="20" spans="1:26" x14ac:dyDescent="0.15">
      <c r="A20" s="25">
        <v>18</v>
      </c>
      <c r="B20" s="24">
        <f ca="1">SUM(OFFSET(经验数据!$F$2,INDEX(模拟数据!$B$3:$E$62,$A19,MATCH(A$1,模拟数据!$B$2:$E$2,0))+1,,INDEX(模拟数据!$B$3:$E$62,$A20,MATCH(A$1,模拟数据!$B$2:$E$2,0))-INDEX(模拟数据!$B$3:$E$62,$A19,MATCH(A$1,模拟数据!$B$2:$E$2,0)),))</f>
        <v>96927</v>
      </c>
      <c r="C20" s="24">
        <f>模拟数据!$L$16*INDEX(经验数据!$H$3:$H$3401,MATCH(INDEX(模拟数据!$B$3:$E$62,$A20,MATCH(A$1,模拟数据!$B$2:$E$2,0)),经验数据!$E$3:$E$3401,0))*(1+INDEX(模拟数据!$M$19:$M$22,MATCH(A$1,模拟数据!$K$19:$K$22,0)))</f>
        <v>4978888.2</v>
      </c>
      <c r="D20" s="24">
        <f ca="1">SUM(OFFSET(经验数据!$S$2,INDEX(模拟数据!$F$3:$I$62,$A19,MATCH(A$1,模拟数据!$B$2:$E$2,0))+1,,INDEX(模拟数据!$F$3:$I$62,$A20,MATCH(A$1,模拟数据!$B$2:$E$2,0))-INDEX(模拟数据!$F$3:$I$62,$A19,MATCH(A$1,模拟数据!$B$2:$E$2,0)),))</f>
        <v>200000</v>
      </c>
      <c r="E20" s="24">
        <f ca="1">MIN(200,MATCH(SUM(B20:D20,U19),经验数据!$C$3:$C$202,1))</f>
        <v>99</v>
      </c>
      <c r="F20" s="24">
        <f t="shared" ca="1" si="2"/>
        <v>4</v>
      </c>
      <c r="G20" s="24">
        <f ca="1">INDEX(经验数据!$M$3:$M$23,MATCH(E20,经验数据!$J$3:$J$23,1))*INDEX(模拟数据!$S$19:$S$22,MATCH(A$1,模拟数据!$K$19:$K$22,0))</f>
        <v>1000000</v>
      </c>
      <c r="H20" s="24">
        <f ca="1">IF(F19&gt;0,VLOOKUP(F19*1000,经验数据!$O$3:$P$95,2,FALSE),VLOOKUP(MIN(80,E20),经验数据!$O$3:$P$95,2,FALSE))*模拟数据!$L$30</f>
        <v>761280</v>
      </c>
      <c r="I20" s="24">
        <f ca="1">MATCH(SUM(B20:D20,G20:H20,U19),经验数据!$C$3:$C$202,1)</f>
        <v>100</v>
      </c>
      <c r="J20" s="24">
        <f ca="1">MIN(INDEX(模拟数据!$N$37:$N$40,MATCH($A$1,模拟数据!$K$37:$K$40,0)),MAX(0,I20-80))</f>
        <v>3</v>
      </c>
      <c r="K20" s="24">
        <f ca="1">IF(J20=0,0,SUM(OFFSET(经验数据!$B$2,I20-J20,,J20,)))</f>
        <v>5928744</v>
      </c>
      <c r="L20" s="24">
        <f t="shared" ca="1" si="3"/>
        <v>24486330.500000004</v>
      </c>
      <c r="M20" s="24">
        <f ca="1">MATCH(L20,经验数据!$C$3:$C$202,1)</f>
        <v>97</v>
      </c>
      <c r="N20" s="24">
        <f ca="1">IFERROR(SUM(OFFSET(经验数据!$V$1,MATCH(I20,经验数据!$U$1:$U$123,0)-J20,,J20,)),0)</f>
        <v>81700</v>
      </c>
      <c r="O20" s="24">
        <f ca="1">N20+IF(J20&gt;0,INDEX(模拟数据!$P$37:$P$40,MATCH($A$1,模拟数据!$K$37:$K$40,0)),0)</f>
        <v>141700</v>
      </c>
      <c r="P20" s="24">
        <f ca="1">SUM($O$3:O20)</f>
        <v>2056700</v>
      </c>
      <c r="Q20" s="24">
        <f ca="1">MATCH(P20,经验数据!$Z$2:$Z$15,1)-1</f>
        <v>4</v>
      </c>
      <c r="R20" s="24" t="b">
        <f t="shared" ca="1" si="0"/>
        <v>0</v>
      </c>
      <c r="S20" s="24">
        <f ca="1">MIN(INDEX(模拟数据!$N$37:$N$40,MATCH($A$1,模拟数据!$K$37:$K$40,0)),IF(R20,M20-110,0))</f>
        <v>0</v>
      </c>
      <c r="T20" s="24">
        <f ca="1">IF(S20=0,0,SUM(OFFSET(经验数据!$B$2,M20-S20,,S20,)))</f>
        <v>0</v>
      </c>
      <c r="U20" s="24">
        <f t="shared" ca="1" si="1"/>
        <v>24486330.500000004</v>
      </c>
      <c r="V20" s="24">
        <f ca="1">MATCH(U20,经验数据!$C$3:$C$202,1)</f>
        <v>97</v>
      </c>
      <c r="W20" s="24">
        <f ca="1">IFERROR(SUM(OFFSET([1]轮回!$B$1,MATCH(M20,[1]轮回!$A$1:$A$91,0)-S20,,S20,)),0)</f>
        <v>0</v>
      </c>
      <c r="X20" s="24">
        <f ca="1">W20+IF(R20,INDEX(模拟数据!$P$47:$P$50,MATCH($A$1,模拟数据!$K$47:$K$50,0)),0)</f>
        <v>0</v>
      </c>
      <c r="Y20" s="24">
        <f ca="1">SUM($X$3:X20)</f>
        <v>0</v>
      </c>
      <c r="Z20" s="24">
        <f ca="1">MATCH(Y20,经验数据!$Z$2:$Z$15,1)-1</f>
        <v>0</v>
      </c>
    </row>
    <row r="21" spans="1:26" x14ac:dyDescent="0.15">
      <c r="A21" s="25">
        <v>19</v>
      </c>
      <c r="B21" s="24">
        <f ca="1">SUM(OFFSET(经验数据!$F$2,INDEX(模拟数据!$B$3:$E$62,$A20,MATCH(A$1,模拟数据!$B$2:$E$2,0))+1,,INDEX(模拟数据!$B$3:$E$62,$A21,MATCH(A$1,模拟数据!$B$2:$E$2,0))-INDEX(模拟数据!$B$3:$E$62,$A20,MATCH(A$1,模拟数据!$B$2:$E$2,0)),))</f>
        <v>100060</v>
      </c>
      <c r="C21" s="24">
        <f>模拟数据!$L$16*INDEX(经验数据!$H$3:$H$3401,MATCH(INDEX(模拟数据!$B$3:$E$62,$A21,MATCH(A$1,模拟数据!$B$2:$E$2,0)),经验数据!$E$3:$E$3401,0))*(1+INDEX(模拟数据!$M$19:$M$22,MATCH(A$1,模拟数据!$K$19:$K$22,0)))</f>
        <v>5137418</v>
      </c>
      <c r="D21" s="24">
        <f ca="1">SUM(OFFSET(经验数据!$S$2,INDEX(模拟数据!$F$3:$I$62,$A20,MATCH(A$1,模拟数据!$B$2:$E$2,0))+1,,INDEX(模拟数据!$F$3:$I$62,$A21,MATCH(A$1,模拟数据!$B$2:$E$2,0))-INDEX(模拟数据!$F$3:$I$62,$A20,MATCH(A$1,模拟数据!$B$2:$E$2,0)),))</f>
        <v>220000</v>
      </c>
      <c r="E21" s="24">
        <f ca="1">MIN(200,MATCH(SUM(B21:D21,U20),经验数据!$C$3:$C$202,1))</f>
        <v>99</v>
      </c>
      <c r="F21" s="24">
        <f t="shared" ca="1" si="2"/>
        <v>4</v>
      </c>
      <c r="G21" s="24">
        <f ca="1">INDEX(经验数据!$M$3:$M$23,MATCH(E21,经验数据!$J$3:$J$23,1))*INDEX(模拟数据!$S$19:$S$22,MATCH(A$1,模拟数据!$K$19:$K$22,0))</f>
        <v>1000000</v>
      </c>
      <c r="H21" s="24">
        <f ca="1">IF(F20&gt;0,VLOOKUP(F20*1000,经验数据!$O$3:$P$95,2,FALSE),VLOOKUP(MIN(80,E21),经验数据!$O$3:$P$95,2,FALSE))*模拟数据!$L$30</f>
        <v>761280</v>
      </c>
      <c r="I21" s="24">
        <f ca="1">MATCH(SUM(B21:D21,G21:H21,U20),经验数据!$C$3:$C$202,1)</f>
        <v>100</v>
      </c>
      <c r="J21" s="24">
        <f ca="1">MIN(INDEX(模拟数据!$N$37:$N$40,MATCH($A$1,模拟数据!$K$37:$K$40,0)),MAX(0,I21-80))</f>
        <v>3</v>
      </c>
      <c r="K21" s="24">
        <f ca="1">IF(J21=0,0,SUM(OFFSET(经验数据!$B$2,I21-J21,,J21,)))</f>
        <v>5928744</v>
      </c>
      <c r="L21" s="24">
        <f t="shared" ca="1" si="3"/>
        <v>25776344.500000004</v>
      </c>
      <c r="M21" s="24">
        <f ca="1">MATCH(L21,经验数据!$C$3:$C$202,1)</f>
        <v>98</v>
      </c>
      <c r="N21" s="24">
        <f ca="1">IFERROR(SUM(OFFSET(经验数据!$V$1,MATCH(I21,经验数据!$U$1:$U$123,0)-J21,,J21,)),0)</f>
        <v>81700</v>
      </c>
      <c r="O21" s="24">
        <f ca="1">N21+IF(J21&gt;0,INDEX(模拟数据!$P$37:$P$40,MATCH($A$1,模拟数据!$K$37:$K$40,0)),0)</f>
        <v>141700</v>
      </c>
      <c r="P21" s="24">
        <f ca="1">SUM($O$3:O21)</f>
        <v>2198400</v>
      </c>
      <c r="Q21" s="24">
        <f ca="1">MATCH(P21,经验数据!$Z$2:$Z$15,1)-1</f>
        <v>4</v>
      </c>
      <c r="R21" s="24" t="b">
        <f t="shared" ca="1" si="0"/>
        <v>0</v>
      </c>
      <c r="S21" s="24">
        <f ca="1">MIN(INDEX(模拟数据!$N$37:$N$40,MATCH($A$1,模拟数据!$K$37:$K$40,0)),IF(R21,M21-110,0))</f>
        <v>0</v>
      </c>
      <c r="T21" s="24">
        <f ca="1">IF(S21=0,0,SUM(OFFSET(经验数据!$B$2,M21-S21,,S21,)))</f>
        <v>0</v>
      </c>
      <c r="U21" s="24">
        <f t="shared" ca="1" si="1"/>
        <v>25776344.500000004</v>
      </c>
      <c r="V21" s="24">
        <f ca="1">MATCH(U21,经验数据!$C$3:$C$202,1)</f>
        <v>98</v>
      </c>
      <c r="W21" s="24">
        <f ca="1">IFERROR(SUM(OFFSET([1]轮回!$B$1,MATCH(M21,[1]轮回!$A$1:$A$91,0)-S21,,S21,)),0)</f>
        <v>0</v>
      </c>
      <c r="X21" s="24">
        <f ca="1">W21+IF(R21,INDEX(模拟数据!$P$47:$P$50,MATCH($A$1,模拟数据!$K$47:$K$50,0)),0)</f>
        <v>0</v>
      </c>
      <c r="Y21" s="24">
        <f ca="1">SUM($X$3:X21)</f>
        <v>0</v>
      </c>
      <c r="Z21" s="24">
        <f ca="1">MATCH(Y21,经验数据!$Z$2:$Z$15,1)-1</f>
        <v>0</v>
      </c>
    </row>
    <row r="22" spans="1:26" x14ac:dyDescent="0.15">
      <c r="A22" s="25">
        <v>20</v>
      </c>
      <c r="B22" s="24">
        <f ca="1">SUM(OFFSET(经验数据!$F$2,INDEX(模拟数据!$B$3:$E$62,$A21,MATCH(A$1,模拟数据!$B$2:$E$2,0))+1,,INDEX(模拟数据!$B$3:$E$62,$A22,MATCH(A$1,模拟数据!$B$2:$E$2,0))-INDEX(模拟数据!$B$3:$E$62,$A21,MATCH(A$1,模拟数据!$B$2:$E$2,0)),))</f>
        <v>103193</v>
      </c>
      <c r="C22" s="24">
        <f>模拟数据!$L$16*INDEX(经验数据!$H$3:$H$3401,MATCH(INDEX(模拟数据!$B$3:$E$62,$A22,MATCH(A$1,模拟数据!$B$2:$E$2,0)),经验数据!$E$3:$E$3401,0))*(1+INDEX(模拟数据!$M$19:$M$22,MATCH(A$1,模拟数据!$K$19:$K$22,0)))</f>
        <v>5295947.8000000007</v>
      </c>
      <c r="D22" s="24">
        <f ca="1">SUM(OFFSET(经验数据!$S$2,INDEX(模拟数据!$F$3:$I$62,$A21,MATCH(A$1,模拟数据!$B$2:$E$2,0))+1,,INDEX(模拟数据!$F$3:$I$62,$A22,MATCH(A$1,模拟数据!$B$2:$E$2,0))-INDEX(模拟数据!$F$3:$I$62,$A21,MATCH(A$1,模拟数据!$B$2:$E$2,0)),))</f>
        <v>370000</v>
      </c>
      <c r="E22" s="24">
        <f ca="1">MIN(200,MATCH(SUM(B22:D22,U21),经验数据!$C$3:$C$202,1))</f>
        <v>100</v>
      </c>
      <c r="F22" s="24">
        <f t="shared" ca="1" si="2"/>
        <v>4</v>
      </c>
      <c r="G22" s="24">
        <f ca="1">INDEX(经验数据!$M$3:$M$23,MATCH(E22,经验数据!$J$3:$J$23,1))*INDEX(模拟数据!$S$19:$S$22,MATCH(A$1,模拟数据!$K$19:$K$22,0))</f>
        <v>1400000</v>
      </c>
      <c r="H22" s="24">
        <f ca="1">IF(F21&gt;0,VLOOKUP(F21*1000,经验数据!$O$3:$P$95,2,FALSE),VLOOKUP(MIN(80,E22),经验数据!$O$3:$P$95,2,FALSE))*模拟数据!$L$30</f>
        <v>761280</v>
      </c>
      <c r="I22" s="24">
        <f ca="1">MATCH(SUM(B22:D22,G22:H22,U21),经验数据!$C$3:$C$202,1)</f>
        <v>101</v>
      </c>
      <c r="J22" s="24">
        <f ca="1">MIN(INDEX(模拟数据!$N$37:$N$40,MATCH($A$1,模拟数据!$K$37:$K$40,0)),MAX(0,I22-80))</f>
        <v>3</v>
      </c>
      <c r="K22" s="24">
        <f ca="1">IF(J22=0,0,SUM(OFFSET(经验数据!$B$2,I22-J22,,J22,)))</f>
        <v>6356726</v>
      </c>
      <c r="L22" s="24">
        <f t="shared" ca="1" si="3"/>
        <v>27350039.300000004</v>
      </c>
      <c r="M22" s="24">
        <f ca="1">MATCH(L22,经验数据!$C$3:$C$202,1)</f>
        <v>98</v>
      </c>
      <c r="N22" s="24">
        <f ca="1">IFERROR(SUM(OFFSET(经验数据!$V$1,MATCH(I22,经验数据!$U$1:$U$123,0)-J22,,J22,)),0)</f>
        <v>84200</v>
      </c>
      <c r="O22" s="24">
        <f ca="1">N22+IF(J22&gt;0,INDEX(模拟数据!$P$37:$P$40,MATCH($A$1,模拟数据!$K$37:$K$40,0)),0)</f>
        <v>144200</v>
      </c>
      <c r="P22" s="24">
        <f ca="1">SUM($O$3:O22)</f>
        <v>2342600</v>
      </c>
      <c r="Q22" s="24">
        <f ca="1">MATCH(P22,经验数据!$Z$2:$Z$15,1)-1</f>
        <v>4</v>
      </c>
      <c r="R22" s="24" t="b">
        <f t="shared" ca="1" si="0"/>
        <v>0</v>
      </c>
      <c r="S22" s="24">
        <f ca="1">MIN(INDEX(模拟数据!$N$37:$N$40,MATCH($A$1,模拟数据!$K$37:$K$40,0)),IF(R22,M22-110,0))</f>
        <v>0</v>
      </c>
      <c r="T22" s="24">
        <f ca="1">IF(S22=0,0,SUM(OFFSET(经验数据!$B$2,M22-S22,,S22,)))</f>
        <v>0</v>
      </c>
      <c r="U22" s="24">
        <f t="shared" ca="1" si="1"/>
        <v>27350039.300000004</v>
      </c>
      <c r="V22" s="24">
        <f ca="1">MATCH(U22,经验数据!$C$3:$C$202,1)</f>
        <v>98</v>
      </c>
      <c r="W22" s="24">
        <f ca="1">IFERROR(SUM(OFFSET([1]轮回!$B$1,MATCH(M22,[1]轮回!$A$1:$A$91,0)-S22,,S22,)),0)</f>
        <v>0</v>
      </c>
      <c r="X22" s="24">
        <f ca="1">W22+IF(R22,INDEX(模拟数据!$P$47:$P$50,MATCH($A$1,模拟数据!$K$47:$K$50,0)),0)</f>
        <v>0</v>
      </c>
      <c r="Y22" s="24">
        <f ca="1">SUM($X$3:X22)</f>
        <v>0</v>
      </c>
      <c r="Z22" s="24">
        <f ca="1">MATCH(Y22,经验数据!$Z$2:$Z$15,1)-1</f>
        <v>0</v>
      </c>
    </row>
    <row r="23" spans="1:26" x14ac:dyDescent="0.15">
      <c r="A23" s="25">
        <v>21</v>
      </c>
      <c r="B23" s="24">
        <f ca="1">SUM(OFFSET(经验数据!$F$2,INDEX(模拟数据!$B$3:$E$62,$A22,MATCH(A$1,模拟数据!$B$2:$E$2,0))+1,,INDEX(模拟数据!$B$3:$E$62,$A23,MATCH(A$1,模拟数据!$B$2:$E$2,0))-INDEX(模拟数据!$B$3:$E$62,$A22,MATCH(A$1,模拟数据!$B$2:$E$2,0)),))</f>
        <v>106327</v>
      </c>
      <c r="C23" s="24">
        <f>模拟数据!$L$16*INDEX(经验数据!$H$3:$H$3401,MATCH(INDEX(模拟数据!$B$3:$E$62,$A23,MATCH(A$1,模拟数据!$B$2:$E$2,0)),经验数据!$E$3:$E$3401,0))*(1+INDEX(模拟数据!$M$19:$M$22,MATCH(A$1,模拟数据!$K$19:$K$22,0)))</f>
        <v>5454477.6000000006</v>
      </c>
      <c r="D23" s="24">
        <f ca="1">SUM(OFFSET(经验数据!$S$2,INDEX(模拟数据!$F$3:$I$62,$A22,MATCH(A$1,模拟数据!$B$2:$E$2,0))+1,,INDEX(模拟数据!$F$3:$I$62,$A23,MATCH(A$1,模拟数据!$B$2:$E$2,0))-INDEX(模拟数据!$F$3:$I$62,$A22,MATCH(A$1,模拟数据!$B$2:$E$2,0)),))</f>
        <v>270000</v>
      </c>
      <c r="E23" s="24">
        <f ca="1">MIN(200,MATCH(SUM(B23:D23,U22),经验数据!$C$3:$C$202,1))</f>
        <v>101</v>
      </c>
      <c r="F23" s="24">
        <f t="shared" ca="1" si="2"/>
        <v>4</v>
      </c>
      <c r="G23" s="24">
        <f ca="1">INDEX(经验数据!$M$3:$M$23,MATCH(E23,经验数据!$J$3:$J$23,1))*INDEX(模拟数据!$S$19:$S$22,MATCH(A$1,模拟数据!$K$19:$K$22,0))</f>
        <v>1400000</v>
      </c>
      <c r="H23" s="24">
        <f ca="1">IF(F22&gt;0,VLOOKUP(F22*1000,经验数据!$O$3:$P$95,2,FALSE),VLOOKUP(MIN(80,E23),经验数据!$O$3:$P$95,2,FALSE))*模拟数据!$L$30</f>
        <v>761280</v>
      </c>
      <c r="I23" s="24">
        <f ca="1">MATCH(SUM(B23:D23,G23:H23,U22),经验数据!$C$3:$C$202,1)</f>
        <v>102</v>
      </c>
      <c r="J23" s="24">
        <f ca="1">MIN(INDEX(模拟数据!$N$37:$N$40,MATCH($A$1,模拟数据!$K$37:$K$40,0)),MAX(0,I23-80))</f>
        <v>3</v>
      </c>
      <c r="K23" s="24">
        <f ca="1">IF(J23=0,0,SUM(OFFSET(经验数据!$B$2,I23-J23,,J23,)))</f>
        <v>6795301</v>
      </c>
      <c r="L23" s="24">
        <f t="shared" ca="1" si="3"/>
        <v>28546822.900000006</v>
      </c>
      <c r="M23" s="24">
        <f ca="1">MATCH(L23,经验数据!$C$3:$C$202,1)</f>
        <v>99</v>
      </c>
      <c r="N23" s="24">
        <f ca="1">IFERROR(SUM(OFFSET(经验数据!$V$1,MATCH(I23,经验数据!$U$1:$U$123,0)-J23,,J23,)),0)</f>
        <v>86900</v>
      </c>
      <c r="O23" s="24">
        <f ca="1">N23+IF(J23&gt;0,INDEX(模拟数据!$P$37:$P$40,MATCH($A$1,模拟数据!$K$37:$K$40,0)),0)</f>
        <v>146900</v>
      </c>
      <c r="P23" s="24">
        <f ca="1">SUM($O$3:O23)</f>
        <v>2489500</v>
      </c>
      <c r="Q23" s="24">
        <f ca="1">MATCH(P23,经验数据!$Z$2:$Z$15,1)-1</f>
        <v>4</v>
      </c>
      <c r="R23" s="24" t="b">
        <f t="shared" ca="1" si="0"/>
        <v>0</v>
      </c>
      <c r="S23" s="24">
        <f ca="1">MIN(INDEX(模拟数据!$N$37:$N$40,MATCH($A$1,模拟数据!$K$37:$K$40,0)),IF(R23,M23-110,0))</f>
        <v>0</v>
      </c>
      <c r="T23" s="24">
        <f ca="1">IF(S23=0,0,SUM(OFFSET(经验数据!$B$2,M23-S23,,S23,)))</f>
        <v>0</v>
      </c>
      <c r="U23" s="24">
        <f t="shared" ca="1" si="1"/>
        <v>28546822.900000006</v>
      </c>
      <c r="V23" s="24">
        <f ca="1">MATCH(U23,经验数据!$C$3:$C$202,1)</f>
        <v>99</v>
      </c>
      <c r="W23" s="24">
        <f ca="1">IFERROR(SUM(OFFSET([1]轮回!$B$1,MATCH(M23,[1]轮回!$A$1:$A$91,0)-S23,,S23,)),0)</f>
        <v>0</v>
      </c>
      <c r="X23" s="24">
        <f ca="1">W23+IF(R23,INDEX(模拟数据!$P$47:$P$50,MATCH($A$1,模拟数据!$K$47:$K$50,0)),0)</f>
        <v>0</v>
      </c>
      <c r="Y23" s="24">
        <f ca="1">SUM($X$3:X23)</f>
        <v>0</v>
      </c>
      <c r="Z23" s="24">
        <f ca="1">MATCH(Y23,经验数据!$Z$2:$Z$15,1)-1</f>
        <v>0</v>
      </c>
    </row>
    <row r="24" spans="1:26" x14ac:dyDescent="0.15">
      <c r="A24" s="25">
        <v>22</v>
      </c>
      <c r="B24" s="24">
        <f ca="1">SUM(OFFSET(经验数据!$F$2,INDEX(模拟数据!$B$3:$E$62,$A23,MATCH(A$1,模拟数据!$B$2:$E$2,0))+1,,INDEX(模拟数据!$B$3:$E$62,$A24,MATCH(A$1,模拟数据!$B$2:$E$2,0))-INDEX(模拟数据!$B$3:$E$62,$A23,MATCH(A$1,模拟数据!$B$2:$E$2,0)),))</f>
        <v>109460</v>
      </c>
      <c r="C24" s="24">
        <f>模拟数据!$L$16*INDEX(经验数据!$H$3:$H$3401,MATCH(INDEX(模拟数据!$B$3:$E$62,$A24,MATCH(A$1,模拟数据!$B$2:$E$2,0)),经验数据!$E$3:$E$3401,0))*(1+INDEX(模拟数据!$M$19:$M$22,MATCH(A$1,模拟数据!$K$19:$K$22,0)))</f>
        <v>5613007.4000000004</v>
      </c>
      <c r="D24" s="24">
        <f ca="1">SUM(OFFSET(经验数据!$S$2,INDEX(模拟数据!$F$3:$I$62,$A23,MATCH(A$1,模拟数据!$B$2:$E$2,0))+1,,INDEX(模拟数据!$F$3:$I$62,$A24,MATCH(A$1,模拟数据!$B$2:$E$2,0))-INDEX(模拟数据!$F$3:$I$62,$A23,MATCH(A$1,模拟数据!$B$2:$E$2,0)),))</f>
        <v>290000</v>
      </c>
      <c r="E24" s="24">
        <f ca="1">MIN(200,MATCH(SUM(B24:D24,U23),经验数据!$C$3:$C$202,1))</f>
        <v>101</v>
      </c>
      <c r="F24" s="24">
        <f t="shared" ca="1" si="2"/>
        <v>4</v>
      </c>
      <c r="G24" s="24">
        <f ca="1">INDEX(经验数据!$M$3:$M$23,MATCH(E24,经验数据!$J$3:$J$23,1))*INDEX(模拟数据!$S$19:$S$22,MATCH(A$1,模拟数据!$K$19:$K$22,0))</f>
        <v>1400000</v>
      </c>
      <c r="H24" s="24">
        <f ca="1">IF(F23&gt;0,VLOOKUP(F23*1000,经验数据!$O$3:$P$95,2,FALSE),VLOOKUP(MIN(80,E24),经验数据!$O$3:$P$95,2,FALSE))*模拟数据!$L$30</f>
        <v>761280</v>
      </c>
      <c r="I24" s="24">
        <f ca="1">MATCH(SUM(B24:D24,G24:H24,U23),经验数据!$C$3:$C$202,1)</f>
        <v>102</v>
      </c>
      <c r="J24" s="24">
        <f ca="1">MIN(INDEX(模拟数据!$N$37:$N$40,MATCH($A$1,模拟数据!$K$37:$K$40,0)),MAX(0,I24-80))</f>
        <v>3</v>
      </c>
      <c r="K24" s="24">
        <f ca="1">IF(J24=0,0,SUM(OFFSET(经验数据!$B$2,I24-J24,,J24,)))</f>
        <v>6795301</v>
      </c>
      <c r="L24" s="24">
        <f t="shared" ca="1" si="3"/>
        <v>29925269.300000004</v>
      </c>
      <c r="M24" s="24">
        <f ca="1">MATCH(L24,经验数据!$C$3:$C$202,1)</f>
        <v>99</v>
      </c>
      <c r="N24" s="24">
        <f ca="1">IFERROR(SUM(OFFSET(经验数据!$V$1,MATCH(I24,经验数据!$U$1:$U$123,0)-J24,,J24,)),0)</f>
        <v>86900</v>
      </c>
      <c r="O24" s="24">
        <f ca="1">N24+IF(J24&gt;0,INDEX(模拟数据!$P$37:$P$40,MATCH($A$1,模拟数据!$K$37:$K$40,0)),0)</f>
        <v>146900</v>
      </c>
      <c r="P24" s="24">
        <f ca="1">SUM($O$3:O24)</f>
        <v>2636400</v>
      </c>
      <c r="Q24" s="24">
        <f ca="1">MATCH(P24,经验数据!$Z$2:$Z$15,1)-1</f>
        <v>4</v>
      </c>
      <c r="R24" s="24" t="b">
        <f t="shared" ca="1" si="0"/>
        <v>0</v>
      </c>
      <c r="S24" s="24">
        <f ca="1">MIN(INDEX(模拟数据!$N$37:$N$40,MATCH($A$1,模拟数据!$K$37:$K$40,0)),IF(R24,M24-110,0))</f>
        <v>0</v>
      </c>
      <c r="T24" s="24">
        <f ca="1">IF(S24=0,0,SUM(OFFSET(经验数据!$B$2,M24-S24,,S24,)))</f>
        <v>0</v>
      </c>
      <c r="U24" s="24">
        <f t="shared" ca="1" si="1"/>
        <v>29925269.300000004</v>
      </c>
      <c r="V24" s="24">
        <f ca="1">MATCH(U24,经验数据!$C$3:$C$202,1)</f>
        <v>99</v>
      </c>
      <c r="W24" s="24">
        <f ca="1">IFERROR(SUM(OFFSET([1]轮回!$B$1,MATCH(M24,[1]轮回!$A$1:$A$91,0)-S24,,S24,)),0)</f>
        <v>0</v>
      </c>
      <c r="X24" s="24">
        <f ca="1">W24+IF(R24,INDEX(模拟数据!$P$47:$P$50,MATCH($A$1,模拟数据!$K$47:$K$50,0)),0)</f>
        <v>0</v>
      </c>
      <c r="Y24" s="24">
        <f ca="1">SUM($X$3:X24)</f>
        <v>0</v>
      </c>
      <c r="Z24" s="24">
        <f ca="1">MATCH(Y24,经验数据!$Z$2:$Z$15,1)-1</f>
        <v>0</v>
      </c>
    </row>
    <row r="25" spans="1:26" x14ac:dyDescent="0.15">
      <c r="A25" s="25">
        <v>23</v>
      </c>
      <c r="B25" s="24">
        <f ca="1">SUM(OFFSET(经验数据!$F$2,INDEX(模拟数据!$B$3:$E$62,$A24,MATCH(A$1,模拟数据!$B$2:$E$2,0))+1,,INDEX(模拟数据!$B$3:$E$62,$A25,MATCH(A$1,模拟数据!$B$2:$E$2,0))-INDEX(模拟数据!$B$3:$E$62,$A24,MATCH(A$1,模拟数据!$B$2:$E$2,0)),))</f>
        <v>112593</v>
      </c>
      <c r="C25" s="24">
        <f>模拟数据!$L$16*INDEX(经验数据!$H$3:$H$3401,MATCH(INDEX(模拟数据!$B$3:$E$62,$A25,MATCH(A$1,模拟数据!$B$2:$E$2,0)),经验数据!$E$3:$E$3401,0))*(1+INDEX(模拟数据!$M$19:$M$22,MATCH(A$1,模拟数据!$K$19:$K$22,0)))</f>
        <v>5771537.2000000002</v>
      </c>
      <c r="D25" s="24">
        <f ca="1">SUM(OFFSET(经验数据!$S$2,INDEX(模拟数据!$F$3:$I$62,$A24,MATCH(A$1,模拟数据!$B$2:$E$2,0))+1,,INDEX(模拟数据!$F$3:$I$62,$A25,MATCH(A$1,模拟数据!$B$2:$E$2,0))-INDEX(模拟数据!$F$3:$I$62,$A24,MATCH(A$1,模拟数据!$B$2:$E$2,0)),))</f>
        <v>305000</v>
      </c>
      <c r="E25" s="24">
        <f ca="1">MIN(200,MATCH(SUM(B25:D25,U24),经验数据!$C$3:$C$202,1))</f>
        <v>102</v>
      </c>
      <c r="F25" s="24">
        <f t="shared" ca="1" si="2"/>
        <v>4</v>
      </c>
      <c r="G25" s="24">
        <f ca="1">INDEX(经验数据!$M$3:$M$23,MATCH(E25,经验数据!$J$3:$J$23,1))*INDEX(模拟数据!$S$19:$S$22,MATCH(A$1,模拟数据!$K$19:$K$22,0))</f>
        <v>1400000</v>
      </c>
      <c r="H25" s="24">
        <f ca="1">IF(F24&gt;0,VLOOKUP(F24*1000,经验数据!$O$3:$P$95,2,FALSE),VLOOKUP(MIN(80,E25),经验数据!$O$3:$P$95,2,FALSE))*模拟数据!$L$30</f>
        <v>761280</v>
      </c>
      <c r="I25" s="24">
        <f ca="1">MATCH(SUM(B25:D25,G25:H25,U24),经验数据!$C$3:$C$202,1)</f>
        <v>103</v>
      </c>
      <c r="J25" s="24">
        <f ca="1">MIN(INDEX(模拟数据!$N$37:$N$40,MATCH($A$1,模拟数据!$K$37:$K$40,0)),MAX(0,I25-80))</f>
        <v>3</v>
      </c>
      <c r="K25" s="24">
        <f ca="1">IF(J25=0,0,SUM(OFFSET(经验数据!$B$2,I25-J25,,J25,)))</f>
        <v>7244463</v>
      </c>
      <c r="L25" s="24">
        <f t="shared" ca="1" si="3"/>
        <v>31031216.500000004</v>
      </c>
      <c r="M25" s="24">
        <f ca="1">MATCH(L25,经验数据!$C$3:$C$202,1)</f>
        <v>100</v>
      </c>
      <c r="N25" s="24">
        <f ca="1">IFERROR(SUM(OFFSET(经验数据!$V$1,MATCH(I25,经验数据!$U$1:$U$123,0)-J25,,J25,)),0)</f>
        <v>89900</v>
      </c>
      <c r="O25" s="24">
        <f ca="1">N25+IF(J25&gt;0,INDEX(模拟数据!$P$37:$P$40,MATCH($A$1,模拟数据!$K$37:$K$40,0)),0)</f>
        <v>149900</v>
      </c>
      <c r="P25" s="24">
        <f ca="1">SUM($O$3:O25)</f>
        <v>2786300</v>
      </c>
      <c r="Q25" s="24">
        <f ca="1">MATCH(P25,经验数据!$Z$2:$Z$15,1)-1</f>
        <v>4</v>
      </c>
      <c r="R25" s="24" t="b">
        <f t="shared" ca="1" si="0"/>
        <v>0</v>
      </c>
      <c r="S25" s="24">
        <f ca="1">MIN(INDEX(模拟数据!$N$37:$N$40,MATCH($A$1,模拟数据!$K$37:$K$40,0)),IF(R25,M25-110,0))</f>
        <v>0</v>
      </c>
      <c r="T25" s="24">
        <f ca="1">IF(S25=0,0,SUM(OFFSET(经验数据!$B$2,M25-S25,,S25,)))</f>
        <v>0</v>
      </c>
      <c r="U25" s="24">
        <f t="shared" ca="1" si="1"/>
        <v>31031216.500000004</v>
      </c>
      <c r="V25" s="24">
        <f ca="1">MATCH(U25,经验数据!$C$3:$C$202,1)</f>
        <v>100</v>
      </c>
      <c r="W25" s="24">
        <f ca="1">IFERROR(SUM(OFFSET([1]轮回!$B$1,MATCH(M25,[1]轮回!$A$1:$A$91,0)-S25,,S25,)),0)</f>
        <v>0</v>
      </c>
      <c r="X25" s="24">
        <f ca="1">W25+IF(R25,INDEX(模拟数据!$P$47:$P$50,MATCH($A$1,模拟数据!$K$47:$K$50,0)),0)</f>
        <v>0</v>
      </c>
      <c r="Y25" s="24">
        <f ca="1">SUM($X$3:X25)</f>
        <v>0</v>
      </c>
      <c r="Z25" s="24">
        <f ca="1">MATCH(Y25,经验数据!$Z$2:$Z$15,1)-1</f>
        <v>0</v>
      </c>
    </row>
    <row r="26" spans="1:26" x14ac:dyDescent="0.15">
      <c r="A26" s="25">
        <v>24</v>
      </c>
      <c r="B26" s="24">
        <f ca="1">SUM(OFFSET(经验数据!$F$2,INDEX(模拟数据!$B$3:$E$62,$A25,MATCH(A$1,模拟数据!$B$2:$E$2,0))+1,,INDEX(模拟数据!$B$3:$E$62,$A26,MATCH(A$1,模拟数据!$B$2:$E$2,0))-INDEX(模拟数据!$B$3:$E$62,$A25,MATCH(A$1,模拟数据!$B$2:$E$2,0)),))</f>
        <v>115725</v>
      </c>
      <c r="C26" s="24">
        <f>模拟数据!$L$16*INDEX(经验数据!$H$3:$H$3401,MATCH(INDEX(模拟数据!$B$3:$E$62,$A26,MATCH(A$1,模拟数据!$B$2:$E$2,0)),经验数据!$E$3:$E$3401,0))*(1+INDEX(模拟数据!$M$19:$M$22,MATCH(A$1,模拟数据!$K$19:$K$22,0)))</f>
        <v>5930067.0000000009</v>
      </c>
      <c r="D26" s="24">
        <f ca="1">SUM(OFFSET(经验数据!$S$2,INDEX(模拟数据!$F$3:$I$62,$A25,MATCH(A$1,模拟数据!$B$2:$E$2,0))+1,,INDEX(模拟数据!$F$3:$I$62,$A26,MATCH(A$1,模拟数据!$B$2:$E$2,0))-INDEX(模拟数据!$F$3:$I$62,$A25,MATCH(A$1,模拟数据!$B$2:$E$2,0)),))</f>
        <v>315000</v>
      </c>
      <c r="E26" s="24">
        <f ca="1">MIN(200,MATCH(SUM(B26:D26,U25),经验数据!$C$3:$C$202,1))</f>
        <v>102</v>
      </c>
      <c r="F26" s="24">
        <f t="shared" ca="1" si="2"/>
        <v>4</v>
      </c>
      <c r="G26" s="24">
        <f ca="1">INDEX(经验数据!$M$3:$M$23,MATCH(E26,经验数据!$J$3:$J$23,1))*INDEX(模拟数据!$S$19:$S$22,MATCH(A$1,模拟数据!$K$19:$K$22,0))</f>
        <v>1400000</v>
      </c>
      <c r="H26" s="24">
        <f ca="1">IF(F25&gt;0,VLOOKUP(F25*1000,经验数据!$O$3:$P$95,2,FALSE),VLOOKUP(MIN(80,E26),经验数据!$O$3:$P$95,2,FALSE))*模拟数据!$L$30</f>
        <v>761280</v>
      </c>
      <c r="I26" s="24">
        <f ca="1">MATCH(SUM(B26:D26,G26:H26,U25),经验数据!$C$3:$C$202,1)</f>
        <v>103</v>
      </c>
      <c r="J26" s="24">
        <f ca="1">MIN(INDEX(模拟数据!$N$37:$N$40,MATCH($A$1,模拟数据!$K$37:$K$40,0)),MAX(0,I26-80))</f>
        <v>3</v>
      </c>
      <c r="K26" s="24">
        <f ca="1">IF(J26=0,0,SUM(OFFSET(经验数据!$B$2,I26-J26,,J26,)))</f>
        <v>7244463</v>
      </c>
      <c r="L26" s="24">
        <f t="shared" ca="1" si="3"/>
        <v>32308825.500000004</v>
      </c>
      <c r="M26" s="24">
        <f ca="1">MATCH(L26,经验数据!$C$3:$C$202,1)</f>
        <v>100</v>
      </c>
      <c r="N26" s="24">
        <f ca="1">IFERROR(SUM(OFFSET(经验数据!$V$1,MATCH(I26,经验数据!$U$1:$U$123,0)-J26,,J26,)),0)</f>
        <v>89900</v>
      </c>
      <c r="O26" s="24">
        <f ca="1">N26+IF(J26&gt;0,INDEX(模拟数据!$P$37:$P$40,MATCH($A$1,模拟数据!$K$37:$K$40,0)),0)</f>
        <v>149900</v>
      </c>
      <c r="P26" s="24">
        <f ca="1">SUM($O$3:O26)</f>
        <v>2936200</v>
      </c>
      <c r="Q26" s="24">
        <f ca="1">MATCH(P26,经验数据!$Z$2:$Z$15,1)-1</f>
        <v>4</v>
      </c>
      <c r="R26" s="24" t="b">
        <f t="shared" ca="1" si="0"/>
        <v>0</v>
      </c>
      <c r="S26" s="24">
        <f ca="1">MIN(INDEX(模拟数据!$N$37:$N$40,MATCH($A$1,模拟数据!$K$37:$K$40,0)),IF(R26,M26-110,0))</f>
        <v>0</v>
      </c>
      <c r="T26" s="24">
        <f ca="1">IF(S26=0,0,SUM(OFFSET(经验数据!$B$2,M26-S26,,S26,)))</f>
        <v>0</v>
      </c>
      <c r="U26" s="24">
        <f t="shared" ca="1" si="1"/>
        <v>32308825.500000004</v>
      </c>
      <c r="V26" s="24">
        <f ca="1">MATCH(U26,经验数据!$C$3:$C$202,1)</f>
        <v>100</v>
      </c>
      <c r="W26" s="24">
        <f ca="1">IFERROR(SUM(OFFSET([1]轮回!$B$1,MATCH(M26,[1]轮回!$A$1:$A$91,0)-S26,,S26,)),0)</f>
        <v>0</v>
      </c>
      <c r="X26" s="24">
        <f ca="1">W26+IF(R26,INDEX(模拟数据!$P$47:$P$50,MATCH($A$1,模拟数据!$K$47:$K$50,0)),0)</f>
        <v>0</v>
      </c>
      <c r="Y26" s="24">
        <f ca="1">SUM($X$3:X26)</f>
        <v>0</v>
      </c>
      <c r="Z26" s="24">
        <f ca="1">MATCH(Y26,经验数据!$Z$2:$Z$15,1)-1</f>
        <v>0</v>
      </c>
    </row>
    <row r="27" spans="1:26" x14ac:dyDescent="0.15">
      <c r="A27" s="25">
        <v>25</v>
      </c>
      <c r="B27" s="24">
        <f ca="1">SUM(OFFSET(经验数据!$F$2,INDEX(模拟数据!$B$3:$E$62,$A26,MATCH(A$1,模拟数据!$B$2:$E$2,0))+1,,INDEX(模拟数据!$B$3:$E$62,$A27,MATCH(A$1,模拟数据!$B$2:$E$2,0))-INDEX(模拟数据!$B$3:$E$62,$A26,MATCH(A$1,模拟数据!$B$2:$E$2,0)),))</f>
        <v>118858</v>
      </c>
      <c r="C27" s="24">
        <f>模拟数据!$L$16*INDEX(经验数据!$H$3:$H$3401,MATCH(INDEX(模拟数据!$B$3:$E$62,$A27,MATCH(A$1,模拟数据!$B$2:$E$2,0)),经验数据!$E$3:$E$3401,0))*(1+INDEX(模拟数据!$M$19:$M$22,MATCH(A$1,模拟数据!$K$19:$K$22,0)))</f>
        <v>6088596.8000000007</v>
      </c>
      <c r="D27" s="24">
        <f ca="1">SUM(OFFSET(经验数据!$S$2,INDEX(模拟数据!$F$3:$I$62,$A26,MATCH(A$1,模拟数据!$B$2:$E$2,0))+1,,INDEX(模拟数据!$F$3:$I$62,$A27,MATCH(A$1,模拟数据!$B$2:$E$2,0))-INDEX(模拟数据!$F$3:$I$62,$A26,MATCH(A$1,模拟数据!$B$2:$E$2,0)),))</f>
        <v>325000</v>
      </c>
      <c r="E27" s="24">
        <f ca="1">MIN(200,MATCH(SUM(B27:D27,U26),经验数据!$C$3:$C$202,1))</f>
        <v>103</v>
      </c>
      <c r="F27" s="24">
        <f t="shared" ca="1" si="2"/>
        <v>4</v>
      </c>
      <c r="G27" s="24">
        <f ca="1">INDEX(经验数据!$M$3:$M$23,MATCH(E27,经验数据!$J$3:$J$23,1))*INDEX(模拟数据!$S$19:$S$22,MATCH(A$1,模拟数据!$K$19:$K$22,0))</f>
        <v>1400000</v>
      </c>
      <c r="H27" s="24">
        <f ca="1">IF(F26&gt;0,VLOOKUP(F26*1000,经验数据!$O$3:$P$95,2,FALSE),VLOOKUP(MIN(80,E27),经验数据!$O$3:$P$95,2,FALSE))*模拟数据!$L$30</f>
        <v>761280</v>
      </c>
      <c r="I27" s="24">
        <f ca="1">MATCH(SUM(B27:D27,G27:H27,U26),经验数据!$C$3:$C$202,1)</f>
        <v>104</v>
      </c>
      <c r="J27" s="24">
        <f ca="1">MIN(INDEX(模拟数据!$N$37:$N$40,MATCH($A$1,模拟数据!$K$37:$K$40,0)),MAX(0,I27-80))</f>
        <v>3</v>
      </c>
      <c r="K27" s="24">
        <f ca="1">IF(J27=0,0,SUM(OFFSET(经验数据!$B$2,I27-J27,,J27,)))</f>
        <v>7576210</v>
      </c>
      <c r="L27" s="24">
        <f t="shared" ca="1" si="3"/>
        <v>33426350.300000004</v>
      </c>
      <c r="M27" s="24">
        <f ca="1">MATCH(L27,经验数据!$C$3:$C$202,1)</f>
        <v>101</v>
      </c>
      <c r="N27" s="24">
        <f ca="1">IFERROR(SUM(OFFSET(经验数据!$V$1,MATCH(I27,经验数据!$U$1:$U$123,0)-J27,,J27,)),0)</f>
        <v>94600</v>
      </c>
      <c r="O27" s="24">
        <f ca="1">N27+IF(J27&gt;0,INDEX(模拟数据!$P$37:$P$40,MATCH($A$1,模拟数据!$K$37:$K$40,0)),0)</f>
        <v>154600</v>
      </c>
      <c r="P27" s="24">
        <f ca="1">SUM($O$3:O27)</f>
        <v>3090800</v>
      </c>
      <c r="Q27" s="24">
        <f ca="1">MATCH(P27,经验数据!$Z$2:$Z$15,1)-1</f>
        <v>4</v>
      </c>
      <c r="R27" s="24" t="b">
        <f t="shared" ca="1" si="0"/>
        <v>0</v>
      </c>
      <c r="S27" s="24">
        <f ca="1">MIN(INDEX(模拟数据!$N$37:$N$40,MATCH($A$1,模拟数据!$K$37:$K$40,0)),IF(R27,M27-110,0))</f>
        <v>0</v>
      </c>
      <c r="T27" s="24">
        <f ca="1">IF(S27=0,0,SUM(OFFSET(经验数据!$B$2,M27-S27,,S27,)))</f>
        <v>0</v>
      </c>
      <c r="U27" s="24">
        <f t="shared" ca="1" si="1"/>
        <v>33426350.300000004</v>
      </c>
      <c r="V27" s="24">
        <f ca="1">MATCH(U27,经验数据!$C$3:$C$202,1)</f>
        <v>101</v>
      </c>
      <c r="W27" s="24">
        <f ca="1">IFERROR(SUM(OFFSET([1]轮回!$B$1,MATCH(M27,[1]轮回!$A$1:$A$91,0)-S27,,S27,)),0)</f>
        <v>0</v>
      </c>
      <c r="X27" s="24">
        <f ca="1">W27+IF(R27,INDEX(模拟数据!$P$47:$P$50,MATCH($A$1,模拟数据!$K$47:$K$50,0)),0)</f>
        <v>0</v>
      </c>
      <c r="Y27" s="24">
        <f ca="1">SUM($X$3:X27)</f>
        <v>0</v>
      </c>
      <c r="Z27" s="24">
        <f ca="1">MATCH(Y27,经验数据!$Z$2:$Z$15,1)-1</f>
        <v>0</v>
      </c>
    </row>
    <row r="28" spans="1:26" x14ac:dyDescent="0.15">
      <c r="A28" s="25">
        <v>26</v>
      </c>
      <c r="B28" s="24">
        <f ca="1">SUM(OFFSET(经验数据!$F$2,INDEX(模拟数据!$B$3:$E$62,$A27,MATCH(A$1,模拟数据!$B$2:$E$2,0))+1,,INDEX(模拟数据!$B$3:$E$62,$A28,MATCH(A$1,模拟数据!$B$2:$E$2,0))-INDEX(模拟数据!$B$3:$E$62,$A27,MATCH(A$1,模拟数据!$B$2:$E$2,0)),))</f>
        <v>121991</v>
      </c>
      <c r="C28" s="24">
        <f>模拟数据!$L$16*INDEX(经验数据!$H$3:$H$3401,MATCH(INDEX(模拟数据!$B$3:$E$62,$A28,MATCH(A$1,模拟数据!$B$2:$E$2,0)),经验数据!$E$3:$E$3401,0))*(1+INDEX(模拟数据!$M$19:$M$22,MATCH(A$1,模拟数据!$K$19:$K$22,0)))</f>
        <v>6247126.6000000006</v>
      </c>
      <c r="D28" s="24">
        <f ca="1">SUM(OFFSET(经验数据!$S$2,INDEX(模拟数据!$F$3:$I$62,$A27,MATCH(A$1,模拟数据!$B$2:$E$2,0))+1,,INDEX(模拟数据!$F$3:$I$62,$A28,MATCH(A$1,模拟数据!$B$2:$E$2,0))-INDEX(模拟数据!$F$3:$I$62,$A27,MATCH(A$1,模拟数据!$B$2:$E$2,0)),))</f>
        <v>335000</v>
      </c>
      <c r="E28" s="24">
        <f ca="1">MIN(200,MATCH(SUM(B28:D28,U27),经验数据!$C$3:$C$202,1))</f>
        <v>103</v>
      </c>
      <c r="F28" s="24">
        <f t="shared" ca="1" si="2"/>
        <v>4</v>
      </c>
      <c r="G28" s="24">
        <f ca="1">INDEX(经验数据!$M$3:$M$23,MATCH(E28,经验数据!$J$3:$J$23,1))*INDEX(模拟数据!$S$19:$S$22,MATCH(A$1,模拟数据!$K$19:$K$22,0))</f>
        <v>1400000</v>
      </c>
      <c r="H28" s="24">
        <f ca="1">IF(F27&gt;0,VLOOKUP(F27*1000,经验数据!$O$3:$P$95,2,FALSE),VLOOKUP(MIN(80,E28),经验数据!$O$3:$P$95,2,FALSE))*模拟数据!$L$30</f>
        <v>761280</v>
      </c>
      <c r="I28" s="24">
        <f ca="1">MATCH(SUM(B28:D28,G28:H28,U27),经验数据!$C$3:$C$202,1)</f>
        <v>104</v>
      </c>
      <c r="J28" s="24">
        <f ca="1">MIN(INDEX(模拟数据!$N$37:$N$40,MATCH($A$1,模拟数据!$K$37:$K$40,0)),MAX(0,I28-80))</f>
        <v>3</v>
      </c>
      <c r="K28" s="24">
        <f ca="1">IF(J28=0,0,SUM(OFFSET(经验数据!$B$2,I28-J28,,J28,)))</f>
        <v>7576210</v>
      </c>
      <c r="L28" s="24">
        <f t="shared" ca="1" si="3"/>
        <v>34715537.900000006</v>
      </c>
      <c r="M28" s="24">
        <f ca="1">MATCH(L28,经验数据!$C$3:$C$202,1)</f>
        <v>101</v>
      </c>
      <c r="N28" s="24">
        <f ca="1">IFERROR(SUM(OFFSET(经验数据!$V$1,MATCH(I28,经验数据!$U$1:$U$123,0)-J28,,J28,)),0)</f>
        <v>94600</v>
      </c>
      <c r="O28" s="24">
        <f ca="1">N28+IF(J28&gt;0,INDEX(模拟数据!$P$37:$P$40,MATCH($A$1,模拟数据!$K$37:$K$40,0)),0)</f>
        <v>154600</v>
      </c>
      <c r="P28" s="24">
        <f ca="1">SUM($O$3:O28)</f>
        <v>3245400</v>
      </c>
      <c r="Q28" s="24">
        <f ca="1">MATCH(P28,经验数据!$Z$2:$Z$15,1)-1</f>
        <v>4</v>
      </c>
      <c r="R28" s="24" t="b">
        <f t="shared" ca="1" si="0"/>
        <v>0</v>
      </c>
      <c r="S28" s="24">
        <f ca="1">MIN(INDEX(模拟数据!$N$37:$N$40,MATCH($A$1,模拟数据!$K$37:$K$40,0)),IF(R28,M28-110,0))</f>
        <v>0</v>
      </c>
      <c r="T28" s="24">
        <f ca="1">IF(S28=0,0,SUM(OFFSET(经验数据!$B$2,M28-S28,,S28,)))</f>
        <v>0</v>
      </c>
      <c r="U28" s="24">
        <f t="shared" ca="1" si="1"/>
        <v>34715537.900000006</v>
      </c>
      <c r="V28" s="24">
        <f ca="1">MATCH(U28,经验数据!$C$3:$C$202,1)</f>
        <v>101</v>
      </c>
      <c r="W28" s="24">
        <f ca="1">IFERROR(SUM(OFFSET([1]轮回!$B$1,MATCH(M28,[1]轮回!$A$1:$A$91,0)-S28,,S28,)),0)</f>
        <v>0</v>
      </c>
      <c r="X28" s="24">
        <f ca="1">W28+IF(R28,INDEX(模拟数据!$P$47:$P$50,MATCH($A$1,模拟数据!$K$47:$K$50,0)),0)</f>
        <v>0</v>
      </c>
      <c r="Y28" s="24">
        <f ca="1">SUM($X$3:X28)</f>
        <v>0</v>
      </c>
      <c r="Z28" s="24">
        <f ca="1">MATCH(Y28,经验数据!$Z$2:$Z$15,1)-1</f>
        <v>0</v>
      </c>
    </row>
    <row r="29" spans="1:26" x14ac:dyDescent="0.15">
      <c r="A29" s="25">
        <v>27</v>
      </c>
      <c r="B29" s="24">
        <f ca="1">SUM(OFFSET(经验数据!$F$2,INDEX(模拟数据!$B$3:$E$62,$A28,MATCH(A$1,模拟数据!$B$2:$E$2,0))+1,,INDEX(模拟数据!$B$3:$E$62,$A29,MATCH(A$1,模拟数据!$B$2:$E$2,0))-INDEX(模拟数据!$B$3:$E$62,$A28,MATCH(A$1,模拟数据!$B$2:$E$2,0)),))</f>
        <v>125124</v>
      </c>
      <c r="C29" s="24">
        <f>模拟数据!$L$16*INDEX(经验数据!$H$3:$H$3401,MATCH(INDEX(模拟数据!$B$3:$E$62,$A29,MATCH(A$1,模拟数据!$B$2:$E$2,0)),经验数据!$E$3:$E$3401,0))*(1+INDEX(模拟数据!$M$19:$M$22,MATCH(A$1,模拟数据!$K$19:$K$22,0)))</f>
        <v>6405631.1000000006</v>
      </c>
      <c r="D29" s="24">
        <f ca="1">SUM(OFFSET(经验数据!$S$2,INDEX(模拟数据!$F$3:$I$62,$A28,MATCH(A$1,模拟数据!$B$2:$E$2,0))+1,,INDEX(模拟数据!$F$3:$I$62,$A29,MATCH(A$1,模拟数据!$B$2:$E$2,0))-INDEX(模拟数据!$F$3:$I$62,$A28,MATCH(A$1,模拟数据!$B$2:$E$2,0)),))</f>
        <v>520000</v>
      </c>
      <c r="E29" s="24">
        <f ca="1">MIN(200,MATCH(SUM(B29:D29,U28),经验数据!$C$3:$C$202,1))</f>
        <v>104</v>
      </c>
      <c r="F29" s="24">
        <f t="shared" ca="1" si="2"/>
        <v>4</v>
      </c>
      <c r="G29" s="24">
        <f ca="1">INDEX(经验数据!$M$3:$M$23,MATCH(E29,经验数据!$J$3:$J$23,1))*INDEX(模拟数据!$S$19:$S$22,MATCH(A$1,模拟数据!$K$19:$K$22,0))</f>
        <v>1400000</v>
      </c>
      <c r="H29" s="24">
        <f ca="1">IF(F28&gt;0,VLOOKUP(F28*1000,经验数据!$O$3:$P$95,2,FALSE),VLOOKUP(MIN(80,E29),经验数据!$O$3:$P$95,2,FALSE))*模拟数据!$L$30</f>
        <v>761280</v>
      </c>
      <c r="I29" s="24">
        <f ca="1">MATCH(SUM(B29:D29,G29:H29,U28),经验数据!$C$3:$C$202,1)</f>
        <v>105</v>
      </c>
      <c r="J29" s="24">
        <f ca="1">MIN(INDEX(模拟数据!$N$37:$N$40,MATCH($A$1,模拟数据!$K$37:$K$40,0)),MAX(0,I29-80))</f>
        <v>3</v>
      </c>
      <c r="K29" s="24">
        <f ca="1">IF(J29=0,0,SUM(OFFSET(经验数据!$B$2,I29-J29,,J29,)))</f>
        <v>7915344</v>
      </c>
      <c r="L29" s="24">
        <f t="shared" ca="1" si="3"/>
        <v>36012229.000000007</v>
      </c>
      <c r="M29" s="24">
        <f ca="1">MATCH(L29,经验数据!$C$3:$C$202,1)</f>
        <v>102</v>
      </c>
      <c r="N29" s="24">
        <f ca="1">IFERROR(SUM(OFFSET(经验数据!$V$1,MATCH(I29,经验数据!$U$1:$U$123,0)-J29,,J29,)),0)</f>
        <v>99500</v>
      </c>
      <c r="O29" s="24">
        <f ca="1">N29+IF(J29&gt;0,INDEX(模拟数据!$P$37:$P$40,MATCH($A$1,模拟数据!$K$37:$K$40,0)),0)</f>
        <v>159500</v>
      </c>
      <c r="P29" s="24">
        <f ca="1">SUM($O$3:O29)</f>
        <v>3404900</v>
      </c>
      <c r="Q29" s="24">
        <f ca="1">MATCH(P29,经验数据!$Z$2:$Z$15,1)-1</f>
        <v>4</v>
      </c>
      <c r="R29" s="24" t="b">
        <f t="shared" ca="1" si="0"/>
        <v>0</v>
      </c>
      <c r="S29" s="24">
        <f ca="1">MIN(INDEX(模拟数据!$N$37:$N$40,MATCH($A$1,模拟数据!$K$37:$K$40,0)),IF(R29,M29-110,0))</f>
        <v>0</v>
      </c>
      <c r="T29" s="24">
        <f ca="1">IF(S29=0,0,SUM(OFFSET(经验数据!$B$2,M29-S29,,S29,)))</f>
        <v>0</v>
      </c>
      <c r="U29" s="24">
        <f t="shared" ca="1" si="1"/>
        <v>36012229.000000007</v>
      </c>
      <c r="V29" s="24">
        <f ca="1">MATCH(U29,经验数据!$C$3:$C$202,1)</f>
        <v>102</v>
      </c>
      <c r="W29" s="24">
        <f ca="1">IFERROR(SUM(OFFSET([1]轮回!$B$1,MATCH(M29,[1]轮回!$A$1:$A$91,0)-S29,,S29,)),0)</f>
        <v>0</v>
      </c>
      <c r="X29" s="24">
        <f ca="1">W29+IF(R29,INDEX(模拟数据!$P$47:$P$50,MATCH($A$1,模拟数据!$K$47:$K$50,0)),0)</f>
        <v>0</v>
      </c>
      <c r="Y29" s="24">
        <f ca="1">SUM($X$3:X29)</f>
        <v>0</v>
      </c>
      <c r="Z29" s="24">
        <f ca="1">MATCH(Y29,经验数据!$Z$2:$Z$15,1)-1</f>
        <v>0</v>
      </c>
    </row>
    <row r="30" spans="1:26" x14ac:dyDescent="0.15">
      <c r="A30" s="25">
        <v>28</v>
      </c>
      <c r="B30" s="24">
        <f ca="1">SUM(OFFSET(经验数据!$F$2,INDEX(模拟数据!$B$3:$E$62,$A29,MATCH(A$1,模拟数据!$B$2:$E$2,0))+1,,INDEX(模拟数据!$B$3:$E$62,$A30,MATCH(A$1,模拟数据!$B$2:$E$2,0))-INDEX(模拟数据!$B$3:$E$62,$A29,MATCH(A$1,模拟数据!$B$2:$E$2,0)),))</f>
        <v>128257</v>
      </c>
      <c r="C30" s="24">
        <f>模拟数据!$L$16*INDEX(经验数据!$H$3:$H$3401,MATCH(INDEX(模拟数据!$B$3:$E$62,$A30,MATCH(A$1,模拟数据!$B$2:$E$2,0)),经验数据!$E$3:$E$3401,0))*(1+INDEX(模拟数据!$M$19:$M$22,MATCH(A$1,模拟数据!$K$19:$K$22,0)))</f>
        <v>6564160.9000000004</v>
      </c>
      <c r="D30" s="24">
        <f ca="1">SUM(OFFSET(经验数据!$S$2,INDEX(模拟数据!$F$3:$I$62,$A29,MATCH(A$1,模拟数据!$B$2:$E$2,0))+1,,INDEX(模拟数据!$F$3:$I$62,$A30,MATCH(A$1,模拟数据!$B$2:$E$2,0))-INDEX(模拟数据!$F$3:$I$62,$A29,MATCH(A$1,模拟数据!$B$2:$E$2,0)),))</f>
        <v>360000</v>
      </c>
      <c r="E30" s="24">
        <f ca="1">MIN(200,MATCH(SUM(B30:D30,U29),经验数据!$C$3:$C$202,1))</f>
        <v>104</v>
      </c>
      <c r="F30" s="24">
        <f t="shared" ca="1" si="2"/>
        <v>4</v>
      </c>
      <c r="G30" s="24">
        <f ca="1">INDEX(经验数据!$M$3:$M$23,MATCH(E30,经验数据!$J$3:$J$23,1))*INDEX(模拟数据!$S$19:$S$22,MATCH(A$1,模拟数据!$K$19:$K$22,0))</f>
        <v>1400000</v>
      </c>
      <c r="H30" s="24">
        <f ca="1">IF(F29&gt;0,VLOOKUP(F29*1000,经验数据!$O$3:$P$95,2,FALSE),VLOOKUP(MIN(80,E30),经验数据!$O$3:$P$95,2,FALSE))*模拟数据!$L$30</f>
        <v>761280</v>
      </c>
      <c r="I30" s="24">
        <f ca="1">MATCH(SUM(B30:D30,G30:H30,U29),经验数据!$C$3:$C$202,1)</f>
        <v>105</v>
      </c>
      <c r="J30" s="24">
        <f ca="1">MIN(INDEX(模拟数据!$N$37:$N$40,MATCH($A$1,模拟数据!$K$37:$K$40,0)),MAX(0,I30-80))</f>
        <v>3</v>
      </c>
      <c r="K30" s="24">
        <f ca="1">IF(J30=0,0,SUM(OFFSET(经验数据!$B$2,I30-J30,,J30,)))</f>
        <v>7915344</v>
      </c>
      <c r="L30" s="24">
        <f t="shared" ca="1" si="3"/>
        <v>37310582.900000006</v>
      </c>
      <c r="M30" s="24">
        <f ca="1">MATCH(L30,经验数据!$C$3:$C$202,1)</f>
        <v>102</v>
      </c>
      <c r="N30" s="24">
        <f ca="1">IFERROR(SUM(OFFSET(经验数据!$V$1,MATCH(I30,经验数据!$U$1:$U$123,0)-J30,,J30,)),0)</f>
        <v>99500</v>
      </c>
      <c r="O30" s="24">
        <f ca="1">N30+IF(J30&gt;0,INDEX(模拟数据!$P$37:$P$40,MATCH($A$1,模拟数据!$K$37:$K$40,0)),0)</f>
        <v>159500</v>
      </c>
      <c r="P30" s="24">
        <f ca="1">SUM($O$3:O30)</f>
        <v>3564400</v>
      </c>
      <c r="Q30" s="24">
        <f ca="1">MATCH(P30,经验数据!$Z$2:$Z$15,1)-1</f>
        <v>5</v>
      </c>
      <c r="R30" s="24" t="b">
        <f t="shared" ca="1" si="0"/>
        <v>0</v>
      </c>
      <c r="S30" s="24">
        <f ca="1">MIN(INDEX(模拟数据!$N$37:$N$40,MATCH($A$1,模拟数据!$K$37:$K$40,0)),IF(R30,M30-110,0))</f>
        <v>0</v>
      </c>
      <c r="T30" s="24">
        <f ca="1">IF(S30=0,0,SUM(OFFSET(经验数据!$B$2,M30-S30,,S30,)))</f>
        <v>0</v>
      </c>
      <c r="U30" s="24">
        <f t="shared" ca="1" si="1"/>
        <v>37310582.900000006</v>
      </c>
      <c r="V30" s="24">
        <f ca="1">MATCH(U30,经验数据!$C$3:$C$202,1)</f>
        <v>102</v>
      </c>
      <c r="W30" s="24">
        <f ca="1">IFERROR(SUM(OFFSET([1]轮回!$B$1,MATCH(M30,[1]轮回!$A$1:$A$91,0)-S30,,S30,)),0)</f>
        <v>0</v>
      </c>
      <c r="X30" s="24">
        <f ca="1">W30+IF(R30,INDEX(模拟数据!$P$47:$P$50,MATCH($A$1,模拟数据!$K$47:$K$50,0)),0)</f>
        <v>0</v>
      </c>
      <c r="Y30" s="24">
        <f ca="1">SUM($X$3:X30)</f>
        <v>0</v>
      </c>
      <c r="Z30" s="24">
        <f ca="1">MATCH(Y30,经验数据!$Z$2:$Z$15,1)-1</f>
        <v>0</v>
      </c>
    </row>
    <row r="31" spans="1:26" x14ac:dyDescent="0.15">
      <c r="A31" s="25">
        <v>29</v>
      </c>
      <c r="B31" s="24">
        <f ca="1">SUM(OFFSET(经验数据!$F$2,INDEX(模拟数据!$B$3:$E$62,$A30,MATCH(A$1,模拟数据!$B$2:$E$2,0))+1,,INDEX(模拟数据!$B$3:$E$62,$A31,MATCH(A$1,模拟数据!$B$2:$E$2,0))-INDEX(模拟数据!$B$3:$E$62,$A30,MATCH(A$1,模拟数据!$B$2:$E$2,0)),))</f>
        <v>131390</v>
      </c>
      <c r="C31" s="24">
        <f>模拟数据!$L$16*INDEX(经验数据!$H$3:$H$3401,MATCH(INDEX(模拟数据!$B$3:$E$62,$A31,MATCH(A$1,模拟数据!$B$2:$E$2,0)),经验数据!$E$3:$E$3401,0))*(1+INDEX(模拟数据!$M$19:$M$22,MATCH(A$1,模拟数据!$K$19:$K$22,0)))</f>
        <v>6722690.7000000002</v>
      </c>
      <c r="D31" s="24">
        <f ca="1">SUM(OFFSET(经验数据!$S$2,INDEX(模拟数据!$F$3:$I$62,$A30,MATCH(A$1,模拟数据!$B$2:$E$2,0))+1,,INDEX(模拟数据!$F$3:$I$62,$A31,MATCH(A$1,模拟数据!$B$2:$E$2,0))-INDEX(模拟数据!$F$3:$I$62,$A30,MATCH(A$1,模拟数据!$B$2:$E$2,0)),))</f>
        <v>370000</v>
      </c>
      <c r="E31" s="24">
        <f ca="1">MIN(200,MATCH(SUM(B31:D31,U30),经验数据!$C$3:$C$202,1))</f>
        <v>105</v>
      </c>
      <c r="F31" s="24">
        <f t="shared" ca="1" si="2"/>
        <v>5</v>
      </c>
      <c r="G31" s="24">
        <f ca="1">INDEX(经验数据!$M$3:$M$23,MATCH(E31,经验数据!$J$3:$J$23,1))*INDEX(模拟数据!$S$19:$S$22,MATCH(A$1,模拟数据!$K$19:$K$22,0))</f>
        <v>1400000</v>
      </c>
      <c r="H31" s="24">
        <f ca="1">IF(F30&gt;0,VLOOKUP(F30*1000,经验数据!$O$3:$P$95,2,FALSE),VLOOKUP(MIN(80,E31),经验数据!$O$3:$P$95,2,FALSE))*模拟数据!$L$30</f>
        <v>761280</v>
      </c>
      <c r="I31" s="24">
        <f ca="1">MATCH(SUM(B31:D31,G31:H31,U30),经验数据!$C$3:$C$202,1)</f>
        <v>106</v>
      </c>
      <c r="J31" s="24">
        <f ca="1">MIN(INDEX(模拟数据!$N$37:$N$40,MATCH($A$1,模拟数据!$K$37:$K$40,0)),MAX(0,I31-80))</f>
        <v>3</v>
      </c>
      <c r="K31" s="24">
        <f ca="1">IF(J31=0,0,SUM(OFFSET(经验数据!$B$2,I31-J31,,J31,)))</f>
        <v>8261864</v>
      </c>
      <c r="L31" s="24">
        <f t="shared" ca="1" si="3"/>
        <v>38434079.600000009</v>
      </c>
      <c r="M31" s="24">
        <f ca="1">MATCH(L31,经验数据!$C$3:$C$202,1)</f>
        <v>103</v>
      </c>
      <c r="N31" s="24">
        <f ca="1">IFERROR(SUM(OFFSET(经验数据!$V$1,MATCH(I31,经验数据!$U$1:$U$123,0)-J31,,J31,)),0)</f>
        <v>104400</v>
      </c>
      <c r="O31" s="24">
        <f ca="1">N31+IF(J31&gt;0,INDEX(模拟数据!$P$37:$P$40,MATCH($A$1,模拟数据!$K$37:$K$40,0)),0)</f>
        <v>164400</v>
      </c>
      <c r="P31" s="24">
        <f ca="1">SUM($O$3:O31)</f>
        <v>3728800</v>
      </c>
      <c r="Q31" s="24">
        <f ca="1">MATCH(P31,经验数据!$Z$2:$Z$15,1)-1</f>
        <v>5</v>
      </c>
      <c r="R31" s="24" t="b">
        <f t="shared" ca="1" si="0"/>
        <v>0</v>
      </c>
      <c r="S31" s="24">
        <f ca="1">MIN(INDEX(模拟数据!$N$37:$N$40,MATCH($A$1,模拟数据!$K$37:$K$40,0)),IF(R31,M31-110,0))</f>
        <v>0</v>
      </c>
      <c r="T31" s="24">
        <f ca="1">IF(S31=0,0,SUM(OFFSET(经验数据!$B$2,M31-S31,,S31,)))</f>
        <v>0</v>
      </c>
      <c r="U31" s="24">
        <f t="shared" ca="1" si="1"/>
        <v>38434079.600000009</v>
      </c>
      <c r="V31" s="24">
        <f ca="1">MATCH(U31,经验数据!$C$3:$C$202,1)</f>
        <v>103</v>
      </c>
      <c r="W31" s="24">
        <f ca="1">IFERROR(SUM(OFFSET([1]轮回!$B$1,MATCH(M31,[1]轮回!$A$1:$A$91,0)-S31,,S31,)),0)</f>
        <v>0</v>
      </c>
      <c r="X31" s="24">
        <f ca="1">W31+IF(R31,INDEX(模拟数据!$P$47:$P$50,MATCH($A$1,模拟数据!$K$47:$K$50,0)),0)</f>
        <v>0</v>
      </c>
      <c r="Y31" s="24">
        <f ca="1">SUM($X$3:X31)</f>
        <v>0</v>
      </c>
      <c r="Z31" s="24">
        <f ca="1">MATCH(Y31,经验数据!$Z$2:$Z$15,1)-1</f>
        <v>0</v>
      </c>
    </row>
    <row r="32" spans="1:26" x14ac:dyDescent="0.15">
      <c r="A32" s="25">
        <v>30</v>
      </c>
      <c r="B32" s="24">
        <f ca="1">SUM(OFFSET(经验数据!$F$2,INDEX(模拟数据!$B$3:$E$62,$A31,MATCH(A$1,模拟数据!$B$2:$E$2,0))+1,,INDEX(模拟数据!$B$3:$E$62,$A32,MATCH(A$1,模拟数据!$B$2:$E$2,0))-INDEX(模拟数据!$B$3:$E$62,$A31,MATCH(A$1,模拟数据!$B$2:$E$2,0)),))</f>
        <v>134524</v>
      </c>
      <c r="C32" s="24">
        <f>模拟数据!$L$16*INDEX(经验数据!$H$3:$H$3401,MATCH(INDEX(模拟数据!$B$3:$E$62,$A32,MATCH(A$1,模拟数据!$B$2:$E$2,0)),经验数据!$E$3:$E$3401,0))*(1+INDEX(模拟数据!$M$19:$M$22,MATCH(A$1,模拟数据!$K$19:$K$22,0)))</f>
        <v>6881220.5000000009</v>
      </c>
      <c r="D32" s="24">
        <f ca="1">SUM(OFFSET(经验数据!$S$2,INDEX(模拟数据!$F$3:$I$62,$A31,MATCH(A$1,模拟数据!$B$2:$E$2,0))+1,,INDEX(模拟数据!$F$3:$I$62,$A32,MATCH(A$1,模拟数据!$B$2:$E$2,0))-INDEX(模拟数据!$F$3:$I$62,$A31,MATCH(A$1,模拟数据!$B$2:$E$2,0)),))</f>
        <v>380000</v>
      </c>
      <c r="E32" s="24">
        <f ca="1">MIN(200,MATCH(SUM(B32:D32,U31),经验数据!$C$3:$C$202,1))</f>
        <v>105</v>
      </c>
      <c r="F32" s="24">
        <f t="shared" ca="1" si="2"/>
        <v>5</v>
      </c>
      <c r="G32" s="24">
        <f ca="1">INDEX(经验数据!$M$3:$M$23,MATCH(E32,经验数据!$J$3:$J$23,1))*INDEX(模拟数据!$S$19:$S$22,MATCH(A$1,模拟数据!$K$19:$K$22,0))</f>
        <v>1400000</v>
      </c>
      <c r="H32" s="24">
        <f ca="1">IF(F31&gt;0,VLOOKUP(F31*1000,经验数据!$O$3:$P$95,2,FALSE),VLOOKUP(MIN(80,E32),经验数据!$O$3:$P$95,2,FALSE))*模拟数据!$L$30</f>
        <v>807030</v>
      </c>
      <c r="I32" s="24">
        <f ca="1">MATCH(SUM(B32:D32,G32:H32,U31),经验数据!$C$3:$C$202,1)</f>
        <v>106</v>
      </c>
      <c r="J32" s="24">
        <f ca="1">MIN(INDEX(模拟数据!$N$37:$N$40,MATCH($A$1,模拟数据!$K$37:$K$40,0)),MAX(0,I32-80))</f>
        <v>3</v>
      </c>
      <c r="K32" s="24">
        <f ca="1">IF(J32=0,0,SUM(OFFSET(经验数据!$B$2,I32-J32,,J32,)))</f>
        <v>8261864</v>
      </c>
      <c r="L32" s="24">
        <f t="shared" ca="1" si="3"/>
        <v>39774990.100000009</v>
      </c>
      <c r="M32" s="24">
        <f ca="1">MATCH(L32,经验数据!$C$3:$C$202,1)</f>
        <v>103</v>
      </c>
      <c r="N32" s="24">
        <f ca="1">IFERROR(SUM(OFFSET(经验数据!$V$1,MATCH(I32,经验数据!$U$1:$U$123,0)-J32,,J32,)),0)</f>
        <v>104400</v>
      </c>
      <c r="O32" s="24">
        <f ca="1">N32+IF(J32&gt;0,INDEX(模拟数据!$P$37:$P$40,MATCH($A$1,模拟数据!$K$37:$K$40,0)),0)</f>
        <v>164400</v>
      </c>
      <c r="P32" s="24">
        <f ca="1">SUM($O$3:O32)</f>
        <v>3893200</v>
      </c>
      <c r="Q32" s="24">
        <f ca="1">MATCH(P32,经验数据!$Z$2:$Z$15,1)-1</f>
        <v>5</v>
      </c>
      <c r="R32" s="24" t="b">
        <f t="shared" ca="1" si="0"/>
        <v>0</v>
      </c>
      <c r="S32" s="24">
        <f ca="1">MIN(INDEX(模拟数据!$N$37:$N$40,MATCH($A$1,模拟数据!$K$37:$K$40,0)),IF(R32,M32-110,0))</f>
        <v>0</v>
      </c>
      <c r="T32" s="24">
        <f ca="1">IF(S32=0,0,SUM(OFFSET(经验数据!$B$2,M32-S32,,S32,)))</f>
        <v>0</v>
      </c>
      <c r="U32" s="24">
        <f t="shared" ca="1" si="1"/>
        <v>39774990.100000009</v>
      </c>
      <c r="V32" s="24">
        <f ca="1">MATCH(U32,经验数据!$C$3:$C$202,1)</f>
        <v>103</v>
      </c>
      <c r="W32" s="24">
        <f ca="1">IFERROR(SUM(OFFSET([1]轮回!$B$1,MATCH(M32,[1]轮回!$A$1:$A$91,0)-S32,,S32,)),0)</f>
        <v>0</v>
      </c>
      <c r="X32" s="24">
        <f ca="1">W32+IF(R32,INDEX(模拟数据!$P$47:$P$50,MATCH($A$1,模拟数据!$K$47:$K$50,0)),0)</f>
        <v>0</v>
      </c>
      <c r="Y32" s="24">
        <f ca="1">SUM($X$3:X32)</f>
        <v>0</v>
      </c>
      <c r="Z32" s="24">
        <f ca="1">MATCH(Y32,经验数据!$Z$2:$Z$15,1)-1</f>
        <v>0</v>
      </c>
    </row>
    <row r="33" spans="1:26" x14ac:dyDescent="0.15">
      <c r="A33" s="25">
        <v>31</v>
      </c>
      <c r="B33" s="24">
        <f ca="1">SUM(OFFSET(经验数据!$F$2,INDEX(模拟数据!$B$3:$E$62,$A32,MATCH(A$1,模拟数据!$B$2:$E$2,0))+1,,INDEX(模拟数据!$B$3:$E$62,$A33,MATCH(A$1,模拟数据!$B$2:$E$2,0))-INDEX(模拟数据!$B$3:$E$62,$A32,MATCH(A$1,模拟数据!$B$2:$E$2,0)),))</f>
        <v>137657</v>
      </c>
      <c r="C33" s="24">
        <f>模拟数据!$L$16*INDEX(经验数据!$H$3:$H$3401,MATCH(INDEX(模拟数据!$B$3:$E$62,$A33,MATCH(A$1,模拟数据!$B$2:$E$2,0)),经验数据!$E$3:$E$3401,0))*(1+INDEX(模拟数据!$M$19:$M$22,MATCH(A$1,模拟数据!$K$19:$K$22,0)))</f>
        <v>7039750.3000000007</v>
      </c>
      <c r="D33" s="24">
        <f ca="1">SUM(OFFSET(经验数据!$S$2,INDEX(模拟数据!$F$3:$I$62,$A32,MATCH(A$1,模拟数据!$B$2:$E$2,0))+1,,INDEX(模拟数据!$F$3:$I$62,$A33,MATCH(A$1,模拟数据!$B$2:$E$2,0))-INDEX(模拟数据!$F$3:$I$62,$A32,MATCH(A$1,模拟数据!$B$2:$E$2,0)),))</f>
        <v>390000</v>
      </c>
      <c r="E33" s="24">
        <f ca="1">MIN(200,MATCH(SUM(B33:D33,U32),经验数据!$C$3:$C$202,1))</f>
        <v>106</v>
      </c>
      <c r="F33" s="24">
        <f t="shared" ca="1" si="2"/>
        <v>5</v>
      </c>
      <c r="G33" s="24">
        <f ca="1">INDEX(经验数据!$M$3:$M$23,MATCH(E33,经验数据!$J$3:$J$23,1))*INDEX(模拟数据!$S$19:$S$22,MATCH(A$1,模拟数据!$K$19:$K$22,0))</f>
        <v>1400000</v>
      </c>
      <c r="H33" s="24">
        <f ca="1">IF(F32&gt;0,VLOOKUP(F32*1000,经验数据!$O$3:$P$95,2,FALSE),VLOOKUP(MIN(80,E33),经验数据!$O$3:$P$95,2,FALSE))*模拟数据!$L$30</f>
        <v>807030</v>
      </c>
      <c r="I33" s="24">
        <f ca="1">MATCH(SUM(B33:D33,G33:H33,U32),经验数据!$C$3:$C$202,1)</f>
        <v>107</v>
      </c>
      <c r="J33" s="24">
        <f ca="1">MIN(INDEX(模拟数据!$N$37:$N$40,MATCH($A$1,模拟数据!$K$37:$K$40,0)),MAX(0,I33-80))</f>
        <v>3</v>
      </c>
      <c r="K33" s="24">
        <f ca="1">IF(J33=0,0,SUM(OFFSET(经验数据!$B$2,I33-J33,,J33,)))</f>
        <v>8615771</v>
      </c>
      <c r="L33" s="24">
        <f t="shared" ca="1" si="3"/>
        <v>40933656.400000006</v>
      </c>
      <c r="M33" s="24">
        <f ca="1">MATCH(L33,经验数据!$C$3:$C$202,1)</f>
        <v>104</v>
      </c>
      <c r="N33" s="24">
        <f ca="1">IFERROR(SUM(OFFSET(经验数据!$V$1,MATCH(I33,经验数据!$U$1:$U$123,0)-J33,,J33,)),0)</f>
        <v>109200</v>
      </c>
      <c r="O33" s="24">
        <f ca="1">N33+IF(J33&gt;0,INDEX(模拟数据!$P$37:$P$40,MATCH($A$1,模拟数据!$K$37:$K$40,0)),0)</f>
        <v>169200</v>
      </c>
      <c r="P33" s="24">
        <f ca="1">SUM($O$3:O33)</f>
        <v>4062400</v>
      </c>
      <c r="Q33" s="24">
        <f ca="1">MATCH(P33,经验数据!$Z$2:$Z$15,1)-1</f>
        <v>5</v>
      </c>
      <c r="R33" s="24" t="b">
        <f t="shared" ca="1" si="0"/>
        <v>0</v>
      </c>
      <c r="S33" s="24">
        <f ca="1">MIN(INDEX(模拟数据!$N$37:$N$40,MATCH($A$1,模拟数据!$K$37:$K$40,0)),IF(R33,M33-110,0))</f>
        <v>0</v>
      </c>
      <c r="T33" s="24">
        <f ca="1">IF(S33=0,0,SUM(OFFSET(经验数据!$B$2,M33-S33,,S33,)))</f>
        <v>0</v>
      </c>
      <c r="U33" s="24">
        <f t="shared" ca="1" si="1"/>
        <v>40933656.400000006</v>
      </c>
      <c r="V33" s="24">
        <f ca="1">MATCH(U33,经验数据!$C$3:$C$202,1)</f>
        <v>104</v>
      </c>
      <c r="W33" s="24">
        <f ca="1">IFERROR(SUM(OFFSET([1]轮回!$B$1,MATCH(M33,[1]轮回!$A$1:$A$91,0)-S33,,S33,)),0)</f>
        <v>0</v>
      </c>
      <c r="X33" s="24">
        <f ca="1">W33+IF(R33,INDEX(模拟数据!$P$47:$P$50,MATCH($A$1,模拟数据!$K$47:$K$50,0)),0)</f>
        <v>0</v>
      </c>
      <c r="Y33" s="24">
        <f ca="1">SUM($X$3:X33)</f>
        <v>0</v>
      </c>
      <c r="Z33" s="24">
        <f ca="1">MATCH(Y33,经验数据!$Z$2:$Z$15,1)-1</f>
        <v>0</v>
      </c>
    </row>
    <row r="34" spans="1:26" x14ac:dyDescent="0.15">
      <c r="A34" s="25">
        <v>32</v>
      </c>
      <c r="B34" s="24">
        <f ca="1">SUM(OFFSET(经验数据!$F$2,INDEX(模拟数据!$B$3:$E$62,$A33,MATCH(A$1,模拟数据!$B$2:$E$2,0))+1,,INDEX(模拟数据!$B$3:$E$62,$A34,MATCH(A$1,模拟数据!$B$2:$E$2,0))-INDEX(模拟数据!$B$3:$E$62,$A33,MATCH(A$1,模拟数据!$B$2:$E$2,0)),))</f>
        <v>140788</v>
      </c>
      <c r="C34" s="24">
        <f>模拟数据!$L$16*INDEX(经验数据!$H$3:$H$3401,MATCH(INDEX(模拟数据!$B$3:$E$62,$A34,MATCH(A$1,模拟数据!$B$2:$E$2,0)),经验数据!$E$3:$E$3401,0))*(1+INDEX(模拟数据!$M$19:$M$22,MATCH(A$1,模拟数据!$K$19:$K$22,0)))</f>
        <v>7198280.1000000006</v>
      </c>
      <c r="D34" s="24">
        <f ca="1">SUM(OFFSET(经验数据!$S$2,INDEX(模拟数据!$F$3:$I$62,$A33,MATCH(A$1,模拟数据!$B$2:$E$2,0))+1,,INDEX(模拟数据!$F$3:$I$62,$A34,MATCH(A$1,模拟数据!$B$2:$E$2,0))-INDEX(模拟数据!$F$3:$I$62,$A33,MATCH(A$1,模拟数据!$B$2:$E$2,0)),))</f>
        <v>400000</v>
      </c>
      <c r="E34" s="24">
        <f ca="1">MIN(200,MATCH(SUM(B34:D34,U33),经验数据!$C$3:$C$202,1))</f>
        <v>106</v>
      </c>
      <c r="F34" s="24">
        <f t="shared" ca="1" si="2"/>
        <v>5</v>
      </c>
      <c r="G34" s="24">
        <f ca="1">INDEX(经验数据!$M$3:$M$23,MATCH(E34,经验数据!$J$3:$J$23,1))*INDEX(模拟数据!$S$19:$S$22,MATCH(A$1,模拟数据!$K$19:$K$22,0))</f>
        <v>1400000</v>
      </c>
      <c r="H34" s="24">
        <f ca="1">IF(F33&gt;0,VLOOKUP(F33*1000,经验数据!$O$3:$P$95,2,FALSE),VLOOKUP(MIN(80,E34),经验数据!$O$3:$P$95,2,FALSE))*模拟数据!$L$30</f>
        <v>807030</v>
      </c>
      <c r="I34" s="24">
        <f ca="1">MATCH(SUM(B34:D34,G34:H34,U33),经验数据!$C$3:$C$202,1)</f>
        <v>107</v>
      </c>
      <c r="J34" s="24">
        <f ca="1">MIN(INDEX(模拟数据!$N$37:$N$40,MATCH($A$1,模拟数据!$K$37:$K$40,0)),MAX(0,I34-80))</f>
        <v>3</v>
      </c>
      <c r="K34" s="24">
        <f ca="1">IF(J34=0,0,SUM(OFFSET(经验数据!$B$2,I34-J34,,J34,)))</f>
        <v>8615771</v>
      </c>
      <c r="L34" s="24">
        <f t="shared" ca="1" si="3"/>
        <v>42263983.500000007</v>
      </c>
      <c r="M34" s="24">
        <f ca="1">MATCH(L34,经验数据!$C$3:$C$202,1)</f>
        <v>104</v>
      </c>
      <c r="N34" s="24">
        <f ca="1">IFERROR(SUM(OFFSET(经验数据!$V$1,MATCH(I34,经验数据!$U$1:$U$123,0)-J34,,J34,)),0)</f>
        <v>109200</v>
      </c>
      <c r="O34" s="24">
        <f ca="1">N34+IF(J34&gt;0,INDEX(模拟数据!$P$37:$P$40,MATCH($A$1,模拟数据!$K$37:$K$40,0)),0)</f>
        <v>169200</v>
      </c>
      <c r="P34" s="24">
        <f ca="1">SUM($O$3:O34)</f>
        <v>4231600</v>
      </c>
      <c r="Q34" s="24">
        <f ca="1">MATCH(P34,经验数据!$Z$2:$Z$15,1)-1</f>
        <v>5</v>
      </c>
      <c r="R34" s="24" t="b">
        <f t="shared" ca="1" si="0"/>
        <v>0</v>
      </c>
      <c r="S34" s="24">
        <f ca="1">MIN(INDEX(模拟数据!$N$37:$N$40,MATCH($A$1,模拟数据!$K$37:$K$40,0)),IF(R34,M34-110,0))</f>
        <v>0</v>
      </c>
      <c r="T34" s="24">
        <f ca="1">IF(S34=0,0,SUM(OFFSET(经验数据!$B$2,M34-S34,,S34,)))</f>
        <v>0</v>
      </c>
      <c r="U34" s="24">
        <f t="shared" ca="1" si="1"/>
        <v>42263983.500000007</v>
      </c>
      <c r="V34" s="24">
        <f ca="1">MATCH(U34,经验数据!$C$3:$C$202,1)</f>
        <v>104</v>
      </c>
      <c r="W34" s="24">
        <f ca="1">IFERROR(SUM(OFFSET([1]轮回!$B$1,MATCH(M34,[1]轮回!$A$1:$A$91,0)-S34,,S34,)),0)</f>
        <v>0</v>
      </c>
      <c r="X34" s="24">
        <f ca="1">W34+IF(R34,INDEX(模拟数据!$P$47:$P$50,MATCH($A$1,模拟数据!$K$47:$K$50,0)),0)</f>
        <v>0</v>
      </c>
      <c r="Y34" s="24">
        <f ca="1">SUM($X$3:X34)</f>
        <v>0</v>
      </c>
      <c r="Z34" s="24">
        <f ca="1">MATCH(Y34,经验数据!$Z$2:$Z$15,1)-1</f>
        <v>0</v>
      </c>
    </row>
    <row r="35" spans="1:26" x14ac:dyDescent="0.15">
      <c r="A35" s="25">
        <v>33</v>
      </c>
      <c r="B35" s="24">
        <f ca="1">SUM(OFFSET(经验数据!$F$2,INDEX(模拟数据!$B$3:$E$62,$A34,MATCH(A$1,模拟数据!$B$2:$E$2,0))+1,,INDEX(模拟数据!$B$3:$E$62,$A35,MATCH(A$1,模拟数据!$B$2:$E$2,0))-INDEX(模拟数据!$B$3:$E$62,$A34,MATCH(A$1,模拟数据!$B$2:$E$2,0)),))</f>
        <v>143921</v>
      </c>
      <c r="C35" s="24">
        <f>模拟数据!$L$16*INDEX(经验数据!$H$3:$H$3401,MATCH(INDEX(模拟数据!$B$3:$E$62,$A35,MATCH(A$1,模拟数据!$B$2:$E$2,0)),经验数据!$E$3:$E$3401,0))*(1+INDEX(模拟数据!$M$19:$M$22,MATCH(A$1,模拟数据!$K$19:$K$22,0)))</f>
        <v>7356809.9000000004</v>
      </c>
      <c r="D35" s="24">
        <f ca="1">SUM(OFFSET(经验数据!$S$2,INDEX(模拟数据!$F$3:$I$62,$A34,MATCH(A$1,模拟数据!$B$2:$E$2,0))+1,,INDEX(模拟数据!$F$3:$I$62,$A35,MATCH(A$1,模拟数据!$B$2:$E$2,0))-INDEX(模拟数据!$F$3:$I$62,$A34,MATCH(A$1,模拟数据!$B$2:$E$2,0)),))</f>
        <v>410000</v>
      </c>
      <c r="E35" s="24">
        <f ca="1">MIN(200,MATCH(SUM(B35:D35,U34),经验数据!$C$3:$C$202,1))</f>
        <v>107</v>
      </c>
      <c r="F35" s="24">
        <f t="shared" ca="1" si="2"/>
        <v>5</v>
      </c>
      <c r="G35" s="24">
        <f ca="1">INDEX(经验数据!$M$3:$M$23,MATCH(E35,经验数据!$J$3:$J$23,1))*INDEX(模拟数据!$S$19:$S$22,MATCH(A$1,模拟数据!$K$19:$K$22,0))</f>
        <v>1400000</v>
      </c>
      <c r="H35" s="24">
        <f ca="1">IF(F34&gt;0,VLOOKUP(F34*1000,经验数据!$O$3:$P$95,2,FALSE),VLOOKUP(MIN(80,E35),经验数据!$O$3:$P$95,2,FALSE))*模拟数据!$L$30</f>
        <v>807030</v>
      </c>
      <c r="I35" s="24">
        <f ca="1">MATCH(SUM(B35:D35,G35:H35,U34),经验数据!$C$3:$C$202,1)</f>
        <v>107</v>
      </c>
      <c r="J35" s="24">
        <f ca="1">MIN(INDEX(模拟数据!$N$37:$N$40,MATCH($A$1,模拟数据!$K$37:$K$40,0)),MAX(0,I35-80))</f>
        <v>3</v>
      </c>
      <c r="K35" s="24">
        <f ca="1">IF(J35=0,0,SUM(OFFSET(经验数据!$B$2,I35-J35,,J35,)))</f>
        <v>8615771</v>
      </c>
      <c r="L35" s="24">
        <f t="shared" ca="1" si="3"/>
        <v>43765973.400000006</v>
      </c>
      <c r="M35" s="24">
        <f ca="1">MATCH(L35,经验数据!$C$3:$C$202,1)</f>
        <v>105</v>
      </c>
      <c r="N35" s="24">
        <f ca="1">IFERROR(SUM(OFFSET(经验数据!$V$1,MATCH(I35,经验数据!$U$1:$U$123,0)-J35,,J35,)),0)</f>
        <v>109200</v>
      </c>
      <c r="O35" s="24">
        <f ca="1">N35+IF(J35&gt;0,INDEX(模拟数据!$P$37:$P$40,MATCH($A$1,模拟数据!$K$37:$K$40,0)),0)</f>
        <v>169200</v>
      </c>
      <c r="P35" s="24">
        <f ca="1">SUM($O$3:O35)</f>
        <v>4400800</v>
      </c>
      <c r="Q35" s="24">
        <f ca="1">MATCH(P35,经验数据!$Z$2:$Z$15,1)-1</f>
        <v>5</v>
      </c>
      <c r="R35" s="24" t="b">
        <f t="shared" ca="1" si="0"/>
        <v>0</v>
      </c>
      <c r="S35" s="24">
        <f ca="1">MIN(INDEX(模拟数据!$N$37:$N$40,MATCH($A$1,模拟数据!$K$37:$K$40,0)),IF(R35,M35-110,0))</f>
        <v>0</v>
      </c>
      <c r="T35" s="24">
        <f ca="1">IF(S35=0,0,SUM(OFFSET(经验数据!$B$2,M35-S35,,S35,)))</f>
        <v>0</v>
      </c>
      <c r="U35" s="24">
        <f t="shared" ca="1" si="1"/>
        <v>43765973.400000006</v>
      </c>
      <c r="V35" s="24">
        <f ca="1">MATCH(U35,经验数据!$C$3:$C$202,1)</f>
        <v>105</v>
      </c>
      <c r="W35" s="24">
        <f ca="1">IFERROR(SUM(OFFSET([1]轮回!$B$1,MATCH(M35,[1]轮回!$A$1:$A$91,0)-S35,,S35,)),0)</f>
        <v>0</v>
      </c>
      <c r="X35" s="24">
        <f ca="1">W35+IF(R35,INDEX(模拟数据!$P$47:$P$50,MATCH($A$1,模拟数据!$K$47:$K$50,0)),0)</f>
        <v>0</v>
      </c>
      <c r="Y35" s="24">
        <f ca="1">SUM($X$3:X35)</f>
        <v>0</v>
      </c>
      <c r="Z35" s="24">
        <f ca="1">MATCH(Y35,经验数据!$Z$2:$Z$15,1)-1</f>
        <v>0</v>
      </c>
    </row>
    <row r="36" spans="1:26" x14ac:dyDescent="0.15">
      <c r="A36" s="25">
        <v>34</v>
      </c>
      <c r="B36" s="24">
        <f ca="1">SUM(OFFSET(经验数据!$F$2,INDEX(模拟数据!$B$3:$E$62,$A35,MATCH(A$1,模拟数据!$B$2:$E$2,0))+1,,INDEX(模拟数据!$B$3:$E$62,$A36,MATCH(A$1,模拟数据!$B$2:$E$2,0))-INDEX(模拟数据!$B$3:$E$62,$A35,MATCH(A$1,模拟数据!$B$2:$E$2,0)),))</f>
        <v>147055</v>
      </c>
      <c r="C36" s="24">
        <f>模拟数据!$L$16*INDEX(经验数据!$H$3:$H$3401,MATCH(INDEX(模拟数据!$B$3:$E$62,$A36,MATCH(A$1,模拟数据!$B$2:$E$2,0)),经验数据!$E$3:$E$3401,0))*(1+INDEX(模拟数据!$M$19:$M$22,MATCH(A$1,模拟数据!$K$19:$K$22,0)))</f>
        <v>7515339.7000000002</v>
      </c>
      <c r="D36" s="24">
        <f ca="1">SUM(OFFSET(经验数据!$S$2,INDEX(模拟数据!$F$3:$I$62,$A35,MATCH(A$1,模拟数据!$B$2:$E$2,0))+1,,INDEX(模拟数据!$F$3:$I$62,$A36,MATCH(A$1,模拟数据!$B$2:$E$2,0))-INDEX(模拟数据!$F$3:$I$62,$A35,MATCH(A$1,模拟数据!$B$2:$E$2,0)),))</f>
        <v>635000</v>
      </c>
      <c r="E36" s="24">
        <f ca="1">MIN(200,MATCH(SUM(B36:D36,U35),经验数据!$C$3:$C$202,1))</f>
        <v>107</v>
      </c>
      <c r="F36" s="24">
        <f t="shared" ca="1" si="2"/>
        <v>5</v>
      </c>
      <c r="G36" s="24">
        <f ca="1">INDEX(经验数据!$M$3:$M$23,MATCH(E36,经验数据!$J$3:$J$23,1))*INDEX(模拟数据!$S$19:$S$22,MATCH(A$1,模拟数据!$K$19:$K$22,0))</f>
        <v>1400000</v>
      </c>
      <c r="H36" s="24">
        <f ca="1">IF(F35&gt;0,VLOOKUP(F35*1000,经验数据!$O$3:$P$95,2,FALSE),VLOOKUP(MIN(80,E36),经验数据!$O$3:$P$95,2,FALSE))*模拟数据!$L$30</f>
        <v>807030</v>
      </c>
      <c r="I36" s="24">
        <f ca="1">MATCH(SUM(B36:D36,G36:H36,U35),经验数据!$C$3:$C$202,1)</f>
        <v>108</v>
      </c>
      <c r="J36" s="24">
        <f ca="1">MIN(INDEX(模拟数据!$N$37:$N$40,MATCH($A$1,模拟数据!$K$37:$K$40,0)),MAX(0,I36-80))</f>
        <v>3</v>
      </c>
      <c r="K36" s="24">
        <f ca="1">IF(J36=0,0,SUM(OFFSET(经验数据!$B$2,I36-J36,,J36,)))</f>
        <v>8977064</v>
      </c>
      <c r="L36" s="24">
        <f t="shared" ca="1" si="3"/>
        <v>45293334.100000009</v>
      </c>
      <c r="M36" s="24">
        <f ca="1">MATCH(L36,经验数据!$C$3:$C$202,1)</f>
        <v>105</v>
      </c>
      <c r="N36" s="24">
        <f ca="1">IFERROR(SUM(OFFSET(经验数据!$V$1,MATCH(I36,经验数据!$U$1:$U$123,0)-J36,,J36,)),0)</f>
        <v>114000</v>
      </c>
      <c r="O36" s="24">
        <f ca="1">N36+IF(J36&gt;0,INDEX(模拟数据!$P$37:$P$40,MATCH($A$1,模拟数据!$K$37:$K$40,0)),0)</f>
        <v>174000</v>
      </c>
      <c r="P36" s="24">
        <f ca="1">SUM($O$3:O36)</f>
        <v>4574800</v>
      </c>
      <c r="Q36" s="24">
        <f ca="1">MATCH(P36,经验数据!$Z$2:$Z$15,1)-1</f>
        <v>5</v>
      </c>
      <c r="R36" s="24" t="b">
        <f t="shared" ca="1" si="0"/>
        <v>0</v>
      </c>
      <c r="S36" s="24">
        <f ca="1">MIN(INDEX(模拟数据!$N$37:$N$40,MATCH($A$1,模拟数据!$K$37:$K$40,0)),IF(R36,M36-110,0))</f>
        <v>0</v>
      </c>
      <c r="T36" s="24">
        <f ca="1">IF(S36=0,0,SUM(OFFSET(经验数据!$B$2,M36-S36,,S36,)))</f>
        <v>0</v>
      </c>
      <c r="U36" s="24">
        <f t="shared" ca="1" si="1"/>
        <v>45293334.100000009</v>
      </c>
      <c r="V36" s="24">
        <f ca="1">MATCH(U36,经验数据!$C$3:$C$202,1)</f>
        <v>105</v>
      </c>
      <c r="W36" s="24">
        <f ca="1">IFERROR(SUM(OFFSET([1]轮回!$B$1,MATCH(M36,[1]轮回!$A$1:$A$91,0)-S36,,S36,)),0)</f>
        <v>0</v>
      </c>
      <c r="X36" s="24">
        <f ca="1">W36+IF(R36,INDEX(模拟数据!$P$47:$P$50,MATCH($A$1,模拟数据!$K$47:$K$50,0)),0)</f>
        <v>0</v>
      </c>
      <c r="Y36" s="24">
        <f ca="1">SUM($X$3:X36)</f>
        <v>0</v>
      </c>
      <c r="Z36" s="24">
        <f ca="1">MATCH(Y36,经验数据!$Z$2:$Z$15,1)-1</f>
        <v>0</v>
      </c>
    </row>
    <row r="37" spans="1:26" x14ac:dyDescent="0.15">
      <c r="A37" s="25">
        <v>35</v>
      </c>
      <c r="B37" s="24">
        <f ca="1">SUM(OFFSET(经验数据!$F$2,INDEX(模拟数据!$B$3:$E$62,$A36,MATCH(A$1,模拟数据!$B$2:$E$2,0))+1,,INDEX(模拟数据!$B$3:$E$62,$A37,MATCH(A$1,模拟数据!$B$2:$E$2,0))-INDEX(模拟数据!$B$3:$E$62,$A36,MATCH(A$1,模拟数据!$B$2:$E$2,0)),))</f>
        <v>153199</v>
      </c>
      <c r="C37" s="24">
        <f>模拟数据!$L$16*INDEX(经验数据!$H$3:$H$3401,MATCH(INDEX(模拟数据!$B$3:$E$62,$A37,MATCH(A$1,模拟数据!$B$2:$E$2,0)),经验数据!$E$3:$E$3401,0))*(1+INDEX(模拟数据!$M$19:$M$22,MATCH(A$1,模拟数据!$K$19:$K$22,0)))</f>
        <v>7894409.6000000006</v>
      </c>
      <c r="D37" s="24">
        <f ca="1">SUM(OFFSET(经验数据!$S$2,INDEX(模拟数据!$F$3:$I$62,$A36,MATCH(A$1,模拟数据!$B$2:$E$2,0))+1,,INDEX(模拟数据!$F$3:$I$62,$A37,MATCH(A$1,模拟数据!$B$2:$E$2,0))-INDEX(模拟数据!$F$3:$I$62,$A36,MATCH(A$1,模拟数据!$B$2:$E$2,0)),))</f>
        <v>435000</v>
      </c>
      <c r="E37" s="24">
        <f ca="1">MIN(200,MATCH(SUM(B37:D37,U36),经验数据!$C$3:$C$202,1))</f>
        <v>108</v>
      </c>
      <c r="F37" s="24">
        <f t="shared" ca="1" si="2"/>
        <v>5</v>
      </c>
      <c r="G37" s="24">
        <f ca="1">INDEX(经验数据!$M$3:$M$23,MATCH(E37,经验数据!$J$3:$J$23,1))*INDEX(模拟数据!$S$19:$S$22,MATCH(A$1,模拟数据!$K$19:$K$22,0))</f>
        <v>1400000</v>
      </c>
      <c r="H37" s="24">
        <f ca="1">IF(F36&gt;0,VLOOKUP(F36*1000,经验数据!$O$3:$P$95,2,FALSE),VLOOKUP(MIN(80,E37),经验数据!$O$3:$P$95,2,FALSE))*模拟数据!$L$30</f>
        <v>807030</v>
      </c>
      <c r="I37" s="24">
        <f ca="1">MATCH(SUM(B37:D37,G37:H37,U36),经验数据!$C$3:$C$202,1)</f>
        <v>109</v>
      </c>
      <c r="J37" s="24">
        <f ca="1">MIN(INDEX(模拟数据!$N$37:$N$40,MATCH($A$1,模拟数据!$K$37:$K$40,0)),MAX(0,I37-80))</f>
        <v>3</v>
      </c>
      <c r="K37" s="24">
        <f ca="1">IF(J37=0,0,SUM(OFFSET(经验数据!$B$2,I37-J37,,J37,)))</f>
        <v>9345743</v>
      </c>
      <c r="L37" s="24">
        <f t="shared" ca="1" si="3"/>
        <v>46637229.70000001</v>
      </c>
      <c r="M37" s="24">
        <f ca="1">MATCH(L37,经验数据!$C$3:$C$202,1)</f>
        <v>106</v>
      </c>
      <c r="N37" s="24">
        <f ca="1">IFERROR(SUM(OFFSET(经验数据!$V$1,MATCH(I37,经验数据!$U$1:$U$123,0)-J37,,J37,)),0)</f>
        <v>118900</v>
      </c>
      <c r="O37" s="24">
        <f ca="1">N37+IF(J37&gt;0,INDEX(模拟数据!$P$37:$P$40,MATCH($A$1,模拟数据!$K$37:$K$40,0)),0)</f>
        <v>178900</v>
      </c>
      <c r="P37" s="24">
        <f ca="1">SUM($O$3:O37)</f>
        <v>4753700</v>
      </c>
      <c r="Q37" s="24">
        <f ca="1">MATCH(P37,经验数据!$Z$2:$Z$15,1)-1</f>
        <v>5</v>
      </c>
      <c r="R37" s="24" t="b">
        <f t="shared" ca="1" si="0"/>
        <v>0</v>
      </c>
      <c r="S37" s="24">
        <f ca="1">MIN(INDEX(模拟数据!$N$37:$N$40,MATCH($A$1,模拟数据!$K$37:$K$40,0)),IF(R37,M37-110,0))</f>
        <v>0</v>
      </c>
      <c r="T37" s="24">
        <f ca="1">IF(S37=0,0,SUM(OFFSET(经验数据!$B$2,M37-S37,,S37,)))</f>
        <v>0</v>
      </c>
      <c r="U37" s="24">
        <f t="shared" ca="1" si="1"/>
        <v>46637229.70000001</v>
      </c>
      <c r="V37" s="24">
        <f ca="1">MATCH(U37,经验数据!$C$3:$C$202,1)</f>
        <v>106</v>
      </c>
      <c r="W37" s="24">
        <f ca="1">IFERROR(SUM(OFFSET([1]轮回!$B$1,MATCH(M37,[1]轮回!$A$1:$A$91,0)-S37,,S37,)),0)</f>
        <v>0</v>
      </c>
      <c r="X37" s="24">
        <f ca="1">W37+IF(R37,INDEX(模拟数据!$P$47:$P$50,MATCH($A$1,模拟数据!$K$47:$K$50,0)),0)</f>
        <v>0</v>
      </c>
      <c r="Y37" s="24">
        <f ca="1">SUM($X$3:X37)</f>
        <v>0</v>
      </c>
      <c r="Z37" s="24">
        <f ca="1">MATCH(Y37,经验数据!$Z$2:$Z$15,1)-1</f>
        <v>0</v>
      </c>
    </row>
    <row r="38" spans="1:26" x14ac:dyDescent="0.15">
      <c r="A38" s="25">
        <v>36</v>
      </c>
      <c r="B38" s="24">
        <f ca="1">SUM(OFFSET(经验数据!$F$2,INDEX(模拟数据!$B$3:$E$62,$A37,MATCH(A$1,模拟数据!$B$2:$E$2,0))+1,,INDEX(模拟数据!$B$3:$E$62,$A38,MATCH(A$1,模拟数据!$B$2:$E$2,0))-INDEX(模拟数据!$B$3:$E$62,$A37,MATCH(A$1,模拟数据!$B$2:$E$2,0)),))</f>
        <v>157401</v>
      </c>
      <c r="C38" s="24">
        <f>模拟数据!$L$16*INDEX(经验数据!$H$3:$H$3401,MATCH(INDEX(模拟数据!$B$3:$E$62,$A38,MATCH(A$1,模拟数据!$B$2:$E$2,0)),经验数据!$E$3:$E$3401,0))*(1+INDEX(模拟数据!$M$19:$M$22,MATCH(A$1,模拟数据!$K$19:$K$22,0)))</f>
        <v>8026526.2000000002</v>
      </c>
      <c r="D38" s="24">
        <f ca="1">SUM(OFFSET(经验数据!$S$2,INDEX(模拟数据!$F$3:$I$62,$A37,MATCH(A$1,模拟数据!$B$2:$E$2,0))+1,,INDEX(模拟数据!$F$3:$I$62,$A38,MATCH(A$1,模拟数据!$B$2:$E$2,0))-INDEX(模拟数据!$F$3:$I$62,$A37,MATCH(A$1,模拟数据!$B$2:$E$2,0)),))</f>
        <v>445000</v>
      </c>
      <c r="E38" s="24">
        <f ca="1">MIN(200,MATCH(SUM(B38:D38,U37),经验数据!$C$3:$C$202,1))</f>
        <v>108</v>
      </c>
      <c r="F38" s="24">
        <f t="shared" ca="1" si="2"/>
        <v>5</v>
      </c>
      <c r="G38" s="24">
        <f ca="1">INDEX(经验数据!$M$3:$M$23,MATCH(E38,经验数据!$J$3:$J$23,1))*INDEX(模拟数据!$S$19:$S$22,MATCH(A$1,模拟数据!$K$19:$K$22,0))</f>
        <v>1400000</v>
      </c>
      <c r="H38" s="24">
        <f ca="1">IF(F37&gt;0,VLOOKUP(F37*1000,经验数据!$O$3:$P$95,2,FALSE),VLOOKUP(MIN(80,E38),经验数据!$O$3:$P$95,2,FALSE))*模拟数据!$L$30</f>
        <v>807030</v>
      </c>
      <c r="I38" s="24">
        <f ca="1">MATCH(SUM(B38:D38,G38:H38,U37),经验数据!$C$3:$C$202,1)</f>
        <v>109</v>
      </c>
      <c r="J38" s="24">
        <f ca="1">MIN(INDEX(模拟数据!$N$37:$N$40,MATCH($A$1,模拟数据!$K$37:$K$40,0)),MAX(0,I38-80))</f>
        <v>3</v>
      </c>
      <c r="K38" s="24">
        <f ca="1">IF(J38=0,0,SUM(OFFSET(经验数据!$B$2,I38-J38,,J38,)))</f>
        <v>9345743</v>
      </c>
      <c r="L38" s="24">
        <f t="shared" ca="1" si="3"/>
        <v>48127443.900000006</v>
      </c>
      <c r="M38" s="24">
        <f ca="1">MATCH(L38,经验数据!$C$3:$C$202,1)</f>
        <v>106</v>
      </c>
      <c r="N38" s="24">
        <f ca="1">IFERROR(SUM(OFFSET(经验数据!$V$1,MATCH(I38,经验数据!$U$1:$U$123,0)-J38,,J38,)),0)</f>
        <v>118900</v>
      </c>
      <c r="O38" s="24">
        <f ca="1">N38+IF(J38&gt;0,INDEX(模拟数据!$P$37:$P$40,MATCH($A$1,模拟数据!$K$37:$K$40,0)),0)</f>
        <v>178900</v>
      </c>
      <c r="P38" s="24">
        <f ca="1">SUM($O$3:O38)</f>
        <v>4932600</v>
      </c>
      <c r="Q38" s="24">
        <f ca="1">MATCH(P38,经验数据!$Z$2:$Z$15,1)-1</f>
        <v>5</v>
      </c>
      <c r="R38" s="24" t="b">
        <f t="shared" ca="1" si="0"/>
        <v>0</v>
      </c>
      <c r="S38" s="24">
        <f ca="1">MIN(INDEX(模拟数据!$N$37:$N$40,MATCH($A$1,模拟数据!$K$37:$K$40,0)),IF(R38,M38-110,0))</f>
        <v>0</v>
      </c>
      <c r="T38" s="24">
        <f ca="1">IF(S38=0,0,SUM(OFFSET(经验数据!$B$2,M38-S38,,S38,)))</f>
        <v>0</v>
      </c>
      <c r="U38" s="24">
        <f t="shared" ca="1" si="1"/>
        <v>48127443.900000006</v>
      </c>
      <c r="V38" s="24">
        <f ca="1">MATCH(U38,经验数据!$C$3:$C$202,1)</f>
        <v>106</v>
      </c>
      <c r="W38" s="24">
        <f ca="1">IFERROR(SUM(OFFSET([1]轮回!$B$1,MATCH(M38,[1]轮回!$A$1:$A$91,0)-S38,,S38,)),0)</f>
        <v>0</v>
      </c>
      <c r="X38" s="24">
        <f ca="1">W38+IF(R38,INDEX(模拟数据!$P$47:$P$50,MATCH($A$1,模拟数据!$K$47:$K$50,0)),0)</f>
        <v>0</v>
      </c>
      <c r="Y38" s="24">
        <f ca="1">SUM($X$3:X38)</f>
        <v>0</v>
      </c>
      <c r="Z38" s="24">
        <f ca="1">MATCH(Y38,经验数据!$Z$2:$Z$15,1)-1</f>
        <v>0</v>
      </c>
    </row>
    <row r="39" spans="1:26" x14ac:dyDescent="0.15">
      <c r="A39" s="25">
        <v>37</v>
      </c>
      <c r="B39" s="24">
        <f ca="1">SUM(OFFSET(经验数据!$F$2,INDEX(模拟数据!$B$3:$E$62,$A38,MATCH(A$1,模拟数据!$B$2:$E$2,0))+1,,INDEX(模拟数据!$B$3:$E$62,$A39,MATCH(A$1,模拟数据!$B$2:$E$2,0))-INDEX(模拟数据!$B$3:$E$62,$A38,MATCH(A$1,模拟数据!$B$2:$E$2,0)),))</f>
        <v>160011</v>
      </c>
      <c r="C39" s="24">
        <f>模拟数据!$L$16*INDEX(经验数据!$H$3:$H$3401,MATCH(INDEX(模拟数据!$B$3:$E$62,$A39,MATCH(A$1,模拟数据!$B$2:$E$2,0)),经验数据!$E$3:$E$3401,0))*(1+INDEX(模拟数据!$M$19:$M$22,MATCH(A$1,模拟数据!$K$19:$K$22,0)))</f>
        <v>8158617.5000000009</v>
      </c>
      <c r="D39" s="24">
        <f ca="1">SUM(OFFSET(经验数据!$S$2,INDEX(模拟数据!$F$3:$I$62,$A38,MATCH(A$1,模拟数据!$B$2:$E$2,0))+1,,INDEX(模拟数据!$F$3:$I$62,$A39,MATCH(A$1,模拟数据!$B$2:$E$2,0))-INDEX(模拟数据!$F$3:$I$62,$A38,MATCH(A$1,模拟数据!$B$2:$E$2,0)),))</f>
        <v>455000</v>
      </c>
      <c r="E39" s="24">
        <f ca="1">MIN(200,MATCH(SUM(B39:D39,U38),经验数据!$C$3:$C$202,1))</f>
        <v>109</v>
      </c>
      <c r="F39" s="24">
        <f t="shared" ca="1" si="2"/>
        <v>5</v>
      </c>
      <c r="G39" s="24">
        <f ca="1">INDEX(经验数据!$M$3:$M$23,MATCH(E39,经验数据!$J$3:$J$23,1))*INDEX(模拟数据!$S$19:$S$22,MATCH(A$1,模拟数据!$K$19:$K$22,0))</f>
        <v>1400000</v>
      </c>
      <c r="H39" s="24">
        <f ca="1">IF(F38&gt;0,VLOOKUP(F38*1000,经验数据!$O$3:$P$95,2,FALSE),VLOOKUP(MIN(80,E39),经验数据!$O$3:$P$95,2,FALSE))*模拟数据!$L$30</f>
        <v>807030</v>
      </c>
      <c r="I39" s="24">
        <f ca="1">MATCH(SUM(B39:D39,G39:H39,U38),经验数据!$C$3:$C$202,1)</f>
        <v>109</v>
      </c>
      <c r="J39" s="24">
        <f ca="1">MIN(INDEX(模拟数据!$N$37:$N$40,MATCH($A$1,模拟数据!$K$37:$K$40,0)),MAX(0,I39-80))</f>
        <v>3</v>
      </c>
      <c r="K39" s="24">
        <f ca="1">IF(J39=0,0,SUM(OFFSET(经验数据!$B$2,I39-J39,,J39,)))</f>
        <v>9345743</v>
      </c>
      <c r="L39" s="24">
        <f t="shared" ca="1" si="3"/>
        <v>49762359.400000006</v>
      </c>
      <c r="M39" s="24">
        <f ca="1">MATCH(L39,经验数据!$C$3:$C$202,1)</f>
        <v>107</v>
      </c>
      <c r="N39" s="24">
        <f ca="1">IFERROR(SUM(OFFSET(经验数据!$V$1,MATCH(I39,经验数据!$U$1:$U$123,0)-J39,,J39,)),0)</f>
        <v>118900</v>
      </c>
      <c r="O39" s="24">
        <f ca="1">N39+IF(J39&gt;0,INDEX(模拟数据!$P$37:$P$40,MATCH($A$1,模拟数据!$K$37:$K$40,0)),0)</f>
        <v>178900</v>
      </c>
      <c r="P39" s="24">
        <f ca="1">SUM($O$3:O39)</f>
        <v>5111500</v>
      </c>
      <c r="Q39" s="24">
        <f ca="1">MATCH(P39,经验数据!$Z$2:$Z$15,1)-1</f>
        <v>5</v>
      </c>
      <c r="R39" s="24" t="b">
        <f t="shared" ca="1" si="0"/>
        <v>0</v>
      </c>
      <c r="S39" s="24">
        <f ca="1">MIN(INDEX(模拟数据!$N$37:$N$40,MATCH($A$1,模拟数据!$K$37:$K$40,0)),IF(R39,M39-110,0))</f>
        <v>0</v>
      </c>
      <c r="T39" s="24">
        <f ca="1">IF(S39=0,0,SUM(OFFSET(经验数据!$B$2,M39-S39,,S39,)))</f>
        <v>0</v>
      </c>
      <c r="U39" s="24">
        <f t="shared" ca="1" si="1"/>
        <v>49762359.400000006</v>
      </c>
      <c r="V39" s="24">
        <f ca="1">MATCH(U39,经验数据!$C$3:$C$202,1)</f>
        <v>107</v>
      </c>
      <c r="W39" s="24">
        <f ca="1">IFERROR(SUM(OFFSET([1]轮回!$B$1,MATCH(M39,[1]轮回!$A$1:$A$91,0)-S39,,S39,)),0)</f>
        <v>0</v>
      </c>
      <c r="X39" s="24">
        <f ca="1">W39+IF(R39,INDEX(模拟数据!$P$47:$P$50,MATCH($A$1,模拟数据!$K$47:$K$50,0)),0)</f>
        <v>0</v>
      </c>
      <c r="Y39" s="24">
        <f ca="1">SUM($X$3:X39)</f>
        <v>0</v>
      </c>
      <c r="Z39" s="24">
        <f ca="1">MATCH(Y39,经验数据!$Z$2:$Z$15,1)-1</f>
        <v>0</v>
      </c>
    </row>
    <row r="40" spans="1:26" x14ac:dyDescent="0.15">
      <c r="A40" s="25">
        <v>38</v>
      </c>
      <c r="B40" s="24">
        <f ca="1">SUM(OFFSET(经验数据!$F$2,INDEX(模拟数据!$B$3:$E$62,$A39,MATCH(A$1,模拟数据!$B$2:$E$2,0))+1,,INDEX(模拟数据!$B$3:$E$62,$A40,MATCH(A$1,模拟数据!$B$2:$E$2,0))-INDEX(模拟数据!$B$3:$E$62,$A39,MATCH(A$1,模拟数据!$B$2:$E$2,0)),))</f>
        <v>162623</v>
      </c>
      <c r="C40" s="24">
        <f>模拟数据!$L$16*INDEX(经验数据!$H$3:$H$3401,MATCH(INDEX(模拟数据!$B$3:$E$62,$A40,MATCH(A$1,模拟数据!$B$2:$E$2,0)),经验数据!$E$3:$E$3401,0))*(1+INDEX(模拟数据!$M$19:$M$22,MATCH(A$1,模拟数据!$K$19:$K$22,0)))</f>
        <v>8290734.1000000006</v>
      </c>
      <c r="D40" s="24">
        <f ca="1">SUM(OFFSET(经验数据!$S$2,INDEX(模拟数据!$F$3:$I$62,$A39,MATCH(A$1,模拟数据!$B$2:$E$2,0))+1,,INDEX(模拟数据!$F$3:$I$62,$A40,MATCH(A$1,模拟数据!$B$2:$E$2,0))-INDEX(模拟数据!$F$3:$I$62,$A39,MATCH(A$1,模拟数据!$B$2:$E$2,0)),))</f>
        <v>465000</v>
      </c>
      <c r="E40" s="24">
        <f ca="1">MIN(200,MATCH(SUM(B40:D40,U39),经验数据!$C$3:$C$202,1))</f>
        <v>109</v>
      </c>
      <c r="F40" s="24">
        <f t="shared" ca="1" si="2"/>
        <v>5</v>
      </c>
      <c r="G40" s="24">
        <f ca="1">INDEX(经验数据!$M$3:$M$23,MATCH(E40,经验数据!$J$3:$J$23,1))*INDEX(模拟数据!$S$19:$S$22,MATCH(A$1,模拟数据!$K$19:$K$22,0))</f>
        <v>1400000</v>
      </c>
      <c r="H40" s="24">
        <f ca="1">IF(F39&gt;0,VLOOKUP(F39*1000,经验数据!$O$3:$P$95,2,FALSE),VLOOKUP(MIN(80,E40),经验数据!$O$3:$P$95,2,FALSE))*模拟数据!$L$30</f>
        <v>807030</v>
      </c>
      <c r="I40" s="24">
        <f ca="1">MATCH(SUM(B40:D40,G40:H40,U39),经验数据!$C$3:$C$202,1)</f>
        <v>110</v>
      </c>
      <c r="J40" s="24">
        <f ca="1">MIN(INDEX(模拟数据!$N$37:$N$40,MATCH($A$1,模拟数据!$K$37:$K$40,0)),MAX(0,I40-80))</f>
        <v>3</v>
      </c>
      <c r="K40" s="24">
        <f ca="1">IF(J40=0,0,SUM(OFFSET(经验数据!$B$2,I40-J40,,J40,)))</f>
        <v>9721808</v>
      </c>
      <c r="L40" s="24">
        <f t="shared" ca="1" si="3"/>
        <v>51165938.500000007</v>
      </c>
      <c r="M40" s="24">
        <f ca="1">MATCH(L40,经验数据!$C$3:$C$202,1)</f>
        <v>107</v>
      </c>
      <c r="N40" s="24">
        <f ca="1">IFERROR(SUM(OFFSET(经验数据!$V$1,MATCH(I40,经验数据!$U$1:$U$123,0)-J40,,J40,)),0)</f>
        <v>123800</v>
      </c>
      <c r="O40" s="24">
        <f ca="1">N40+IF(J40&gt;0,INDEX(模拟数据!$P$37:$P$40,MATCH($A$1,模拟数据!$K$37:$K$40,0)),0)</f>
        <v>183800</v>
      </c>
      <c r="P40" s="24">
        <f ca="1">SUM($O$3:O40)</f>
        <v>5295300</v>
      </c>
      <c r="Q40" s="24">
        <f ca="1">MATCH(P40,经验数据!$Z$2:$Z$15,1)-1</f>
        <v>5</v>
      </c>
      <c r="R40" s="24" t="b">
        <f t="shared" ca="1" si="0"/>
        <v>0</v>
      </c>
      <c r="S40" s="24">
        <f ca="1">MIN(INDEX(模拟数据!$N$37:$N$40,MATCH($A$1,模拟数据!$K$37:$K$40,0)),IF(R40,M40-110,0))</f>
        <v>0</v>
      </c>
      <c r="T40" s="24">
        <f ca="1">IF(S40=0,0,SUM(OFFSET(经验数据!$B$2,M40-S40,,S40,)))</f>
        <v>0</v>
      </c>
      <c r="U40" s="24">
        <f t="shared" ca="1" si="1"/>
        <v>51165938.500000007</v>
      </c>
      <c r="V40" s="24">
        <f ca="1">MATCH(U40,经验数据!$C$3:$C$202,1)</f>
        <v>107</v>
      </c>
      <c r="W40" s="24">
        <f ca="1">IFERROR(SUM(OFFSET([1]轮回!$B$1,MATCH(M40,[1]轮回!$A$1:$A$91,0)-S40,,S40,)),0)</f>
        <v>0</v>
      </c>
      <c r="X40" s="24">
        <f ca="1">W40+IF(R40,INDEX(模拟数据!$P$47:$P$50,MATCH($A$1,模拟数据!$K$47:$K$50,0)),0)</f>
        <v>0</v>
      </c>
      <c r="Y40" s="24">
        <f ca="1">SUM($X$3:X40)</f>
        <v>0</v>
      </c>
      <c r="Z40" s="24">
        <f ca="1">MATCH(Y40,经验数据!$Z$2:$Z$15,1)-1</f>
        <v>0</v>
      </c>
    </row>
    <row r="41" spans="1:26" x14ac:dyDescent="0.15">
      <c r="A41" s="25">
        <v>39</v>
      </c>
      <c r="B41" s="24">
        <f ca="1">SUM(OFFSET(经验数据!$F$2,INDEX(模拟数据!$B$3:$E$62,$A40,MATCH(A$1,模拟数据!$B$2:$E$2,0))+1,,INDEX(模拟数据!$B$3:$E$62,$A41,MATCH(A$1,模拟数据!$B$2:$E$2,0))-INDEX(模拟数据!$B$3:$E$62,$A40,MATCH(A$1,模拟数据!$B$2:$E$2,0)),))</f>
        <v>165234</v>
      </c>
      <c r="C41" s="24">
        <f>模拟数据!$L$16*INDEX(经验数据!$H$3:$H$3401,MATCH(INDEX(模拟数据!$B$3:$E$62,$A41,MATCH(A$1,模拟数据!$B$2:$E$2,0)),经验数据!$E$3:$E$3401,0))*(1+INDEX(模拟数据!$M$19:$M$22,MATCH(A$1,模拟数据!$K$19:$K$22,0)))</f>
        <v>8422850.7000000011</v>
      </c>
      <c r="D41" s="24">
        <f ca="1">SUM(OFFSET(经验数据!$S$2,INDEX(模拟数据!$F$3:$I$62,$A40,MATCH(A$1,模拟数据!$B$2:$E$2,0))+1,,INDEX(模拟数据!$F$3:$I$62,$A41,MATCH(A$1,模拟数据!$B$2:$E$2,0))-INDEX(模拟数据!$F$3:$I$62,$A40,MATCH(A$1,模拟数据!$B$2:$E$2,0)),))</f>
        <v>475000</v>
      </c>
      <c r="E41" s="24">
        <f ca="1">MIN(200,MATCH(SUM(B41:D41,U40),经验数据!$C$3:$C$202,1))</f>
        <v>110</v>
      </c>
      <c r="F41" s="24">
        <f t="shared" ca="1" si="2"/>
        <v>5</v>
      </c>
      <c r="G41" s="24">
        <f ca="1">INDEX(经验数据!$M$3:$M$23,MATCH(E41,经验数据!$J$3:$J$23,1))*INDEX(模拟数据!$S$19:$S$22,MATCH(A$1,模拟数据!$K$19:$K$22,0))</f>
        <v>1800000</v>
      </c>
      <c r="H41" s="24">
        <f ca="1">IF(F40&gt;0,VLOOKUP(F40*1000,经验数据!$O$3:$P$95,2,FALSE),VLOOKUP(MIN(80,E41),经验数据!$O$3:$P$95,2,FALSE))*模拟数据!$L$30</f>
        <v>807030</v>
      </c>
      <c r="I41" s="24">
        <f ca="1">MATCH(SUM(B41:D41,G41:H41,U40),经验数据!$C$3:$C$202,1)</f>
        <v>110</v>
      </c>
      <c r="J41" s="24">
        <f ca="1">MIN(INDEX(模拟数据!$N$37:$N$40,MATCH($A$1,模拟数据!$K$37:$K$40,0)),MAX(0,I41-80))</f>
        <v>3</v>
      </c>
      <c r="K41" s="24">
        <f ca="1">IF(J41=0,0,SUM(OFFSET(经验数据!$B$2,I41-J41,,J41,)))</f>
        <v>9721808</v>
      </c>
      <c r="L41" s="24">
        <f t="shared" ca="1" si="3"/>
        <v>53114245.20000001</v>
      </c>
      <c r="M41" s="24">
        <f ca="1">MATCH(L41,经验数据!$C$3:$C$202,1)</f>
        <v>108</v>
      </c>
      <c r="N41" s="24">
        <f ca="1">IFERROR(SUM(OFFSET(经验数据!$V$1,MATCH(I41,经验数据!$U$1:$U$123,0)-J41,,J41,)),0)</f>
        <v>123800</v>
      </c>
      <c r="O41" s="24">
        <f ca="1">N41+IF(J41&gt;0,INDEX(模拟数据!$P$37:$P$40,MATCH($A$1,模拟数据!$K$37:$K$40,0)),0)</f>
        <v>183800</v>
      </c>
      <c r="P41" s="24">
        <f ca="1">SUM($O$3:O41)</f>
        <v>5479100</v>
      </c>
      <c r="Q41" s="24">
        <f ca="1">MATCH(P41,经验数据!$Z$2:$Z$15,1)-1</f>
        <v>5</v>
      </c>
      <c r="R41" s="24" t="b">
        <f t="shared" ca="1" si="0"/>
        <v>0</v>
      </c>
      <c r="S41" s="24">
        <f ca="1">MIN(INDEX(模拟数据!$N$37:$N$40,MATCH($A$1,模拟数据!$K$37:$K$40,0)),IF(R41,M41-110,0))</f>
        <v>0</v>
      </c>
      <c r="T41" s="24">
        <f ca="1">IF(S41=0,0,SUM(OFFSET(经验数据!$B$2,M41-S41,,S41,)))</f>
        <v>0</v>
      </c>
      <c r="U41" s="24">
        <f t="shared" ca="1" si="1"/>
        <v>53114245.20000001</v>
      </c>
      <c r="V41" s="24">
        <f ca="1">MATCH(U41,经验数据!$C$3:$C$202,1)</f>
        <v>108</v>
      </c>
      <c r="W41" s="24">
        <f ca="1">IFERROR(SUM(OFFSET([1]轮回!$B$1,MATCH(M41,[1]轮回!$A$1:$A$91,0)-S41,,S41,)),0)</f>
        <v>0</v>
      </c>
      <c r="X41" s="24">
        <f ca="1">W41+IF(R41,INDEX(模拟数据!$P$47:$P$50,MATCH($A$1,模拟数据!$K$47:$K$50,0)),0)</f>
        <v>0</v>
      </c>
      <c r="Y41" s="24">
        <f ca="1">SUM($X$3:X41)</f>
        <v>0</v>
      </c>
      <c r="Z41" s="24">
        <f ca="1">MATCH(Y41,经验数据!$Z$2:$Z$15,1)-1</f>
        <v>0</v>
      </c>
    </row>
    <row r="42" spans="1:26" x14ac:dyDescent="0.15">
      <c r="A42" s="25">
        <v>40</v>
      </c>
      <c r="B42" s="24">
        <f ca="1">SUM(OFFSET(经验数据!$F$2,INDEX(模拟数据!$B$3:$E$62,$A41,MATCH(A$1,模拟数据!$B$2:$E$2,0))+1,,INDEX(模拟数据!$B$3:$E$62,$A42,MATCH(A$1,模拟数据!$B$2:$E$2,0))-INDEX(模拟数据!$B$3:$E$62,$A41,MATCH(A$1,模拟数据!$B$2:$E$2,0)),))</f>
        <v>167844</v>
      </c>
      <c r="C42" s="24">
        <f>模拟数据!$L$16*INDEX(经验数据!$H$3:$H$3401,MATCH(INDEX(模拟数据!$B$3:$E$62,$A42,MATCH(A$1,模拟数据!$B$2:$E$2,0)),经验数据!$E$3:$E$3401,0))*(1+INDEX(模拟数据!$M$19:$M$22,MATCH(A$1,模拟数据!$K$19:$K$22,0)))</f>
        <v>8554942</v>
      </c>
      <c r="D42" s="24">
        <f ca="1">SUM(OFFSET(经验数据!$S$2,INDEX(模拟数据!$F$3:$I$62,$A41,MATCH(A$1,模拟数据!$B$2:$E$2,0))+1,,INDEX(模拟数据!$F$3:$I$62,$A42,MATCH(A$1,模拟数据!$B$2:$E$2,0))-INDEX(模拟数据!$F$3:$I$62,$A41,MATCH(A$1,模拟数据!$B$2:$E$2,0)),))</f>
        <v>485000</v>
      </c>
      <c r="E42" s="24">
        <f ca="1">MIN(200,MATCH(SUM(B42:D42,U41),经验数据!$C$3:$C$202,1))</f>
        <v>110</v>
      </c>
      <c r="F42" s="24">
        <f t="shared" ca="1" si="2"/>
        <v>5</v>
      </c>
      <c r="G42" s="24">
        <f ca="1">INDEX(经验数据!$M$3:$M$23,MATCH(E42,经验数据!$J$3:$J$23,1))*INDEX(模拟数据!$S$19:$S$22,MATCH(A$1,模拟数据!$K$19:$K$22,0))</f>
        <v>1800000</v>
      </c>
      <c r="H42" s="24">
        <f ca="1">IF(F41&gt;0,VLOOKUP(F41*1000,经验数据!$O$3:$P$95,2,FALSE),VLOOKUP(MIN(80,E42),经验数据!$O$3:$P$95,2,FALSE))*模拟数据!$L$30</f>
        <v>807030</v>
      </c>
      <c r="I42" s="24">
        <f ca="1">MATCH(SUM(B42:D42,G42:H42,U41),经验数据!$C$3:$C$202,1)</f>
        <v>111</v>
      </c>
      <c r="J42" s="24">
        <f ca="1">MIN(INDEX(模拟数据!$N$37:$N$40,MATCH($A$1,模拟数据!$K$37:$K$40,0)),MAX(0,I42-80))</f>
        <v>3</v>
      </c>
      <c r="K42" s="24">
        <f ca="1">IF(J42=0,0,SUM(OFFSET(经验数据!$B$2,I42-J42,,J42,)))</f>
        <v>10265260</v>
      </c>
      <c r="L42" s="24">
        <f t="shared" ca="1" si="3"/>
        <v>54663801.20000001</v>
      </c>
      <c r="M42" s="24">
        <f ca="1">MATCH(L42,经验数据!$C$3:$C$202,1)</f>
        <v>108</v>
      </c>
      <c r="N42" s="24">
        <f ca="1">IFERROR(SUM(OFFSET(经验数据!$V$1,MATCH(I42,经验数据!$U$1:$U$123,0)-J42,,J42,)),0)</f>
        <v>127100</v>
      </c>
      <c r="O42" s="24">
        <f ca="1">N42+IF(J42&gt;0,INDEX(模拟数据!$P$37:$P$40,MATCH($A$1,模拟数据!$K$37:$K$40,0)),0)</f>
        <v>187100</v>
      </c>
      <c r="P42" s="24">
        <f ca="1">SUM($O$3:O42)</f>
        <v>5666200</v>
      </c>
      <c r="Q42" s="24">
        <f ca="1">MATCH(P42,经验数据!$Z$2:$Z$15,1)-1</f>
        <v>5</v>
      </c>
      <c r="R42" s="24" t="b">
        <f t="shared" ca="1" si="0"/>
        <v>0</v>
      </c>
      <c r="S42" s="24">
        <f ca="1">MIN(INDEX(模拟数据!$N$37:$N$40,MATCH($A$1,模拟数据!$K$37:$K$40,0)),IF(R42,M42-110,0))</f>
        <v>0</v>
      </c>
      <c r="T42" s="24">
        <f ca="1">IF(S42=0,0,SUM(OFFSET(经验数据!$B$2,M42-S42,,S42,)))</f>
        <v>0</v>
      </c>
      <c r="U42" s="24">
        <f t="shared" ca="1" si="1"/>
        <v>54663801.20000001</v>
      </c>
      <c r="V42" s="24">
        <f ca="1">MATCH(U42,经验数据!$C$3:$C$202,1)</f>
        <v>108</v>
      </c>
      <c r="W42" s="24">
        <f ca="1">IFERROR(SUM(OFFSET([1]轮回!$B$1,MATCH(M42,[1]轮回!$A$1:$A$91,0)-S42,,S42,)),0)</f>
        <v>0</v>
      </c>
      <c r="X42" s="24">
        <f ca="1">W42+IF(R42,INDEX(模拟数据!$P$47:$P$50,MATCH($A$1,模拟数据!$K$47:$K$50,0)),0)</f>
        <v>0</v>
      </c>
      <c r="Y42" s="24">
        <f ca="1">SUM($X$3:X42)</f>
        <v>0</v>
      </c>
      <c r="Z42" s="24">
        <f ca="1">MATCH(Y42,经验数据!$Z$2:$Z$15,1)-1</f>
        <v>0</v>
      </c>
    </row>
    <row r="43" spans="1:26" x14ac:dyDescent="0.15">
      <c r="A43" s="25">
        <v>41</v>
      </c>
      <c r="B43" s="24">
        <f ca="1">SUM(OFFSET(经验数据!$F$2,INDEX(模拟数据!$B$3:$E$62,$A42,MATCH(A$1,模拟数据!$B$2:$E$2,0))+1,,INDEX(模拟数据!$B$3:$E$62,$A43,MATCH(A$1,模拟数据!$B$2:$E$2,0))-INDEX(模拟数据!$B$3:$E$62,$A42,MATCH(A$1,模拟数据!$B$2:$E$2,0)),))</f>
        <v>170454</v>
      </c>
      <c r="C43" s="24">
        <f>模拟数据!$L$16*INDEX(经验数据!$H$3:$H$3401,MATCH(INDEX(模拟数据!$B$3:$E$62,$A43,MATCH(A$1,模拟数据!$B$2:$E$2,0)),经验数据!$E$3:$E$3401,0))*(1+INDEX(模拟数据!$M$19:$M$22,MATCH(A$1,模拟数据!$K$19:$K$22,0)))</f>
        <v>8687058.6000000015</v>
      </c>
      <c r="D43" s="24">
        <f ca="1">SUM(OFFSET(经验数据!$S$2,INDEX(模拟数据!$F$3:$I$62,$A42,MATCH(A$1,模拟数据!$B$2:$E$2,0))+1,,INDEX(模拟数据!$F$3:$I$62,$A43,MATCH(A$1,模拟数据!$B$2:$E$2,0))-INDEX(模拟数据!$F$3:$I$62,$A42,MATCH(A$1,模拟数据!$B$2:$E$2,0)),))</f>
        <v>745000</v>
      </c>
      <c r="E43" s="24">
        <f ca="1">MIN(200,MATCH(SUM(B43:D43,U42),经验数据!$C$3:$C$202,1))</f>
        <v>111</v>
      </c>
      <c r="F43" s="24">
        <f t="shared" ca="1" si="2"/>
        <v>5</v>
      </c>
      <c r="G43" s="24">
        <f ca="1">INDEX(经验数据!$M$3:$M$23,MATCH(E43,经验数据!$J$3:$J$23,1))*INDEX(模拟数据!$S$19:$S$22,MATCH(A$1,模拟数据!$K$19:$K$22,0))</f>
        <v>1800000</v>
      </c>
      <c r="H43" s="24">
        <f ca="1">IF(F42&gt;0,VLOOKUP(F42*1000,经验数据!$O$3:$P$95,2,FALSE),VLOOKUP(MIN(80,E43),经验数据!$O$3:$P$95,2,FALSE))*模拟数据!$L$30</f>
        <v>807030</v>
      </c>
      <c r="I43" s="24">
        <f ca="1">MATCH(SUM(B43:D43,G43:H43,U42),经验数据!$C$3:$C$202,1)</f>
        <v>111</v>
      </c>
      <c r="J43" s="24">
        <f ca="1">MIN(INDEX(模拟数据!$N$37:$N$40,MATCH($A$1,模拟数据!$K$37:$K$40,0)),MAX(0,I43-80))</f>
        <v>3</v>
      </c>
      <c r="K43" s="24">
        <f ca="1">IF(J43=0,0,SUM(OFFSET(经验数据!$B$2,I43-J43,,J43,)))</f>
        <v>10265260</v>
      </c>
      <c r="L43" s="24">
        <f t="shared" ca="1" si="3"/>
        <v>56608083.800000012</v>
      </c>
      <c r="M43" s="24">
        <f ca="1">MATCH(L43,经验数据!$C$3:$C$202,1)</f>
        <v>109</v>
      </c>
      <c r="N43" s="24">
        <f ca="1">IFERROR(SUM(OFFSET(经验数据!$V$1,MATCH(I43,经验数据!$U$1:$U$123,0)-J43,,J43,)),0)</f>
        <v>127100</v>
      </c>
      <c r="O43" s="24">
        <f ca="1">N43+IF(J43&gt;0,INDEX(模拟数据!$P$37:$P$40,MATCH($A$1,模拟数据!$K$37:$K$40,0)),0)</f>
        <v>187100</v>
      </c>
      <c r="P43" s="24">
        <f ca="1">SUM($O$3:O43)</f>
        <v>5853300</v>
      </c>
      <c r="Q43" s="24">
        <f ca="1">MATCH(P43,经验数据!$Z$2:$Z$15,1)-1</f>
        <v>5</v>
      </c>
      <c r="R43" s="24" t="b">
        <f t="shared" ca="1" si="0"/>
        <v>0</v>
      </c>
      <c r="S43" s="24">
        <f ca="1">MIN(INDEX(模拟数据!$N$37:$N$40,MATCH($A$1,模拟数据!$K$37:$K$40,0)),IF(R43,M43-110,0))</f>
        <v>0</v>
      </c>
      <c r="T43" s="24">
        <f ca="1">IF(S43=0,0,SUM(OFFSET(经验数据!$B$2,M43-S43,,S43,)))</f>
        <v>0</v>
      </c>
      <c r="U43" s="24">
        <f t="shared" ca="1" si="1"/>
        <v>56608083.800000012</v>
      </c>
      <c r="V43" s="24">
        <f ca="1">MATCH(U43,经验数据!$C$3:$C$202,1)</f>
        <v>109</v>
      </c>
      <c r="W43" s="24">
        <f ca="1">IFERROR(SUM(OFFSET([1]轮回!$B$1,MATCH(M43,[1]轮回!$A$1:$A$91,0)-S43,,S43,)),0)</f>
        <v>0</v>
      </c>
      <c r="X43" s="24">
        <f ca="1">W43+IF(R43,INDEX(模拟数据!$P$47:$P$50,MATCH($A$1,模拟数据!$K$47:$K$50,0)),0)</f>
        <v>0</v>
      </c>
      <c r="Y43" s="24">
        <f ca="1">SUM($X$3:X43)</f>
        <v>0</v>
      </c>
      <c r="Z43" s="24">
        <f ca="1">MATCH(Y43,经验数据!$Z$2:$Z$15,1)-1</f>
        <v>0</v>
      </c>
    </row>
    <row r="44" spans="1:26" x14ac:dyDescent="0.15">
      <c r="A44" s="25">
        <v>42</v>
      </c>
      <c r="B44" s="24">
        <f ca="1">SUM(OFFSET(经验数据!$F$2,INDEX(模拟数据!$B$3:$E$62,$A43,MATCH(A$1,模拟数据!$B$2:$E$2,0))+1,,INDEX(模拟数据!$B$3:$E$62,$A44,MATCH(A$1,模拟数据!$B$2:$E$2,0))-INDEX(模拟数据!$B$3:$E$62,$A43,MATCH(A$1,模拟数据!$B$2:$E$2,0)),))</f>
        <v>173067</v>
      </c>
      <c r="C44" s="24">
        <f>模拟数据!$L$16*INDEX(经验数据!$H$3:$H$3401,MATCH(INDEX(模拟数据!$B$3:$E$62,$A44,MATCH(A$1,模拟数据!$B$2:$E$2,0)),经验数据!$E$3:$E$3401,0))*(1+INDEX(模拟数据!$M$19:$M$22,MATCH(A$1,模拟数据!$K$19:$K$22,0)))</f>
        <v>8819175.2000000011</v>
      </c>
      <c r="D44" s="24">
        <f ca="1">SUM(OFFSET(经验数据!$S$2,INDEX(模拟数据!$F$3:$I$62,$A43,MATCH(A$1,模拟数据!$B$2:$E$2,0))+1,,INDEX(模拟数据!$F$3:$I$62,$A44,MATCH(A$1,模拟数据!$B$2:$E$2,0))-INDEX(模拟数据!$F$3:$I$62,$A43,MATCH(A$1,模拟数据!$B$2:$E$2,0)),))</f>
        <v>510000</v>
      </c>
      <c r="E44" s="24">
        <f ca="1">MIN(200,MATCH(SUM(B44:D44,U43),经验数据!$C$3:$C$202,1))</f>
        <v>111</v>
      </c>
      <c r="F44" s="24">
        <f t="shared" ca="1" si="2"/>
        <v>5</v>
      </c>
      <c r="G44" s="24">
        <f ca="1">INDEX(经验数据!$M$3:$M$23,MATCH(E44,经验数据!$J$3:$J$23,1))*INDEX(模拟数据!$S$19:$S$22,MATCH(A$1,模拟数据!$K$19:$K$22,0))</f>
        <v>1800000</v>
      </c>
      <c r="H44" s="24">
        <f ca="1">IF(F43&gt;0,VLOOKUP(F43*1000,经验数据!$O$3:$P$95,2,FALSE),VLOOKUP(MIN(80,E44),经验数据!$O$3:$P$95,2,FALSE))*模拟数据!$L$30</f>
        <v>807030</v>
      </c>
      <c r="I44" s="24">
        <f ca="1">MATCH(SUM(B44:D44,G44:H44,U43),经验数据!$C$3:$C$202,1)</f>
        <v>112</v>
      </c>
      <c r="J44" s="24">
        <f ca="1">MIN(INDEX(模拟数据!$N$37:$N$40,MATCH($A$1,模拟数据!$K$37:$K$40,0)),MAX(0,I44-80))</f>
        <v>3</v>
      </c>
      <c r="K44" s="24">
        <f ca="1">IF(J44=0,0,SUM(OFFSET(经验数据!$B$2,I44-J44,,J44,)))</f>
        <v>10915394</v>
      </c>
      <c r="L44" s="24">
        <f t="shared" ca="1" si="3"/>
        <v>57801962.000000015</v>
      </c>
      <c r="M44" s="24">
        <f ca="1">MATCH(L44,经验数据!$C$3:$C$202,1)</f>
        <v>109</v>
      </c>
      <c r="N44" s="24">
        <f ca="1">IFERROR(SUM(OFFSET(经验数据!$V$1,MATCH(I44,经验数据!$U$1:$U$123,0)-J44,,J44,)),0)</f>
        <v>130500</v>
      </c>
      <c r="O44" s="24">
        <f ca="1">N44+IF(J44&gt;0,INDEX(模拟数据!$P$37:$P$40,MATCH($A$1,模拟数据!$K$37:$K$40,0)),0)</f>
        <v>190500</v>
      </c>
      <c r="P44" s="24">
        <f ca="1">SUM($O$3:O44)</f>
        <v>6043800</v>
      </c>
      <c r="Q44" s="24">
        <f ca="1">MATCH(P44,经验数据!$Z$2:$Z$15,1)-1</f>
        <v>5</v>
      </c>
      <c r="R44" s="24" t="b">
        <f t="shared" ca="1" si="0"/>
        <v>0</v>
      </c>
      <c r="S44" s="24">
        <f ca="1">MIN(INDEX(模拟数据!$N$37:$N$40,MATCH($A$1,模拟数据!$K$37:$K$40,0)),IF(R44,M44-110,0))</f>
        <v>0</v>
      </c>
      <c r="T44" s="24">
        <f ca="1">IF(S44=0,0,SUM(OFFSET(经验数据!$B$2,M44-S44,,S44,)))</f>
        <v>0</v>
      </c>
      <c r="U44" s="24">
        <f t="shared" ca="1" si="1"/>
        <v>57801962.000000015</v>
      </c>
      <c r="V44" s="24">
        <f ca="1">MATCH(U44,经验数据!$C$3:$C$202,1)</f>
        <v>109</v>
      </c>
      <c r="W44" s="24">
        <f ca="1">IFERROR(SUM(OFFSET([1]轮回!$B$1,MATCH(M44,[1]轮回!$A$1:$A$91,0)-S44,,S44,)),0)</f>
        <v>0</v>
      </c>
      <c r="X44" s="24">
        <f ca="1">W44+IF(R44,INDEX(模拟数据!$P$47:$P$50,MATCH($A$1,模拟数据!$K$47:$K$50,0)),0)</f>
        <v>0</v>
      </c>
      <c r="Y44" s="24">
        <f ca="1">SUM($X$3:X44)</f>
        <v>0</v>
      </c>
      <c r="Z44" s="24">
        <f ca="1">MATCH(Y44,经验数据!$Z$2:$Z$15,1)-1</f>
        <v>0</v>
      </c>
    </row>
    <row r="45" spans="1:26" x14ac:dyDescent="0.15">
      <c r="A45" s="25">
        <v>43</v>
      </c>
      <c r="B45" s="24">
        <f ca="1">SUM(OFFSET(经验数据!$F$2,INDEX(模拟数据!$B$3:$E$62,$A44,MATCH(A$1,模拟数据!$B$2:$E$2,0))+1,,INDEX(模拟数据!$B$3:$E$62,$A45,MATCH(A$1,模拟数据!$B$2:$E$2,0))-INDEX(模拟数据!$B$3:$E$62,$A44,MATCH(A$1,模拟数据!$B$2:$E$2,0)),))</f>
        <v>175677</v>
      </c>
      <c r="C45" s="24">
        <f>模拟数据!$L$16*INDEX(经验数据!$H$3:$H$3401,MATCH(INDEX(模拟数据!$B$3:$E$62,$A45,MATCH(A$1,模拟数据!$B$2:$E$2,0)),经验数据!$E$3:$E$3401,0))*(1+INDEX(模拟数据!$M$19:$M$22,MATCH(A$1,模拟数据!$K$19:$K$22,0)))</f>
        <v>8951266.5</v>
      </c>
      <c r="D45" s="24">
        <f ca="1">SUM(OFFSET(经验数据!$S$2,INDEX(模拟数据!$F$3:$I$62,$A44,MATCH(A$1,模拟数据!$B$2:$E$2,0))+1,,INDEX(模拟数据!$F$3:$I$62,$A45,MATCH(A$1,模拟数据!$B$2:$E$2,0))-INDEX(模拟数据!$F$3:$I$62,$A44,MATCH(A$1,模拟数据!$B$2:$E$2,0)),))</f>
        <v>520000</v>
      </c>
      <c r="E45" s="24">
        <f ca="1">MIN(200,MATCH(SUM(B45:D45,U44),经验数据!$C$3:$C$202,1))</f>
        <v>111</v>
      </c>
      <c r="F45" s="24">
        <f t="shared" ca="1" si="2"/>
        <v>5</v>
      </c>
      <c r="G45" s="24">
        <f ca="1">INDEX(经验数据!$M$3:$M$23,MATCH(E45,经验数据!$J$3:$J$23,1))*INDEX(模拟数据!$S$19:$S$22,MATCH(A$1,模拟数据!$K$19:$K$22,0))</f>
        <v>1800000</v>
      </c>
      <c r="H45" s="24">
        <f ca="1">IF(F44&gt;0,VLOOKUP(F44*1000,经验数据!$O$3:$P$95,2,FALSE),VLOOKUP(MIN(80,E45),经验数据!$O$3:$P$95,2,FALSE))*模拟数据!$L$30</f>
        <v>807030</v>
      </c>
      <c r="I45" s="24">
        <f ca="1">MATCH(SUM(B45:D45,G45:H45,U44),经验数据!$C$3:$C$202,1)</f>
        <v>112</v>
      </c>
      <c r="J45" s="24">
        <f ca="1">MIN(INDEX(模拟数据!$N$37:$N$40,MATCH($A$1,模拟数据!$K$37:$K$40,0)),MAX(0,I45-80))</f>
        <v>3</v>
      </c>
      <c r="K45" s="24">
        <f ca="1">IF(J45=0,0,SUM(OFFSET(经验数据!$B$2,I45-J45,,J45,)))</f>
        <v>10915394</v>
      </c>
      <c r="L45" s="24">
        <f t="shared" ca="1" si="3"/>
        <v>59140541.500000015</v>
      </c>
      <c r="M45" s="24">
        <f ca="1">MATCH(L45,经验数据!$C$3:$C$202,1)</f>
        <v>109</v>
      </c>
      <c r="N45" s="24">
        <f ca="1">IFERROR(SUM(OFFSET(经验数据!$V$1,MATCH(I45,经验数据!$U$1:$U$123,0)-J45,,J45,)),0)</f>
        <v>130500</v>
      </c>
      <c r="O45" s="24">
        <f ca="1">N45+IF(J45&gt;0,INDEX(模拟数据!$P$37:$P$40,MATCH($A$1,模拟数据!$K$37:$K$40,0)),0)</f>
        <v>190500</v>
      </c>
      <c r="P45" s="24">
        <f ca="1">SUM($O$3:O45)</f>
        <v>6234300</v>
      </c>
      <c r="Q45" s="24">
        <f ca="1">MATCH(P45,经验数据!$Z$2:$Z$15,1)-1</f>
        <v>5</v>
      </c>
      <c r="R45" s="24" t="b">
        <f t="shared" ca="1" si="0"/>
        <v>0</v>
      </c>
      <c r="S45" s="24">
        <f ca="1">MIN(INDEX(模拟数据!$N$37:$N$40,MATCH($A$1,模拟数据!$K$37:$K$40,0)),IF(R45,M45-110,0))</f>
        <v>0</v>
      </c>
      <c r="T45" s="24">
        <f ca="1">IF(S45=0,0,SUM(OFFSET(经验数据!$B$2,M45-S45,,S45,)))</f>
        <v>0</v>
      </c>
      <c r="U45" s="24">
        <f t="shared" ca="1" si="1"/>
        <v>59140541.500000015</v>
      </c>
      <c r="V45" s="24">
        <f ca="1">MATCH(U45,经验数据!$C$3:$C$202,1)</f>
        <v>109</v>
      </c>
      <c r="W45" s="24">
        <f ca="1">IFERROR(SUM(OFFSET([1]轮回!$B$1,MATCH(M45,[1]轮回!$A$1:$A$91,0)-S45,,S45,)),0)</f>
        <v>0</v>
      </c>
      <c r="X45" s="24">
        <f ca="1">W45+IF(R45,INDEX(模拟数据!$P$47:$P$50,MATCH($A$1,模拟数据!$K$47:$K$50,0)),0)</f>
        <v>0</v>
      </c>
      <c r="Y45" s="24">
        <f ca="1">SUM($X$3:X45)</f>
        <v>0</v>
      </c>
      <c r="Z45" s="24">
        <f ca="1">MATCH(Y45,经验数据!$Z$2:$Z$15,1)-1</f>
        <v>0</v>
      </c>
    </row>
    <row r="46" spans="1:26" x14ac:dyDescent="0.15">
      <c r="A46" s="25">
        <v>44</v>
      </c>
      <c r="B46" s="24">
        <f ca="1">SUM(OFFSET(经验数据!$F$2,INDEX(模拟数据!$B$3:$E$62,$A45,MATCH(A$1,模拟数据!$B$2:$E$2,0))+1,,INDEX(模拟数据!$B$3:$E$62,$A46,MATCH(A$1,模拟数据!$B$2:$E$2,0))-INDEX(模拟数据!$B$3:$E$62,$A45,MATCH(A$1,模拟数据!$B$2:$E$2,0)),))</f>
        <v>178287</v>
      </c>
      <c r="C46" s="24">
        <f>模拟数据!$L$16*INDEX(经验数据!$H$3:$H$3401,MATCH(INDEX(模拟数据!$B$3:$E$62,$A46,MATCH(A$1,模拟数据!$B$2:$E$2,0)),经验数据!$E$3:$E$3401,0))*(1+INDEX(模拟数据!$M$19:$M$22,MATCH(A$1,模拟数据!$K$19:$K$22,0)))</f>
        <v>9083383.1000000015</v>
      </c>
      <c r="D46" s="24">
        <f ca="1">SUM(OFFSET(经验数据!$S$2,INDEX(模拟数据!$F$3:$I$62,$A45,MATCH(A$1,模拟数据!$B$2:$E$2,0))+1,,INDEX(模拟数据!$F$3:$I$62,$A46,MATCH(A$1,模拟数据!$B$2:$E$2,0))-INDEX(模拟数据!$F$3:$I$62,$A45,MATCH(A$1,模拟数据!$B$2:$E$2,0)),))</f>
        <v>530000</v>
      </c>
      <c r="E46" s="24">
        <f ca="1">MIN(200,MATCH(SUM(B46:D46,U45),经验数据!$C$3:$C$202,1))</f>
        <v>112</v>
      </c>
      <c r="F46" s="24">
        <f t="shared" ca="1" si="2"/>
        <v>5</v>
      </c>
      <c r="G46" s="24">
        <f ca="1">INDEX(经验数据!$M$3:$M$23,MATCH(E46,经验数据!$J$3:$J$23,1))*INDEX(模拟数据!$S$19:$S$22,MATCH(A$1,模拟数据!$K$19:$K$22,0))</f>
        <v>1800000</v>
      </c>
      <c r="H46" s="24">
        <f ca="1">IF(F45&gt;0,VLOOKUP(F45*1000,经验数据!$O$3:$P$95,2,FALSE),VLOOKUP(MIN(80,E46),经验数据!$O$3:$P$95,2,FALSE))*模拟数据!$L$30</f>
        <v>807030</v>
      </c>
      <c r="I46" s="24">
        <f ca="1">MATCH(SUM(B46:D46,G46:H46,U45),经验数据!$C$3:$C$202,1)</f>
        <v>112</v>
      </c>
      <c r="J46" s="24">
        <f ca="1">MIN(INDEX(模拟数据!$N$37:$N$40,MATCH($A$1,模拟数据!$K$37:$K$40,0)),MAX(0,I46-80))</f>
        <v>3</v>
      </c>
      <c r="K46" s="24">
        <f ca="1">IF(J46=0,0,SUM(OFFSET(经验数据!$B$2,I46-J46,,J46,)))</f>
        <v>10915394</v>
      </c>
      <c r="L46" s="24">
        <f t="shared" ca="1" si="3"/>
        <v>60623847.600000016</v>
      </c>
      <c r="M46" s="24">
        <f ca="1">MATCH(L46,经验数据!$C$3:$C$202,1)</f>
        <v>110</v>
      </c>
      <c r="N46" s="24">
        <f ca="1">IFERROR(SUM(OFFSET(经验数据!$V$1,MATCH(I46,经验数据!$U$1:$U$123,0)-J46,,J46,)),0)</f>
        <v>130500</v>
      </c>
      <c r="O46" s="24">
        <f ca="1">N46+IF(J46&gt;0,INDEX(模拟数据!$P$37:$P$40,MATCH($A$1,模拟数据!$K$37:$K$40,0)),0)</f>
        <v>190500</v>
      </c>
      <c r="P46" s="24">
        <f ca="1">SUM($O$3:O46)</f>
        <v>6424800</v>
      </c>
      <c r="Q46" s="24">
        <f ca="1">MATCH(P46,经验数据!$Z$2:$Z$15,1)-1</f>
        <v>5</v>
      </c>
      <c r="R46" s="24" t="b">
        <f t="shared" ca="1" si="0"/>
        <v>0</v>
      </c>
      <c r="S46" s="24">
        <f ca="1">MIN(INDEX(模拟数据!$N$37:$N$40,MATCH($A$1,模拟数据!$K$37:$K$40,0)),IF(R46,M46-110,0))</f>
        <v>0</v>
      </c>
      <c r="T46" s="24">
        <f ca="1">IF(S46=0,0,SUM(OFFSET(经验数据!$B$2,M46-S46,,S46,)))</f>
        <v>0</v>
      </c>
      <c r="U46" s="24">
        <f t="shared" ca="1" si="1"/>
        <v>60623847.600000016</v>
      </c>
      <c r="V46" s="24">
        <f ca="1">MATCH(U46,经验数据!$C$3:$C$202,1)</f>
        <v>110</v>
      </c>
      <c r="W46" s="24">
        <f ca="1">IFERROR(SUM(OFFSET([1]轮回!$B$1,MATCH(M46,[1]轮回!$A$1:$A$91,0)-S46,,S46,)),0)</f>
        <v>0</v>
      </c>
      <c r="X46" s="24">
        <f ca="1">W46+IF(R46,INDEX(模拟数据!$P$47:$P$50,MATCH($A$1,模拟数据!$K$47:$K$50,0)),0)</f>
        <v>0</v>
      </c>
      <c r="Y46" s="24">
        <f ca="1">SUM($X$3:X46)</f>
        <v>0</v>
      </c>
      <c r="Z46" s="24">
        <f ca="1">MATCH(Y46,经验数据!$Z$2:$Z$15,1)-1</f>
        <v>0</v>
      </c>
    </row>
    <row r="47" spans="1:26" x14ac:dyDescent="0.15">
      <c r="A47" s="25">
        <v>45</v>
      </c>
      <c r="B47" s="24">
        <f ca="1">SUM(OFFSET(经验数据!$F$2,INDEX(模拟数据!$B$3:$E$62,$A46,MATCH(A$1,模拟数据!$B$2:$E$2,0))+1,,INDEX(模拟数据!$B$3:$E$62,$A47,MATCH(A$1,模拟数据!$B$2:$E$2,0))-INDEX(模拟数据!$B$3:$E$62,$A46,MATCH(A$1,模拟数据!$B$2:$E$2,0)),))</f>
        <v>180898</v>
      </c>
      <c r="C47" s="24">
        <f>模拟数据!$L$16*INDEX(经验数据!$H$3:$H$3401,MATCH(INDEX(模拟数据!$B$3:$E$62,$A47,MATCH(A$1,模拟数据!$B$2:$E$2,0)),经验数据!$E$3:$E$3401,0))*(1+INDEX(模拟数据!$M$19:$M$22,MATCH(A$1,模拟数据!$K$19:$K$22,0)))</f>
        <v>9215474.4000000004</v>
      </c>
      <c r="D47" s="24">
        <f ca="1">SUM(OFFSET(经验数据!$S$2,INDEX(模拟数据!$F$3:$I$62,$A46,MATCH(A$1,模拟数据!$B$2:$E$2,0))+1,,INDEX(模拟数据!$F$3:$I$62,$A47,MATCH(A$1,模拟数据!$B$2:$E$2,0))-INDEX(模拟数据!$F$3:$I$62,$A46,MATCH(A$1,模拟数据!$B$2:$E$2,0)),))</f>
        <v>540000</v>
      </c>
      <c r="E47" s="24">
        <f ca="1">MIN(200,MATCH(SUM(B47:D47,U46),经验数据!$C$3:$C$202,1))</f>
        <v>112</v>
      </c>
      <c r="F47" s="24">
        <f t="shared" ca="1" si="2"/>
        <v>5</v>
      </c>
      <c r="G47" s="24">
        <f ca="1">INDEX(经验数据!$M$3:$M$23,MATCH(E47,经验数据!$J$3:$J$23,1))*INDEX(模拟数据!$S$19:$S$22,MATCH(A$1,模拟数据!$K$19:$K$22,0))</f>
        <v>1800000</v>
      </c>
      <c r="H47" s="24">
        <f ca="1">IF(F46&gt;0,VLOOKUP(F46*1000,经验数据!$O$3:$P$95,2,FALSE),VLOOKUP(MIN(80,E47),经验数据!$O$3:$P$95,2,FALSE))*模拟数据!$L$30</f>
        <v>807030</v>
      </c>
      <c r="I47" s="24">
        <f ca="1">MATCH(SUM(B47:D47,G47:H47,U46),经验数据!$C$3:$C$202,1)</f>
        <v>113</v>
      </c>
      <c r="J47" s="24">
        <f ca="1">MIN(INDEX(模拟数据!$N$37:$N$40,MATCH($A$1,模拟数据!$K$37:$K$40,0)),MAX(0,I47-80))</f>
        <v>3</v>
      </c>
      <c r="K47" s="24">
        <f ca="1">IF(J47=0,0,SUM(OFFSET(经验数据!$B$2,I47-J47,,J47,)))</f>
        <v>11556367</v>
      </c>
      <c r="L47" s="24">
        <f t="shared" ca="1" si="3"/>
        <v>61610883.000000015</v>
      </c>
      <c r="M47" s="24">
        <f ca="1">MATCH(L47,经验数据!$C$3:$C$202,1)</f>
        <v>110</v>
      </c>
      <c r="N47" s="24">
        <f ca="1">IFERROR(SUM(OFFSET(经验数据!$V$1,MATCH(I47,经验数据!$U$1:$U$123,0)-J47,,J47,)),0)</f>
        <v>134400</v>
      </c>
      <c r="O47" s="24">
        <f ca="1">N47+IF(J47&gt;0,INDEX(模拟数据!$P$37:$P$40,MATCH($A$1,模拟数据!$K$37:$K$40,0)),0)</f>
        <v>194400</v>
      </c>
      <c r="P47" s="24">
        <f ca="1">SUM($O$3:O47)</f>
        <v>6619200</v>
      </c>
      <c r="Q47" s="24">
        <f ca="1">MATCH(P47,经验数据!$Z$2:$Z$15,1)-1</f>
        <v>6</v>
      </c>
      <c r="R47" s="24" t="b">
        <f t="shared" ca="1" si="0"/>
        <v>0</v>
      </c>
      <c r="S47" s="24">
        <f ca="1">MIN(INDEX(模拟数据!$N$37:$N$40,MATCH($A$1,模拟数据!$K$37:$K$40,0)),IF(R47,M47-110,0))</f>
        <v>0</v>
      </c>
      <c r="T47" s="24">
        <f ca="1">IF(S47=0,0,SUM(OFFSET(经验数据!$B$2,M47-S47,,S47,)))</f>
        <v>0</v>
      </c>
      <c r="U47" s="24">
        <f t="shared" ca="1" si="1"/>
        <v>61610883.000000015</v>
      </c>
      <c r="V47" s="24">
        <f ca="1">MATCH(U47,经验数据!$C$3:$C$202,1)</f>
        <v>110</v>
      </c>
      <c r="W47" s="24">
        <f ca="1">IFERROR(SUM(OFFSET([1]轮回!$B$1,MATCH(M47,[1]轮回!$A$1:$A$91,0)-S47,,S47,)),0)</f>
        <v>0</v>
      </c>
      <c r="X47" s="24">
        <f ca="1">W47+IF(R47,INDEX(模拟数据!$P$47:$P$50,MATCH($A$1,模拟数据!$K$47:$K$50,0)),0)</f>
        <v>0</v>
      </c>
      <c r="Y47" s="24">
        <f ca="1">SUM($X$3:X47)</f>
        <v>0</v>
      </c>
      <c r="Z47" s="24">
        <f ca="1">MATCH(Y47,经验数据!$Z$2:$Z$15,1)-1</f>
        <v>0</v>
      </c>
    </row>
    <row r="48" spans="1:26" x14ac:dyDescent="0.15">
      <c r="A48" s="25">
        <v>46</v>
      </c>
      <c r="B48" s="24">
        <f ca="1">SUM(OFFSET(经验数据!$F$2,INDEX(模拟数据!$B$3:$E$62,$A47,MATCH(A$1,模拟数据!$B$2:$E$2,0))+1,,INDEX(模拟数据!$B$3:$E$62,$A48,MATCH(A$1,模拟数据!$B$2:$E$2,0))-INDEX(模拟数据!$B$3:$E$62,$A47,MATCH(A$1,模拟数据!$B$2:$E$2,0)),))</f>
        <v>183510</v>
      </c>
      <c r="C48" s="24">
        <f>模拟数据!$L$16*INDEX(经验数据!$H$3:$H$3401,MATCH(INDEX(模拟数据!$B$3:$E$62,$A48,MATCH(A$1,模拟数据!$B$2:$E$2,0)),经验数据!$E$3:$E$3401,0))*(1+INDEX(模拟数据!$M$19:$M$22,MATCH(A$1,模拟数据!$K$19:$K$22,0)))</f>
        <v>9347591</v>
      </c>
      <c r="D48" s="24">
        <f ca="1">SUM(OFFSET(经验数据!$S$2,INDEX(模拟数据!$F$3:$I$62,$A47,MATCH(A$1,模拟数据!$B$2:$E$2,0))+1,,INDEX(模拟数据!$F$3:$I$62,$A48,MATCH(A$1,模拟数据!$B$2:$E$2,0))-INDEX(模拟数据!$F$3:$I$62,$A47,MATCH(A$1,模拟数据!$B$2:$E$2,0)),))</f>
        <v>550000</v>
      </c>
      <c r="E48" s="24">
        <f ca="1">MIN(200,MATCH(SUM(B48:D48,U47),经验数据!$C$3:$C$202,1))</f>
        <v>113</v>
      </c>
      <c r="F48" s="24">
        <f t="shared" ca="1" si="2"/>
        <v>6</v>
      </c>
      <c r="G48" s="24">
        <f ca="1">INDEX(经验数据!$M$3:$M$23,MATCH(E48,经验数据!$J$3:$J$23,1))*INDEX(模拟数据!$S$19:$S$22,MATCH(A$1,模拟数据!$K$19:$K$22,0))</f>
        <v>1800000</v>
      </c>
      <c r="H48" s="24">
        <f ca="1">IF(F47&gt;0,VLOOKUP(F47*1000,经验数据!$O$3:$P$95,2,FALSE),VLOOKUP(MIN(80,E48),经验数据!$O$3:$P$95,2,FALSE))*模拟数据!$L$30</f>
        <v>807030</v>
      </c>
      <c r="I48" s="24">
        <f ca="1">MATCH(SUM(B48:D48,G48:H48,U47),经验数据!$C$3:$C$202,1)</f>
        <v>113</v>
      </c>
      <c r="J48" s="24">
        <f ca="1">MIN(INDEX(模拟数据!$N$37:$N$40,MATCH($A$1,模拟数据!$K$37:$K$40,0)),MAX(0,I48-80))</f>
        <v>3</v>
      </c>
      <c r="K48" s="24">
        <f ca="1">IF(J48=0,0,SUM(OFFSET(经验数据!$B$2,I48-J48,,J48,)))</f>
        <v>11556367</v>
      </c>
      <c r="L48" s="24">
        <f t="shared" ca="1" si="3"/>
        <v>62742647.000000015</v>
      </c>
      <c r="M48" s="24">
        <f ca="1">MATCH(L48,经验数据!$C$3:$C$202,1)</f>
        <v>110</v>
      </c>
      <c r="N48" s="24">
        <f ca="1">IFERROR(SUM(OFFSET(经验数据!$V$1,MATCH(I48,经验数据!$U$1:$U$123,0)-J48,,J48,)),0)</f>
        <v>134400</v>
      </c>
      <c r="O48" s="24">
        <f ca="1">N48+IF(J48&gt;0,INDEX(模拟数据!$P$37:$P$40,MATCH($A$1,模拟数据!$K$37:$K$40,0)),0)</f>
        <v>194400</v>
      </c>
      <c r="P48" s="24">
        <f ca="1">SUM($O$3:O48)</f>
        <v>6813600</v>
      </c>
      <c r="Q48" s="24">
        <f ca="1">MATCH(P48,经验数据!$Z$2:$Z$15,1)-1</f>
        <v>6</v>
      </c>
      <c r="R48" s="24" t="b">
        <f t="shared" ca="1" si="0"/>
        <v>0</v>
      </c>
      <c r="S48" s="24">
        <f ca="1">MIN(INDEX(模拟数据!$N$37:$N$40,MATCH($A$1,模拟数据!$K$37:$K$40,0)),IF(R48,M48-110,0))</f>
        <v>0</v>
      </c>
      <c r="T48" s="24">
        <f ca="1">IF(S48=0,0,SUM(OFFSET(经验数据!$B$2,M48-S48,,S48,)))</f>
        <v>0</v>
      </c>
      <c r="U48" s="24">
        <f t="shared" ca="1" si="1"/>
        <v>62742647.000000015</v>
      </c>
      <c r="V48" s="24">
        <f ca="1">MATCH(U48,经验数据!$C$3:$C$202,1)</f>
        <v>110</v>
      </c>
      <c r="W48" s="24">
        <f ca="1">IFERROR(SUM(OFFSET([1]轮回!$B$1,MATCH(M48,[1]轮回!$A$1:$A$91,0)-S48,,S48,)),0)</f>
        <v>0</v>
      </c>
      <c r="X48" s="24">
        <f ca="1">W48+IF(R48,INDEX(模拟数据!$P$47:$P$50,MATCH($A$1,模拟数据!$K$47:$K$50,0)),0)</f>
        <v>0</v>
      </c>
      <c r="Y48" s="24">
        <f ca="1">SUM($X$3:X48)</f>
        <v>0</v>
      </c>
      <c r="Z48" s="24">
        <f ca="1">MATCH(Y48,经验数据!$Z$2:$Z$15,1)-1</f>
        <v>0</v>
      </c>
    </row>
    <row r="49" spans="1:26" x14ac:dyDescent="0.15">
      <c r="A49" s="25">
        <v>47</v>
      </c>
      <c r="B49" s="24">
        <f ca="1">SUM(OFFSET(经验数据!$F$2,INDEX(模拟数据!$B$3:$E$62,$A48,MATCH(A$1,模拟数据!$B$2:$E$2,0))+1,,INDEX(模拟数据!$B$3:$E$62,$A49,MATCH(A$1,模拟数据!$B$2:$E$2,0))-INDEX(模拟数据!$B$3:$E$62,$A48,MATCH(A$1,模拟数据!$B$2:$E$2,0)),))</f>
        <v>186120</v>
      </c>
      <c r="C49" s="24">
        <f>模拟数据!$L$16*INDEX(经验数据!$H$3:$H$3401,MATCH(INDEX(模拟数据!$B$3:$E$62,$A49,MATCH(A$1,模拟数据!$B$2:$E$2,0)),经验数据!$E$3:$E$3401,0))*(1+INDEX(模拟数据!$M$19:$M$22,MATCH(A$1,模拟数据!$K$19:$K$22,0)))</f>
        <v>9479707.6000000015</v>
      </c>
      <c r="D49" s="24">
        <f ca="1">SUM(OFFSET(经验数据!$S$2,INDEX(模拟数据!$F$3:$I$62,$A48,MATCH(A$1,模拟数据!$B$2:$E$2,0))+1,,INDEX(模拟数据!$F$3:$I$62,$A49,MATCH(A$1,模拟数据!$B$2:$E$2,0))-INDEX(模拟数据!$F$3:$I$62,$A48,MATCH(A$1,模拟数据!$B$2:$E$2,0)),))</f>
        <v>560000</v>
      </c>
      <c r="E49" s="24">
        <f ca="1">MIN(200,MATCH(SUM(B49:D49,U48),经验数据!$C$3:$C$202,1))</f>
        <v>113</v>
      </c>
      <c r="F49" s="24">
        <f t="shared" ca="1" si="2"/>
        <v>6</v>
      </c>
      <c r="G49" s="24">
        <f ca="1">INDEX(经验数据!$M$3:$M$23,MATCH(E49,经验数据!$J$3:$J$23,1))*INDEX(模拟数据!$S$19:$S$22,MATCH(A$1,模拟数据!$K$19:$K$22,0))</f>
        <v>1800000</v>
      </c>
      <c r="H49" s="24">
        <f ca="1">IF(F48&gt;0,VLOOKUP(F48*1000,经验数据!$O$3:$P$95,2,FALSE),VLOOKUP(MIN(80,E49),经验数据!$O$3:$P$95,2,FALSE))*模拟数据!$L$30</f>
        <v>852780</v>
      </c>
      <c r="I49" s="24">
        <f ca="1">MATCH(SUM(B49:D49,G49:H49,U48),经验数据!$C$3:$C$202,1)</f>
        <v>113</v>
      </c>
      <c r="J49" s="24">
        <f ca="1">MIN(INDEX(模拟数据!$N$37:$N$40,MATCH($A$1,模拟数据!$K$37:$K$40,0)),MAX(0,I49-80))</f>
        <v>3</v>
      </c>
      <c r="K49" s="24">
        <f ca="1">IF(J49=0,0,SUM(OFFSET(经验数据!$B$2,I49-J49,,J49,)))</f>
        <v>11556367</v>
      </c>
      <c r="L49" s="24">
        <f t="shared" ca="1" si="3"/>
        <v>64064887.600000016</v>
      </c>
      <c r="M49" s="24">
        <f ca="1">MATCH(L49,经验数据!$C$3:$C$202,1)</f>
        <v>111</v>
      </c>
      <c r="N49" s="24">
        <f ca="1">IFERROR(SUM(OFFSET(经验数据!$V$1,MATCH(I49,经验数据!$U$1:$U$123,0)-J49,,J49,)),0)</f>
        <v>134400</v>
      </c>
      <c r="O49" s="24">
        <f ca="1">N49+IF(J49&gt;0,INDEX(模拟数据!$P$37:$P$40,MATCH($A$1,模拟数据!$K$37:$K$40,0)),0)</f>
        <v>194400</v>
      </c>
      <c r="P49" s="24">
        <f ca="1">SUM($O$3:O49)</f>
        <v>7008000</v>
      </c>
      <c r="Q49" s="24">
        <f ca="1">MATCH(P49,经验数据!$Z$2:$Z$15,1)-1</f>
        <v>6</v>
      </c>
      <c r="R49" s="24" t="b">
        <f t="shared" ca="1" si="0"/>
        <v>0</v>
      </c>
      <c r="S49" s="24">
        <f ca="1">MIN(INDEX(模拟数据!$N$37:$N$40,MATCH($A$1,模拟数据!$K$37:$K$40,0)),IF(R49,M49-110,0))</f>
        <v>0</v>
      </c>
      <c r="T49" s="24">
        <f ca="1">IF(S49=0,0,SUM(OFFSET(经验数据!$B$2,M49-S49,,S49,)))</f>
        <v>0</v>
      </c>
      <c r="U49" s="24">
        <f t="shared" ca="1" si="1"/>
        <v>64064887.600000016</v>
      </c>
      <c r="V49" s="24">
        <f ca="1">MATCH(U49,经验数据!$C$3:$C$202,1)</f>
        <v>111</v>
      </c>
      <c r="W49" s="24">
        <f ca="1">IFERROR(SUM(OFFSET([1]轮回!$B$1,MATCH(M49,[1]轮回!$A$1:$A$91,0)-S49,,S49,)),0)</f>
        <v>0</v>
      </c>
      <c r="X49" s="24">
        <f ca="1">W49+IF(R49,INDEX(模拟数据!$P$47:$P$50,MATCH($A$1,模拟数据!$K$47:$K$50,0)),0)</f>
        <v>0</v>
      </c>
      <c r="Y49" s="24">
        <f ca="1">SUM($X$3:X49)</f>
        <v>0</v>
      </c>
      <c r="Z49" s="24">
        <f ca="1">MATCH(Y49,经验数据!$Z$2:$Z$15,1)-1</f>
        <v>0</v>
      </c>
    </row>
    <row r="50" spans="1:26" x14ac:dyDescent="0.15">
      <c r="A50" s="25">
        <v>48</v>
      </c>
      <c r="B50" s="24">
        <f ca="1">SUM(OFFSET(经验数据!$F$2,INDEX(模拟数据!$B$3:$E$62,$A49,MATCH(A$1,模拟数据!$B$2:$E$2,0))+1,,INDEX(模拟数据!$B$3:$E$62,$A50,MATCH(A$1,模拟数据!$B$2:$E$2,0))-INDEX(模拟数据!$B$3:$E$62,$A49,MATCH(A$1,模拟数据!$B$2:$E$2,0)),))</f>
        <v>188730</v>
      </c>
      <c r="C50" s="24">
        <f>模拟数据!$L$16*INDEX(经验数据!$H$3:$H$3401,MATCH(INDEX(模拟数据!$B$3:$E$62,$A50,MATCH(A$1,模拟数据!$B$2:$E$2,0)),经验数据!$E$3:$E$3401,0))*(1+INDEX(模拟数据!$M$19:$M$22,MATCH(A$1,模拟数据!$K$19:$K$22,0)))</f>
        <v>9611798.9000000004</v>
      </c>
      <c r="D50" s="24">
        <f ca="1">SUM(OFFSET(经验数据!$S$2,INDEX(模拟数据!$F$3:$I$62,$A49,MATCH(A$1,模拟数据!$B$2:$E$2,0))+1,,INDEX(模拟数据!$F$3:$I$62,$A50,MATCH(A$1,模拟数据!$B$2:$E$2,0))-INDEX(模拟数据!$F$3:$I$62,$A49,MATCH(A$1,模拟数据!$B$2:$E$2,0)),))</f>
        <v>860000</v>
      </c>
      <c r="E50" s="24">
        <f ca="1">MIN(200,MATCH(SUM(B50:D50,U49),经验数据!$C$3:$C$202,1))</f>
        <v>113</v>
      </c>
      <c r="F50" s="24">
        <f t="shared" ca="1" si="2"/>
        <v>6</v>
      </c>
      <c r="G50" s="24">
        <f ca="1">INDEX(经验数据!$M$3:$M$23,MATCH(E50,经验数据!$J$3:$J$23,1))*INDEX(模拟数据!$S$19:$S$22,MATCH(A$1,模拟数据!$K$19:$K$22,0))</f>
        <v>1800000</v>
      </c>
      <c r="H50" s="24">
        <f ca="1">IF(F49&gt;0,VLOOKUP(F49*1000,经验数据!$O$3:$P$95,2,FALSE),VLOOKUP(MIN(80,E50),经验数据!$O$3:$P$95,2,FALSE))*模拟数据!$L$30</f>
        <v>852780</v>
      </c>
      <c r="I50" s="24">
        <f ca="1">MATCH(SUM(B50:D50,G50:H50,U49),经验数据!$C$3:$C$202,1)</f>
        <v>114</v>
      </c>
      <c r="J50" s="24">
        <f ca="1">MIN(INDEX(模拟数据!$N$37:$N$40,MATCH($A$1,模拟数据!$K$37:$K$40,0)),MAX(0,I50-80))</f>
        <v>3</v>
      </c>
      <c r="K50" s="24">
        <f ca="1">IF(J50=0,0,SUM(OFFSET(经验数据!$B$2,I50-J50,,J50,)))</f>
        <v>12027447</v>
      </c>
      <c r="L50" s="24">
        <f t="shared" ca="1" si="3"/>
        <v>65350749.500000015</v>
      </c>
      <c r="M50" s="24">
        <f ca="1">MATCH(L50,经验数据!$C$3:$C$202,1)</f>
        <v>111</v>
      </c>
      <c r="N50" s="24">
        <f ca="1">IFERROR(SUM(OFFSET(经验数据!$V$1,MATCH(I50,经验数据!$U$1:$U$123,0)-J50,,J50,)),0)</f>
        <v>140400</v>
      </c>
      <c r="O50" s="24">
        <f ca="1">N50+IF(J50&gt;0,INDEX(模拟数据!$P$37:$P$40,MATCH($A$1,模拟数据!$K$37:$K$40,0)),0)</f>
        <v>200400</v>
      </c>
      <c r="P50" s="24">
        <f ca="1">SUM($O$3:O50)</f>
        <v>7208400</v>
      </c>
      <c r="Q50" s="24">
        <f ca="1">MATCH(P50,经验数据!$Z$2:$Z$15,1)-1</f>
        <v>6</v>
      </c>
      <c r="R50" s="24" t="b">
        <f t="shared" ca="1" si="0"/>
        <v>0</v>
      </c>
      <c r="S50" s="24">
        <f ca="1">MIN(INDEX(模拟数据!$N$37:$N$40,MATCH($A$1,模拟数据!$K$37:$K$40,0)),IF(R50,M50-110,0))</f>
        <v>0</v>
      </c>
      <c r="T50" s="24">
        <f ca="1">IF(S50=0,0,SUM(OFFSET(经验数据!$B$2,M50-S50,,S50,)))</f>
        <v>0</v>
      </c>
      <c r="U50" s="24">
        <f t="shared" ca="1" si="1"/>
        <v>65350749.500000015</v>
      </c>
      <c r="V50" s="24">
        <f ca="1">MATCH(U50,经验数据!$C$3:$C$202,1)</f>
        <v>111</v>
      </c>
      <c r="W50" s="24">
        <f ca="1">IFERROR(SUM(OFFSET([1]轮回!$B$1,MATCH(M50,[1]轮回!$A$1:$A$91,0)-S50,,S50,)),0)</f>
        <v>0</v>
      </c>
      <c r="X50" s="24">
        <f ca="1">W50+IF(R50,INDEX(模拟数据!$P$47:$P$50,MATCH($A$1,模拟数据!$K$47:$K$50,0)),0)</f>
        <v>0</v>
      </c>
      <c r="Y50" s="24">
        <f ca="1">SUM($X$3:X50)</f>
        <v>0</v>
      </c>
      <c r="Z50" s="24">
        <f ca="1">MATCH(Y50,经验数据!$Z$2:$Z$15,1)-1</f>
        <v>0</v>
      </c>
    </row>
    <row r="51" spans="1:26" x14ac:dyDescent="0.15">
      <c r="A51" s="25">
        <v>49</v>
      </c>
      <c r="B51" s="24">
        <f ca="1">SUM(OFFSET(经验数据!$F$2,INDEX(模拟数据!$B$3:$E$62,$A50,MATCH(A$1,模拟数据!$B$2:$E$2,0))+1,,INDEX(模拟数据!$B$3:$E$62,$A51,MATCH(A$1,模拟数据!$B$2:$E$2,0))-INDEX(模拟数据!$B$3:$E$62,$A50,MATCH(A$1,模拟数据!$B$2:$E$2,0)),))</f>
        <v>191341</v>
      </c>
      <c r="C51" s="24">
        <f>模拟数据!$L$16*INDEX(经验数据!$H$3:$H$3401,MATCH(INDEX(模拟数据!$B$3:$E$62,$A51,MATCH(A$1,模拟数据!$B$2:$E$2,0)),经验数据!$E$3:$E$3401,0))*(1+INDEX(模拟数据!$M$19:$M$22,MATCH(A$1,模拟数据!$K$19:$K$22,0)))</f>
        <v>9743915.5</v>
      </c>
      <c r="D51" s="24">
        <f ca="1">SUM(OFFSET(经验数据!$S$2,INDEX(模拟数据!$F$3:$I$62,$A50,MATCH(A$1,模拟数据!$B$2:$E$2,0))+1,,INDEX(模拟数据!$F$3:$I$62,$A51,MATCH(A$1,模拟数据!$B$2:$E$2,0))-INDEX(模拟数据!$F$3:$I$62,$A50,MATCH(A$1,模拟数据!$B$2:$E$2,0)),))</f>
        <v>585000</v>
      </c>
      <c r="E51" s="24">
        <f ca="1">MIN(200,MATCH(SUM(B51:D51,U50),经验数据!$C$3:$C$202,1))</f>
        <v>113</v>
      </c>
      <c r="F51" s="24">
        <f t="shared" ca="1" si="2"/>
        <v>6</v>
      </c>
      <c r="G51" s="24">
        <f ca="1">INDEX(经验数据!$M$3:$M$23,MATCH(E51,经验数据!$J$3:$J$23,1))*INDEX(模拟数据!$S$19:$S$22,MATCH(A$1,模拟数据!$K$19:$K$22,0))</f>
        <v>1800000</v>
      </c>
      <c r="H51" s="24">
        <f ca="1">IF(F50&gt;0,VLOOKUP(F50*1000,经验数据!$O$3:$P$95,2,FALSE),VLOOKUP(MIN(80,E51),经验数据!$O$3:$P$95,2,FALSE))*模拟数据!$L$30</f>
        <v>852780</v>
      </c>
      <c r="I51" s="24">
        <f ca="1">MATCH(SUM(B51:D51,G51:H51,U50),经验数据!$C$3:$C$202,1)</f>
        <v>114</v>
      </c>
      <c r="J51" s="24">
        <f ca="1">MIN(INDEX(模拟数据!$N$37:$N$40,MATCH($A$1,模拟数据!$K$37:$K$40,0)),MAX(0,I51-80))</f>
        <v>3</v>
      </c>
      <c r="K51" s="24">
        <f ca="1">IF(J51=0,0,SUM(OFFSET(经验数据!$B$2,I51-J51,,J51,)))</f>
        <v>12027447</v>
      </c>
      <c r="L51" s="24">
        <f t="shared" ca="1" si="3"/>
        <v>66496339.000000015</v>
      </c>
      <c r="M51" s="24">
        <f ca="1">MATCH(L51,经验数据!$C$3:$C$202,1)</f>
        <v>111</v>
      </c>
      <c r="N51" s="24">
        <f ca="1">IFERROR(SUM(OFFSET(经验数据!$V$1,MATCH(I51,经验数据!$U$1:$U$123,0)-J51,,J51,)),0)</f>
        <v>140400</v>
      </c>
      <c r="O51" s="24">
        <f ca="1">N51+IF(J51&gt;0,INDEX(模拟数据!$P$37:$P$40,MATCH($A$1,模拟数据!$K$37:$K$40,0)),0)</f>
        <v>200400</v>
      </c>
      <c r="P51" s="24">
        <f ca="1">SUM($O$3:O51)</f>
        <v>7408800</v>
      </c>
      <c r="Q51" s="24">
        <f ca="1">MATCH(P51,经验数据!$Z$2:$Z$15,1)-1</f>
        <v>6</v>
      </c>
      <c r="R51" s="24" t="b">
        <f t="shared" ca="1" si="0"/>
        <v>0</v>
      </c>
      <c r="S51" s="24">
        <f ca="1">MIN(INDEX(模拟数据!$N$37:$N$40,MATCH($A$1,模拟数据!$K$37:$K$40,0)),IF(R51,M51-110,0))</f>
        <v>0</v>
      </c>
      <c r="T51" s="24">
        <f ca="1">IF(S51=0,0,SUM(OFFSET(经验数据!$B$2,M51-S51,,S51,)))</f>
        <v>0</v>
      </c>
      <c r="U51" s="24">
        <f t="shared" ca="1" si="1"/>
        <v>66496339.000000015</v>
      </c>
      <c r="V51" s="24">
        <f ca="1">MATCH(U51,经验数据!$C$3:$C$202,1)</f>
        <v>111</v>
      </c>
      <c r="W51" s="24">
        <f ca="1">IFERROR(SUM(OFFSET([1]轮回!$B$1,MATCH(M51,[1]轮回!$A$1:$A$91,0)-S51,,S51,)),0)</f>
        <v>0</v>
      </c>
      <c r="X51" s="24">
        <f ca="1">W51+IF(R51,INDEX(模拟数据!$P$47:$P$50,MATCH($A$1,模拟数据!$K$47:$K$50,0)),0)</f>
        <v>0</v>
      </c>
      <c r="Y51" s="24">
        <f ca="1">SUM($X$3:X51)</f>
        <v>0</v>
      </c>
      <c r="Z51" s="24">
        <f ca="1">MATCH(Y51,经验数据!$Z$2:$Z$15,1)-1</f>
        <v>0</v>
      </c>
    </row>
    <row r="52" spans="1:26" x14ac:dyDescent="0.15">
      <c r="A52" s="25">
        <v>50</v>
      </c>
      <c r="B52" s="24">
        <f ca="1">SUM(OFFSET(经验数据!$F$2,INDEX(模拟数据!$B$3:$E$62,$A51,MATCH(A$1,模拟数据!$B$2:$E$2,0))+1,,INDEX(模拟数据!$B$3:$E$62,$A52,MATCH(A$1,模拟数据!$B$2:$E$2,0))-INDEX(模拟数据!$B$3:$E$62,$A51,MATCH(A$1,模拟数据!$B$2:$E$2,0)),))</f>
        <v>193953</v>
      </c>
      <c r="C52" s="24">
        <f>模拟数据!$L$16*INDEX(经验数据!$H$3:$H$3401,MATCH(INDEX(模拟数据!$B$3:$E$62,$A52,MATCH(A$1,模拟数据!$B$2:$E$2,0)),经验数据!$E$3:$E$3401,0))*(1+INDEX(模拟数据!$M$19:$M$22,MATCH(A$1,模拟数据!$K$19:$K$22,0)))</f>
        <v>9876006.8000000007</v>
      </c>
      <c r="D52" s="24">
        <f ca="1">SUM(OFFSET(经验数据!$S$2,INDEX(模拟数据!$F$3:$I$62,$A51,MATCH(A$1,模拟数据!$B$2:$E$2,0))+1,,INDEX(模拟数据!$F$3:$I$62,$A52,MATCH(A$1,模拟数据!$B$2:$E$2,0))-INDEX(模拟数据!$F$3:$I$62,$A51,MATCH(A$1,模拟数据!$B$2:$E$2,0)),))</f>
        <v>595000</v>
      </c>
      <c r="E52" s="24">
        <f ca="1">MIN(200,MATCH(SUM(B52:D52,U51),经验数据!$C$3:$C$202,1))</f>
        <v>114</v>
      </c>
      <c r="F52" s="24">
        <f t="shared" ca="1" si="2"/>
        <v>6</v>
      </c>
      <c r="G52" s="24">
        <f ca="1">INDEX(经验数据!$M$3:$M$23,MATCH(E52,经验数据!$J$3:$J$23,1))*INDEX(模拟数据!$S$19:$S$22,MATCH(A$1,模拟数据!$K$19:$K$22,0))</f>
        <v>1800000</v>
      </c>
      <c r="H52" s="24">
        <f ca="1">IF(F51&gt;0,VLOOKUP(F51*1000,经验数据!$O$3:$P$95,2,FALSE),VLOOKUP(MIN(80,E52),经验数据!$O$3:$P$95,2,FALSE))*模拟数据!$L$30</f>
        <v>852780</v>
      </c>
      <c r="I52" s="24">
        <f ca="1">MATCH(SUM(B52:D52,G52:H52,U51),经验数据!$C$3:$C$202,1)</f>
        <v>114</v>
      </c>
      <c r="J52" s="24">
        <f ca="1">MIN(INDEX(模拟数据!$N$37:$N$40,MATCH($A$1,模拟数据!$K$37:$K$40,0)),MAX(0,I52-80))</f>
        <v>3</v>
      </c>
      <c r="K52" s="24">
        <f ca="1">IF(J52=0,0,SUM(OFFSET(经验数据!$B$2,I52-J52,,J52,)))</f>
        <v>12027447</v>
      </c>
      <c r="L52" s="24">
        <f t="shared" ca="1" si="3"/>
        <v>67786631.800000012</v>
      </c>
      <c r="M52" s="24">
        <f ca="1">MATCH(L52,经验数据!$C$3:$C$202,1)</f>
        <v>112</v>
      </c>
      <c r="N52" s="24">
        <f ca="1">IFERROR(SUM(OFFSET(经验数据!$V$1,MATCH(I52,经验数据!$U$1:$U$123,0)-J52,,J52,)),0)</f>
        <v>140400</v>
      </c>
      <c r="O52" s="24">
        <f ca="1">N52+IF(J52&gt;0,INDEX(模拟数据!$P$37:$P$40,MATCH($A$1,模拟数据!$K$37:$K$40,0)),0)</f>
        <v>200400</v>
      </c>
      <c r="P52" s="24">
        <f ca="1">SUM($O$3:O52)</f>
        <v>7609200</v>
      </c>
      <c r="Q52" s="24">
        <f ca="1">MATCH(P52,经验数据!$Z$2:$Z$15,1)-1</f>
        <v>6</v>
      </c>
      <c r="R52" s="24" t="b">
        <f t="shared" ca="1" si="0"/>
        <v>0</v>
      </c>
      <c r="S52" s="24">
        <f ca="1">MIN(INDEX(模拟数据!$N$37:$N$40,MATCH($A$1,模拟数据!$K$37:$K$40,0)),IF(R52,M52-110,0))</f>
        <v>0</v>
      </c>
      <c r="T52" s="24">
        <f ca="1">IF(S52=0,0,SUM(OFFSET(经验数据!$B$2,M52-S52,,S52,)))</f>
        <v>0</v>
      </c>
      <c r="U52" s="24">
        <f t="shared" ca="1" si="1"/>
        <v>67786631.800000012</v>
      </c>
      <c r="V52" s="24">
        <f ca="1">MATCH(U52,经验数据!$C$3:$C$202,1)</f>
        <v>112</v>
      </c>
      <c r="W52" s="24">
        <f ca="1">IFERROR(SUM(OFFSET([1]轮回!$B$1,MATCH(M52,[1]轮回!$A$1:$A$91,0)-S52,,S52,)),0)</f>
        <v>0</v>
      </c>
      <c r="X52" s="24">
        <f ca="1">W52+IF(R52,INDEX(模拟数据!$P$47:$P$50,MATCH($A$1,模拟数据!$K$47:$K$50,0)),0)</f>
        <v>0</v>
      </c>
      <c r="Y52" s="24">
        <f ca="1">SUM($X$3:X52)</f>
        <v>0</v>
      </c>
      <c r="Z52" s="24">
        <f ca="1">MATCH(Y52,经验数据!$Z$2:$Z$15,1)-1</f>
        <v>0</v>
      </c>
    </row>
    <row r="53" spans="1:26" x14ac:dyDescent="0.15">
      <c r="A53" s="25">
        <v>51</v>
      </c>
      <c r="B53" s="24">
        <f ca="1">SUM(OFFSET(经验数据!$F$2,INDEX(模拟数据!$B$3:$E$62,$A52,MATCH(A$1,模拟数据!$B$2:$E$2,0))+1,,INDEX(模拟数据!$B$3:$E$62,$A53,MATCH(A$1,模拟数据!$B$2:$E$2,0))-INDEX(模拟数据!$B$3:$E$62,$A52,MATCH(A$1,模拟数据!$B$2:$E$2,0)),))</f>
        <v>196563</v>
      </c>
      <c r="C53" s="24">
        <f>模拟数据!$L$16*INDEX(经验数据!$H$3:$H$3401,MATCH(INDEX(模拟数据!$B$3:$E$62,$A53,MATCH(A$1,模拟数据!$B$2:$E$2,0)),经验数据!$E$3:$E$3401,0))*(1+INDEX(模拟数据!$M$19:$M$22,MATCH(A$1,模拟数据!$K$19:$K$22,0)))</f>
        <v>10008123.4</v>
      </c>
      <c r="D53" s="24">
        <f ca="1">SUM(OFFSET(经验数据!$S$2,INDEX(模拟数据!$F$3:$I$62,$A52,MATCH(A$1,模拟数据!$B$2:$E$2,0))+1,,INDEX(模拟数据!$F$3:$I$62,$A53,MATCH(A$1,模拟数据!$B$2:$E$2,0))-INDEX(模拟数据!$F$3:$I$62,$A52,MATCH(A$1,模拟数据!$B$2:$E$2,0)),))</f>
        <v>605000</v>
      </c>
      <c r="E53" s="24">
        <f ca="1">MIN(200,MATCH(SUM(B53:D53,U52),经验数据!$C$3:$C$202,1))</f>
        <v>114</v>
      </c>
      <c r="F53" s="24">
        <f t="shared" ca="1" si="2"/>
        <v>6</v>
      </c>
      <c r="G53" s="24">
        <f ca="1">INDEX(经验数据!$M$3:$M$23,MATCH(E53,经验数据!$J$3:$J$23,1))*INDEX(模拟数据!$S$19:$S$22,MATCH(A$1,模拟数据!$K$19:$K$22,0))</f>
        <v>1800000</v>
      </c>
      <c r="H53" s="24">
        <f ca="1">IF(F52&gt;0,VLOOKUP(F52*1000,经验数据!$O$3:$P$95,2,FALSE),VLOOKUP(MIN(80,E53),经验数据!$O$3:$P$95,2,FALSE))*模拟数据!$L$30</f>
        <v>852780</v>
      </c>
      <c r="I53" s="24">
        <f ca="1">MATCH(SUM(B53:D53,G53:H53,U52),经验数据!$C$3:$C$202,1)</f>
        <v>115</v>
      </c>
      <c r="J53" s="24">
        <f ca="1">MIN(INDEX(模拟数据!$N$37:$N$40,MATCH($A$1,模拟数据!$K$37:$K$40,0)),MAX(0,I53-80))</f>
        <v>3</v>
      </c>
      <c r="K53" s="24">
        <f ca="1">IF(J53=0,0,SUM(OFFSET(经验数据!$B$2,I53-J53,,J53,)))</f>
        <v>12388590</v>
      </c>
      <c r="L53" s="24">
        <f t="shared" ca="1" si="3"/>
        <v>68860508.200000018</v>
      </c>
      <c r="M53" s="24">
        <f ca="1">MATCH(L53,经验数据!$C$3:$C$202,1)</f>
        <v>112</v>
      </c>
      <c r="N53" s="24">
        <f ca="1">IFERROR(SUM(OFFSET(经验数据!$V$1,MATCH(I53,经验数据!$U$1:$U$123,0)-J53,,J53,)),0)</f>
        <v>146700</v>
      </c>
      <c r="O53" s="24">
        <f ca="1">N53+IF(J53&gt;0,INDEX(模拟数据!$P$37:$P$40,MATCH($A$1,模拟数据!$K$37:$K$40,0)),0)</f>
        <v>206700</v>
      </c>
      <c r="P53" s="24">
        <f ca="1">SUM($O$3:O53)</f>
        <v>7815900</v>
      </c>
      <c r="Q53" s="24">
        <f ca="1">MATCH(P53,经验数据!$Z$2:$Z$15,1)-1</f>
        <v>6</v>
      </c>
      <c r="R53" s="24" t="b">
        <f t="shared" ca="1" si="0"/>
        <v>0</v>
      </c>
      <c r="S53" s="24">
        <f ca="1">MIN(INDEX(模拟数据!$N$37:$N$40,MATCH($A$1,模拟数据!$K$37:$K$40,0)),IF(R53,M53-110,0))</f>
        <v>0</v>
      </c>
      <c r="T53" s="24">
        <f ca="1">IF(S53=0,0,SUM(OFFSET(经验数据!$B$2,M53-S53,,S53,)))</f>
        <v>0</v>
      </c>
      <c r="U53" s="24">
        <f t="shared" ca="1" si="1"/>
        <v>68860508.200000018</v>
      </c>
      <c r="V53" s="24">
        <f ca="1">MATCH(U53,经验数据!$C$3:$C$202,1)</f>
        <v>112</v>
      </c>
      <c r="W53" s="24">
        <f ca="1">IFERROR(SUM(OFFSET([1]轮回!$B$1,MATCH(M53,[1]轮回!$A$1:$A$91,0)-S53,,S53,)),0)</f>
        <v>0</v>
      </c>
      <c r="X53" s="24">
        <f ca="1">W53+IF(R53,INDEX(模拟数据!$P$47:$P$50,MATCH($A$1,模拟数据!$K$47:$K$50,0)),0)</f>
        <v>0</v>
      </c>
      <c r="Y53" s="24">
        <f ca="1">SUM($X$3:X53)</f>
        <v>0</v>
      </c>
      <c r="Z53" s="24">
        <f ca="1">MATCH(Y53,经验数据!$Z$2:$Z$15,1)-1</f>
        <v>0</v>
      </c>
    </row>
    <row r="54" spans="1:26" x14ac:dyDescent="0.15">
      <c r="A54" s="25">
        <v>52</v>
      </c>
      <c r="B54" s="24">
        <f ca="1">SUM(OFFSET(经验数据!$F$2,INDEX(模拟数据!$B$3:$E$62,$A53,MATCH(A$1,模拟数据!$B$2:$E$2,0))+1,,INDEX(模拟数据!$B$3:$E$62,$A54,MATCH(A$1,模拟数据!$B$2:$E$2,0))-INDEX(模拟数据!$B$3:$E$62,$A53,MATCH(A$1,模拟数据!$B$2:$E$2,0)),))</f>
        <v>199173</v>
      </c>
      <c r="C54" s="24">
        <f>模拟数据!$L$16*INDEX(经验数据!$H$3:$H$3401,MATCH(INDEX(模拟数据!$B$3:$E$62,$A54,MATCH(A$1,模拟数据!$B$2:$E$2,0)),经验数据!$E$3:$E$3401,0))*(1+INDEX(模拟数据!$M$19:$M$22,MATCH(A$1,模拟数据!$K$19:$K$22,0)))</f>
        <v>10140240</v>
      </c>
      <c r="D54" s="24">
        <f ca="1">SUM(OFFSET(经验数据!$S$2,INDEX(模拟数据!$F$3:$I$62,$A53,MATCH(A$1,模拟数据!$B$2:$E$2,0))+1,,INDEX(模拟数据!$F$3:$I$62,$A54,MATCH(A$1,模拟数据!$B$2:$E$2,0))-INDEX(模拟数据!$F$3:$I$62,$A53,MATCH(A$1,模拟数据!$B$2:$E$2,0)),))</f>
        <v>615000</v>
      </c>
      <c r="E54" s="24">
        <f ca="1">MIN(200,MATCH(SUM(B54:D54,U53),经验数据!$C$3:$C$202,1))</f>
        <v>114</v>
      </c>
      <c r="F54" s="24">
        <f t="shared" ca="1" si="2"/>
        <v>6</v>
      </c>
      <c r="G54" s="24">
        <f ca="1">INDEX(经验数据!$M$3:$M$23,MATCH(E54,经验数据!$J$3:$J$23,1))*INDEX(模拟数据!$S$19:$S$22,MATCH(A$1,模拟数据!$K$19:$K$22,0))</f>
        <v>1800000</v>
      </c>
      <c r="H54" s="24">
        <f ca="1">IF(F53&gt;0,VLOOKUP(F53*1000,经验数据!$O$3:$P$95,2,FALSE),VLOOKUP(MIN(80,E54),经验数据!$O$3:$P$95,2,FALSE))*模拟数据!$L$30</f>
        <v>852780</v>
      </c>
      <c r="I54" s="24">
        <f ca="1">MATCH(SUM(B54:D54,G54:H54,U53),经验数据!$C$3:$C$202,1)</f>
        <v>115</v>
      </c>
      <c r="J54" s="24">
        <f ca="1">MIN(INDEX(模拟数据!$N$37:$N$40,MATCH($A$1,模拟数据!$K$37:$K$40,0)),MAX(0,I54-80))</f>
        <v>3</v>
      </c>
      <c r="K54" s="24">
        <f ca="1">IF(J54=0,0,SUM(OFFSET(经验数据!$B$2,I54-J54,,J54,)))</f>
        <v>12388590</v>
      </c>
      <c r="L54" s="24">
        <f t="shared" ca="1" si="3"/>
        <v>70079111.200000018</v>
      </c>
      <c r="M54" s="24">
        <f ca="1">MATCH(L54,经验数据!$C$3:$C$202,1)</f>
        <v>112</v>
      </c>
      <c r="N54" s="24">
        <f ca="1">IFERROR(SUM(OFFSET(经验数据!$V$1,MATCH(I54,经验数据!$U$1:$U$123,0)-J54,,J54,)),0)</f>
        <v>146700</v>
      </c>
      <c r="O54" s="24">
        <f ca="1">N54+IF(J54&gt;0,INDEX(模拟数据!$P$37:$P$40,MATCH($A$1,模拟数据!$K$37:$K$40,0)),0)</f>
        <v>206700</v>
      </c>
      <c r="P54" s="24">
        <f ca="1">SUM($O$3:O54)</f>
        <v>8022600</v>
      </c>
      <c r="Q54" s="24">
        <f ca="1">MATCH(P54,经验数据!$Z$2:$Z$15,1)-1</f>
        <v>6</v>
      </c>
      <c r="R54" s="24" t="b">
        <f t="shared" ca="1" si="0"/>
        <v>0</v>
      </c>
      <c r="S54" s="24">
        <f ca="1">MIN(INDEX(模拟数据!$N$37:$N$40,MATCH($A$1,模拟数据!$K$37:$K$40,0)),IF(R54,M54-110,0))</f>
        <v>0</v>
      </c>
      <c r="T54" s="24">
        <f ca="1">IF(S54=0,0,SUM(OFFSET(经验数据!$B$2,M54-S54,,S54,)))</f>
        <v>0</v>
      </c>
      <c r="U54" s="24">
        <f t="shared" ca="1" si="1"/>
        <v>70079111.200000018</v>
      </c>
      <c r="V54" s="24">
        <f ca="1">MATCH(U54,经验数据!$C$3:$C$202,1)</f>
        <v>112</v>
      </c>
      <c r="W54" s="24">
        <f ca="1">IFERROR(SUM(OFFSET([1]轮回!$B$1,MATCH(M54,[1]轮回!$A$1:$A$91,0)-S54,,S54,)),0)</f>
        <v>0</v>
      </c>
      <c r="X54" s="24">
        <f ca="1">W54+IF(R54,INDEX(模拟数据!$P$47:$P$50,MATCH($A$1,模拟数据!$K$47:$K$50,0)),0)</f>
        <v>0</v>
      </c>
      <c r="Y54" s="24">
        <f ca="1">SUM($X$3:X54)</f>
        <v>0</v>
      </c>
      <c r="Z54" s="24">
        <f ca="1">MATCH(Y54,经验数据!$Z$2:$Z$15,1)-1</f>
        <v>0</v>
      </c>
    </row>
    <row r="55" spans="1:26" x14ac:dyDescent="0.15">
      <c r="A55" s="25">
        <v>53</v>
      </c>
      <c r="B55" s="24">
        <f ca="1">SUM(OFFSET(经验数据!$F$2,INDEX(模拟数据!$B$3:$E$62,$A54,MATCH(A$1,模拟数据!$B$2:$E$2,0))+1,,INDEX(模拟数据!$B$3:$E$62,$A55,MATCH(A$1,模拟数据!$B$2:$E$2,0))-INDEX(模拟数据!$B$3:$E$62,$A54,MATCH(A$1,模拟数据!$B$2:$E$2,0)),))</f>
        <v>201786</v>
      </c>
      <c r="C55" s="24">
        <f>模拟数据!$L$16*INDEX(经验数据!$H$3:$H$3401,MATCH(INDEX(模拟数据!$B$3:$E$62,$A55,MATCH(A$1,模拟数据!$B$2:$E$2,0)),经验数据!$E$3:$E$3401,0))*(1+INDEX(模拟数据!$M$19:$M$22,MATCH(A$1,模拟数据!$K$19:$K$22,0)))</f>
        <v>10272331.300000001</v>
      </c>
      <c r="D55" s="24">
        <f ca="1">SUM(OFFSET(经验数据!$S$2,INDEX(模拟数据!$F$3:$I$62,$A54,MATCH(A$1,模拟数据!$B$2:$E$2,0))+1,,INDEX(模拟数据!$F$3:$I$62,$A55,MATCH(A$1,模拟数据!$B$2:$E$2,0))-INDEX(模拟数据!$F$3:$I$62,$A54,MATCH(A$1,模拟数据!$B$2:$E$2,0)),))</f>
        <v>625000</v>
      </c>
      <c r="E55" s="24">
        <f ca="1">MIN(200,MATCH(SUM(B55:D55,U54),经验数据!$C$3:$C$202,1))</f>
        <v>115</v>
      </c>
      <c r="F55" s="24">
        <f t="shared" ca="1" si="2"/>
        <v>6</v>
      </c>
      <c r="G55" s="24">
        <f ca="1">INDEX(经验数据!$M$3:$M$23,MATCH(E55,经验数据!$J$3:$J$23,1))*INDEX(模拟数据!$S$19:$S$22,MATCH(A$1,模拟数据!$K$19:$K$22,0))</f>
        <v>1800000</v>
      </c>
      <c r="H55" s="24">
        <f ca="1">IF(F54&gt;0,VLOOKUP(F54*1000,经验数据!$O$3:$P$95,2,FALSE),VLOOKUP(MIN(80,E55),经验数据!$O$3:$P$95,2,FALSE))*模拟数据!$L$30</f>
        <v>852780</v>
      </c>
      <c r="I55" s="24">
        <f ca="1">MATCH(SUM(B55:D55,G55:H55,U54),经验数据!$C$3:$C$202,1)</f>
        <v>115</v>
      </c>
      <c r="J55" s="24">
        <f ca="1">MIN(INDEX(模拟数据!$N$37:$N$40,MATCH($A$1,模拟数据!$K$37:$K$40,0)),MAX(0,I55-80))</f>
        <v>3</v>
      </c>
      <c r="K55" s="24">
        <f ca="1">IF(J55=0,0,SUM(OFFSET(经验数据!$B$2,I55-J55,,J55,)))</f>
        <v>12388590</v>
      </c>
      <c r="L55" s="24">
        <f t="shared" ca="1" si="3"/>
        <v>71442418.500000015</v>
      </c>
      <c r="M55" s="24">
        <f ca="1">MATCH(L55,经验数据!$C$3:$C$202,1)</f>
        <v>112</v>
      </c>
      <c r="N55" s="24">
        <f ca="1">IFERROR(SUM(OFFSET(经验数据!$V$1,MATCH(I55,经验数据!$U$1:$U$123,0)-J55,,J55,)),0)</f>
        <v>146700</v>
      </c>
      <c r="O55" s="24">
        <f ca="1">N55+IF(J55&gt;0,INDEX(模拟数据!$P$37:$P$40,MATCH($A$1,模拟数据!$K$37:$K$40,0)),0)</f>
        <v>206700</v>
      </c>
      <c r="P55" s="24">
        <f ca="1">SUM($O$3:O55)</f>
        <v>8229300</v>
      </c>
      <c r="Q55" s="24">
        <f ca="1">MATCH(P55,经验数据!$Z$2:$Z$15,1)-1</f>
        <v>6</v>
      </c>
      <c r="R55" s="24" t="b">
        <f t="shared" ca="1" si="0"/>
        <v>0</v>
      </c>
      <c r="S55" s="24">
        <f ca="1">MIN(INDEX(模拟数据!$N$37:$N$40,MATCH($A$1,模拟数据!$K$37:$K$40,0)),IF(R55,M55-110,0))</f>
        <v>0</v>
      </c>
      <c r="T55" s="24">
        <f ca="1">IF(S55=0,0,SUM(OFFSET(经验数据!$B$2,M55-S55,,S55,)))</f>
        <v>0</v>
      </c>
      <c r="U55" s="24">
        <f t="shared" ca="1" si="1"/>
        <v>71442418.500000015</v>
      </c>
      <c r="V55" s="24">
        <f ca="1">MATCH(U55,经验数据!$C$3:$C$202,1)</f>
        <v>112</v>
      </c>
      <c r="W55" s="24">
        <f ca="1">IFERROR(SUM(OFFSET([1]轮回!$B$1,MATCH(M55,[1]轮回!$A$1:$A$91,0)-S55,,S55,)),0)</f>
        <v>0</v>
      </c>
      <c r="X55" s="24">
        <f ca="1">W55+IF(R55,INDEX(模拟数据!$P$47:$P$50,MATCH($A$1,模拟数据!$K$47:$K$50,0)),0)</f>
        <v>0</v>
      </c>
      <c r="Y55" s="24">
        <f ca="1">SUM($X$3:X55)</f>
        <v>0</v>
      </c>
      <c r="Z55" s="24">
        <f ca="1">MATCH(Y55,经验数据!$Z$2:$Z$15,1)-1</f>
        <v>0</v>
      </c>
    </row>
    <row r="56" spans="1:26" x14ac:dyDescent="0.15">
      <c r="A56" s="25">
        <v>54</v>
      </c>
      <c r="B56" s="24">
        <f ca="1">SUM(OFFSET(经验数据!$F$2,INDEX(模拟数据!$B$3:$E$62,$A55,MATCH(A$1,模拟数据!$B$2:$E$2,0))+1,,INDEX(模拟数据!$B$3:$E$62,$A56,MATCH(A$1,模拟数据!$B$2:$E$2,0))-INDEX(模拟数据!$B$3:$E$62,$A55,MATCH(A$1,模拟数据!$B$2:$E$2,0)),))</f>
        <v>204396</v>
      </c>
      <c r="C56" s="24">
        <f>模拟数据!$L$16*INDEX(经验数据!$H$3:$H$3401,MATCH(INDEX(模拟数据!$B$3:$E$62,$A56,MATCH(A$1,模拟数据!$B$2:$E$2,0)),经验数据!$E$3:$E$3401,0))*(1+INDEX(模拟数据!$M$19:$M$22,MATCH(A$1,模拟数据!$K$19:$K$22,0)))</f>
        <v>10404447.9</v>
      </c>
      <c r="D56" s="24">
        <f ca="1">SUM(OFFSET(经验数据!$S$2,INDEX(模拟数据!$F$3:$I$62,$A55,MATCH(A$1,模拟数据!$B$2:$E$2,0))+1,,INDEX(模拟数据!$F$3:$I$62,$A56,MATCH(A$1,模拟数据!$B$2:$E$2,0))-INDEX(模拟数据!$F$3:$I$62,$A55,MATCH(A$1,模拟数据!$B$2:$E$2,0)),))</f>
        <v>635000</v>
      </c>
      <c r="E56" s="24">
        <f ca="1">MIN(200,MATCH(SUM(B56:D56,U55),经验数据!$C$3:$C$202,1))</f>
        <v>115</v>
      </c>
      <c r="F56" s="24">
        <f t="shared" ca="1" si="2"/>
        <v>6</v>
      </c>
      <c r="G56" s="24">
        <f ca="1">INDEX(经验数据!$M$3:$M$23,MATCH(E56,经验数据!$J$3:$J$23,1))*INDEX(模拟数据!$S$19:$S$22,MATCH(A$1,模拟数据!$K$19:$K$22,0))</f>
        <v>1800000</v>
      </c>
      <c r="H56" s="24">
        <f ca="1">IF(F55&gt;0,VLOOKUP(F55*1000,经验数据!$O$3:$P$95,2,FALSE),VLOOKUP(MIN(80,E56),经验数据!$O$3:$P$95,2,FALSE))*模拟数据!$L$30</f>
        <v>852780</v>
      </c>
      <c r="I56" s="24">
        <f ca="1">MATCH(SUM(B56:D56,G56:H56,U55),经验数据!$C$3:$C$202,1)</f>
        <v>116</v>
      </c>
      <c r="J56" s="24">
        <f ca="1">MIN(INDEX(模拟数据!$N$37:$N$40,MATCH($A$1,模拟数据!$K$37:$K$40,0)),MAX(0,I56-80))</f>
        <v>3</v>
      </c>
      <c r="K56" s="24">
        <f ca="1">IF(J56=0,0,SUM(OFFSET(经验数据!$B$2,I56-J56,,J56,)))</f>
        <v>12754900</v>
      </c>
      <c r="L56" s="24">
        <f t="shared" ca="1" si="3"/>
        <v>72584142.400000021</v>
      </c>
      <c r="M56" s="24">
        <f ca="1">MATCH(L56,经验数据!$C$3:$C$202,1)</f>
        <v>113</v>
      </c>
      <c r="N56" s="24">
        <f ca="1">IFERROR(SUM(OFFSET(经验数据!$V$1,MATCH(I56,经验数据!$U$1:$U$123,0)-J56,,J56,)),0)</f>
        <v>153100</v>
      </c>
      <c r="O56" s="24">
        <f ca="1">N56+IF(J56&gt;0,INDEX(模拟数据!$P$37:$P$40,MATCH($A$1,模拟数据!$K$37:$K$40,0)),0)</f>
        <v>213100</v>
      </c>
      <c r="P56" s="24">
        <f ca="1">SUM($O$3:O56)</f>
        <v>8442400</v>
      </c>
      <c r="Q56" s="24">
        <f ca="1">MATCH(P56,经验数据!$Z$2:$Z$15,1)-1</f>
        <v>6</v>
      </c>
      <c r="R56" s="24" t="b">
        <f t="shared" ca="1" si="0"/>
        <v>0</v>
      </c>
      <c r="S56" s="24">
        <f ca="1">MIN(INDEX(模拟数据!$N$37:$N$40,MATCH($A$1,模拟数据!$K$37:$K$40,0)),IF(R56,M56-110,0))</f>
        <v>0</v>
      </c>
      <c r="T56" s="24">
        <f ca="1">IF(S56=0,0,SUM(OFFSET(经验数据!$B$2,M56-S56,,S56,)))</f>
        <v>0</v>
      </c>
      <c r="U56" s="24">
        <f t="shared" ca="1" si="1"/>
        <v>72584142.400000021</v>
      </c>
      <c r="V56" s="24">
        <f ca="1">MATCH(U56,经验数据!$C$3:$C$202,1)</f>
        <v>113</v>
      </c>
      <c r="W56" s="24">
        <f ca="1">IFERROR(SUM(OFFSET([1]轮回!$B$1,MATCH(M56,[1]轮回!$A$1:$A$91,0)-S56,,S56,)),0)</f>
        <v>0</v>
      </c>
      <c r="X56" s="24">
        <f ca="1">W56+IF(R56,INDEX(模拟数据!$P$47:$P$50,MATCH($A$1,模拟数据!$K$47:$K$50,0)),0)</f>
        <v>0</v>
      </c>
      <c r="Y56" s="24">
        <f ca="1">SUM($X$3:X56)</f>
        <v>0</v>
      </c>
      <c r="Z56" s="24">
        <f ca="1">MATCH(Y56,经验数据!$Z$2:$Z$15,1)-1</f>
        <v>0</v>
      </c>
    </row>
    <row r="57" spans="1:26" x14ac:dyDescent="0.15">
      <c r="A57" s="25">
        <v>55</v>
      </c>
      <c r="B57" s="24">
        <f ca="1">SUM(OFFSET(经验数据!$F$2,INDEX(模拟数据!$B$3:$E$62,$A56,MATCH(A$1,模拟数据!$B$2:$E$2,0))+1,,INDEX(模拟数据!$B$3:$E$62,$A57,MATCH(A$1,模拟数据!$B$2:$E$2,0))-INDEX(模拟数据!$B$3:$E$62,$A56,MATCH(A$1,模拟数据!$B$2:$E$2,0)),))</f>
        <v>207006</v>
      </c>
      <c r="C57" s="24">
        <f>模拟数据!$L$16*INDEX(经验数据!$H$3:$H$3401,MATCH(INDEX(模拟数据!$B$3:$E$62,$A57,MATCH(A$1,模拟数据!$B$2:$E$2,0)),经验数据!$E$3:$E$3401,0))*(1+INDEX(模拟数据!$M$19:$M$22,MATCH(A$1,模拟数据!$K$19:$K$22,0)))</f>
        <v>10536539.200000001</v>
      </c>
      <c r="D57" s="24">
        <f ca="1">SUM(OFFSET(经验数据!$S$2,INDEX(模拟数据!$F$3:$I$62,$A56,MATCH(A$1,模拟数据!$B$2:$E$2,0))+1,,INDEX(模拟数据!$F$3:$I$62,$A57,MATCH(A$1,模拟数据!$B$2:$E$2,0))-INDEX(模拟数据!$F$3:$I$62,$A56,MATCH(A$1,模拟数据!$B$2:$E$2,0)),))</f>
        <v>970000</v>
      </c>
      <c r="E57" s="24">
        <f ca="1">MIN(200,MATCH(SUM(B57:D57,U56),经验数据!$C$3:$C$202,1))</f>
        <v>115</v>
      </c>
      <c r="F57" s="24">
        <f t="shared" ca="1" si="2"/>
        <v>6</v>
      </c>
      <c r="G57" s="24">
        <f ca="1">INDEX(经验数据!$M$3:$M$23,MATCH(E57,经验数据!$J$3:$J$23,1))*INDEX(模拟数据!$S$19:$S$22,MATCH(A$1,模拟数据!$K$19:$K$22,0))</f>
        <v>1800000</v>
      </c>
      <c r="H57" s="24">
        <f ca="1">IF(F56&gt;0,VLOOKUP(F56*1000,经验数据!$O$3:$P$95,2,FALSE),VLOOKUP(MIN(80,E57),经验数据!$O$3:$P$95,2,FALSE))*模拟数据!$L$30</f>
        <v>852780</v>
      </c>
      <c r="I57" s="24">
        <f ca="1">MATCH(SUM(B57:D57,G57:H57,U56),经验数据!$C$3:$C$202,1)</f>
        <v>116</v>
      </c>
      <c r="J57" s="24">
        <f ca="1">MIN(INDEX(模拟数据!$N$37:$N$40,MATCH($A$1,模拟数据!$K$37:$K$40,0)),MAX(0,I57-80))</f>
        <v>3</v>
      </c>
      <c r="K57" s="24">
        <f ca="1">IF(J57=0,0,SUM(OFFSET(经验数据!$B$2,I57-J57,,J57,)))</f>
        <v>12754900</v>
      </c>
      <c r="L57" s="24">
        <f t="shared" ca="1" si="3"/>
        <v>74195567.600000024</v>
      </c>
      <c r="M57" s="24">
        <f ca="1">MATCH(L57,经验数据!$C$3:$C$202,1)</f>
        <v>113</v>
      </c>
      <c r="N57" s="24">
        <f ca="1">IFERROR(SUM(OFFSET(经验数据!$V$1,MATCH(I57,经验数据!$U$1:$U$123,0)-J57,,J57,)),0)</f>
        <v>153100</v>
      </c>
      <c r="O57" s="24">
        <f ca="1">N57+IF(J57&gt;0,INDEX(模拟数据!$P$37:$P$40,MATCH($A$1,模拟数据!$K$37:$K$40,0)),0)</f>
        <v>213100</v>
      </c>
      <c r="P57" s="24">
        <f ca="1">SUM($O$3:O57)</f>
        <v>8655500</v>
      </c>
      <c r="Q57" s="24">
        <f ca="1">MATCH(P57,经验数据!$Z$2:$Z$15,1)-1</f>
        <v>6</v>
      </c>
      <c r="R57" s="24" t="b">
        <f t="shared" ca="1" si="0"/>
        <v>0</v>
      </c>
      <c r="S57" s="24">
        <f ca="1">MIN(INDEX(模拟数据!$N$37:$N$40,MATCH($A$1,模拟数据!$K$37:$K$40,0)),IF(R57,M57-110,0))</f>
        <v>0</v>
      </c>
      <c r="T57" s="24">
        <f ca="1">IF(S57=0,0,SUM(OFFSET(经验数据!$B$2,M57-S57,,S57,)))</f>
        <v>0</v>
      </c>
      <c r="U57" s="24">
        <f t="shared" ca="1" si="1"/>
        <v>74195567.600000024</v>
      </c>
      <c r="V57" s="24">
        <f ca="1">MATCH(U57,经验数据!$C$3:$C$202,1)</f>
        <v>113</v>
      </c>
      <c r="W57" s="24">
        <f ca="1">IFERROR(SUM(OFFSET([1]轮回!$B$1,MATCH(M57,[1]轮回!$A$1:$A$91,0)-S57,,S57,)),0)</f>
        <v>0</v>
      </c>
      <c r="X57" s="24">
        <f ca="1">W57+IF(R57,INDEX(模拟数据!$P$47:$P$50,MATCH($A$1,模拟数据!$K$47:$K$50,0)),0)</f>
        <v>0</v>
      </c>
      <c r="Y57" s="24">
        <f ca="1">SUM($X$3:X57)</f>
        <v>0</v>
      </c>
      <c r="Z57" s="24">
        <f ca="1">MATCH(Y57,经验数据!$Z$2:$Z$15,1)-1</f>
        <v>0</v>
      </c>
    </row>
    <row r="58" spans="1:26" x14ac:dyDescent="0.15">
      <c r="A58" s="25">
        <v>56</v>
      </c>
      <c r="B58" s="24">
        <f ca="1">SUM(OFFSET(经验数据!$F$2,INDEX(模拟数据!$B$3:$E$62,$A57,MATCH(A$1,模拟数据!$B$2:$E$2,0))+1,,INDEX(模拟数据!$B$3:$E$62,$A58,MATCH(A$1,模拟数据!$B$2:$E$2,0))-INDEX(模拟数据!$B$3:$E$62,$A57,MATCH(A$1,模拟数据!$B$2:$E$2,0)),))</f>
        <v>209616</v>
      </c>
      <c r="C58" s="24">
        <f>模拟数据!$L$16*INDEX(经验数据!$H$3:$H$3401,MATCH(INDEX(模拟数据!$B$3:$E$62,$A58,MATCH(A$1,模拟数据!$B$2:$E$2,0)),经验数据!$E$3:$E$3401,0))*(1+INDEX(模拟数据!$M$19:$M$22,MATCH(A$1,模拟数据!$K$19:$K$22,0)))</f>
        <v>10668655.800000001</v>
      </c>
      <c r="D58" s="24">
        <f ca="1">SUM(OFFSET(经验数据!$S$2,INDEX(模拟数据!$F$3:$I$62,$A57,MATCH(A$1,模拟数据!$B$2:$E$2,0))+1,,INDEX(模拟数据!$F$3:$I$62,$A58,MATCH(A$1,模拟数据!$B$2:$E$2,0))-INDEX(模拟数据!$F$3:$I$62,$A57,MATCH(A$1,模拟数据!$B$2:$E$2,0)),))</f>
        <v>660000</v>
      </c>
      <c r="E58" s="24">
        <f ca="1">MIN(200,MATCH(SUM(B58:D58,U57),经验数据!$C$3:$C$202,1))</f>
        <v>116</v>
      </c>
      <c r="F58" s="24">
        <f t="shared" ca="1" si="2"/>
        <v>6</v>
      </c>
      <c r="G58" s="24">
        <f ca="1">INDEX(经验数据!$M$3:$M$23,MATCH(E58,经验数据!$J$3:$J$23,1))*INDEX(模拟数据!$S$19:$S$22,MATCH(A$1,模拟数据!$K$19:$K$22,0))</f>
        <v>1800000</v>
      </c>
      <c r="H58" s="24">
        <f ca="1">IF(F57&gt;0,VLOOKUP(F57*1000,经验数据!$O$3:$P$95,2,FALSE),VLOOKUP(MIN(80,E58),经验数据!$O$3:$P$95,2,FALSE))*模拟数据!$L$30</f>
        <v>852780</v>
      </c>
      <c r="I58" s="24">
        <f ca="1">MATCH(SUM(B58:D58,G58:H58,U57),经验数据!$C$3:$C$202,1)</f>
        <v>116</v>
      </c>
      <c r="J58" s="24">
        <f ca="1">MIN(INDEX(模拟数据!$N$37:$N$40,MATCH($A$1,模拟数据!$K$37:$K$40,0)),MAX(0,I58-80))</f>
        <v>3</v>
      </c>
      <c r="K58" s="24">
        <f ca="1">IF(J58=0,0,SUM(OFFSET(经验数据!$B$2,I58-J58,,J58,)))</f>
        <v>12754900</v>
      </c>
      <c r="L58" s="24">
        <f t="shared" ca="1" si="3"/>
        <v>75631719.400000021</v>
      </c>
      <c r="M58" s="24">
        <f ca="1">MATCH(L58,经验数据!$C$3:$C$202,1)</f>
        <v>113</v>
      </c>
      <c r="N58" s="24">
        <f ca="1">IFERROR(SUM(OFFSET(经验数据!$V$1,MATCH(I58,经验数据!$U$1:$U$123,0)-J58,,J58,)),0)</f>
        <v>153100</v>
      </c>
      <c r="O58" s="24">
        <f ca="1">N58+IF(J58&gt;0,INDEX(模拟数据!$P$37:$P$40,MATCH($A$1,模拟数据!$K$37:$K$40,0)),0)</f>
        <v>213100</v>
      </c>
      <c r="P58" s="24">
        <f ca="1">SUM($O$3:O58)</f>
        <v>8868600</v>
      </c>
      <c r="Q58" s="24">
        <f ca="1">MATCH(P58,经验数据!$Z$2:$Z$15,1)-1</f>
        <v>6</v>
      </c>
      <c r="R58" s="24" t="b">
        <f t="shared" ca="1" si="0"/>
        <v>0</v>
      </c>
      <c r="S58" s="24">
        <f ca="1">MIN(INDEX(模拟数据!$N$37:$N$40,MATCH($A$1,模拟数据!$K$37:$K$40,0)),IF(R58,M58-110,0))</f>
        <v>0</v>
      </c>
      <c r="T58" s="24">
        <f ca="1">IF(S58=0,0,SUM(OFFSET(经验数据!$B$2,M58-S58,,S58,)))</f>
        <v>0</v>
      </c>
      <c r="U58" s="24">
        <f t="shared" ca="1" si="1"/>
        <v>75631719.400000021</v>
      </c>
      <c r="V58" s="24">
        <f ca="1">MATCH(U58,经验数据!$C$3:$C$202,1)</f>
        <v>113</v>
      </c>
      <c r="W58" s="24">
        <f ca="1">IFERROR(SUM(OFFSET([1]轮回!$B$1,MATCH(M58,[1]轮回!$A$1:$A$91,0)-S58,,S58,)),0)</f>
        <v>0</v>
      </c>
      <c r="X58" s="24">
        <f ca="1">W58+IF(R58,INDEX(模拟数据!$P$47:$P$50,MATCH($A$1,模拟数据!$K$47:$K$50,0)),0)</f>
        <v>0</v>
      </c>
      <c r="Y58" s="24">
        <f ca="1">SUM($X$3:X58)</f>
        <v>0</v>
      </c>
      <c r="Z58" s="24">
        <f ca="1">MATCH(Y58,经验数据!$Z$2:$Z$15,1)-1</f>
        <v>0</v>
      </c>
    </row>
    <row r="59" spans="1:26" x14ac:dyDescent="0.15">
      <c r="A59" s="25">
        <v>57</v>
      </c>
      <c r="B59" s="24">
        <f ca="1">SUM(OFFSET(经验数据!$F$2,INDEX(模拟数据!$B$3:$E$62,$A58,MATCH(A$1,模拟数据!$B$2:$E$2,0))+1,,INDEX(模拟数据!$B$3:$E$62,$A59,MATCH(A$1,模拟数据!$B$2:$E$2,0))-INDEX(模拟数据!$B$3:$E$62,$A58,MATCH(A$1,模拟数据!$B$2:$E$2,0)),))</f>
        <v>212229</v>
      </c>
      <c r="C59" s="24">
        <f>模拟数据!$L$16*INDEX(经验数据!$H$3:$H$3401,MATCH(INDEX(模拟数据!$B$3:$E$62,$A59,MATCH(A$1,模拟数据!$B$2:$E$2,0)),经验数据!$E$3:$E$3401,0))*(1+INDEX(模拟数据!$M$19:$M$22,MATCH(A$1,模拟数据!$K$19:$K$22,0)))</f>
        <v>10800772.4</v>
      </c>
      <c r="D59" s="24">
        <f ca="1">SUM(OFFSET(经验数据!$S$2,INDEX(模拟数据!$F$3:$I$62,$A58,MATCH(A$1,模拟数据!$B$2:$E$2,0))+1,,INDEX(模拟数据!$F$3:$I$62,$A59,MATCH(A$1,模拟数据!$B$2:$E$2,0))-INDEX(模拟数据!$F$3:$I$62,$A58,MATCH(A$1,模拟数据!$B$2:$E$2,0)),))</f>
        <v>670000</v>
      </c>
      <c r="E59" s="24">
        <f ca="1">MIN(200,MATCH(SUM(B59:D59,U58),经验数据!$C$3:$C$202,1))</f>
        <v>116</v>
      </c>
      <c r="F59" s="24">
        <f t="shared" ca="1" si="2"/>
        <v>6</v>
      </c>
      <c r="G59" s="24">
        <f ca="1">INDEX(经验数据!$M$3:$M$23,MATCH(E59,经验数据!$J$3:$J$23,1))*INDEX(模拟数据!$S$19:$S$22,MATCH(A$1,模拟数据!$K$19:$K$22,0))</f>
        <v>1800000</v>
      </c>
      <c r="H59" s="24">
        <f ca="1">IF(F58&gt;0,VLOOKUP(F58*1000,经验数据!$O$3:$P$95,2,FALSE),VLOOKUP(MIN(80,E59),经验数据!$O$3:$P$95,2,FALSE))*模拟数据!$L$30</f>
        <v>852780</v>
      </c>
      <c r="I59" s="24">
        <f ca="1">MATCH(SUM(B59:D59,G59:H59,U58),经验数据!$C$3:$C$202,1)</f>
        <v>117</v>
      </c>
      <c r="J59" s="24">
        <f ca="1">MIN(INDEX(模拟数据!$N$37:$N$40,MATCH($A$1,模拟数据!$K$37:$K$40,0)),MAX(0,I59-80))</f>
        <v>3</v>
      </c>
      <c r="K59" s="24">
        <f ca="1">IF(J59=0,0,SUM(OFFSET(经验数据!$B$2,I59-J59,,J59,)))</f>
        <v>13126368</v>
      </c>
      <c r="L59" s="24">
        <f t="shared" ca="1" si="3"/>
        <v>76841132.800000027</v>
      </c>
      <c r="M59" s="24">
        <f ca="1">MATCH(L59,经验数据!$C$3:$C$202,1)</f>
        <v>114</v>
      </c>
      <c r="N59" s="24">
        <f ca="1">IFERROR(SUM(OFFSET(经验数据!$V$1,MATCH(I59,经验数据!$U$1:$U$123,0)-J59,,J59,)),0)</f>
        <v>159500</v>
      </c>
      <c r="O59" s="24">
        <f ca="1">N59+IF(J59&gt;0,INDEX(模拟数据!$P$37:$P$40,MATCH($A$1,模拟数据!$K$37:$K$40,0)),0)</f>
        <v>219500</v>
      </c>
      <c r="P59" s="24">
        <f ca="1">SUM($O$3:O59)</f>
        <v>9088100</v>
      </c>
      <c r="Q59" s="24">
        <f ca="1">MATCH(P59,经验数据!$Z$2:$Z$15,1)-1</f>
        <v>6</v>
      </c>
      <c r="R59" s="24" t="b">
        <f t="shared" ca="1" si="0"/>
        <v>0</v>
      </c>
      <c r="S59" s="24">
        <f ca="1">MIN(INDEX(模拟数据!$N$37:$N$40,MATCH($A$1,模拟数据!$K$37:$K$40,0)),IF(R59,M59-110,0))</f>
        <v>0</v>
      </c>
      <c r="T59" s="24">
        <f ca="1">IF(S59=0,0,SUM(OFFSET(经验数据!$B$2,M59-S59,,S59,)))</f>
        <v>0</v>
      </c>
      <c r="U59" s="24">
        <f t="shared" ca="1" si="1"/>
        <v>76841132.800000027</v>
      </c>
      <c r="V59" s="24">
        <f ca="1">MATCH(U59,经验数据!$C$3:$C$202,1)</f>
        <v>114</v>
      </c>
      <c r="W59" s="24">
        <f ca="1">IFERROR(SUM(OFFSET([1]轮回!$B$1,MATCH(M59,[1]轮回!$A$1:$A$91,0)-S59,,S59,)),0)</f>
        <v>0</v>
      </c>
      <c r="X59" s="24">
        <f ca="1">W59+IF(R59,INDEX(模拟数据!$P$47:$P$50,MATCH($A$1,模拟数据!$K$47:$K$50,0)),0)</f>
        <v>0</v>
      </c>
      <c r="Y59" s="24">
        <f ca="1">SUM($X$3:X59)</f>
        <v>0</v>
      </c>
      <c r="Z59" s="24">
        <f ca="1">MATCH(Y59,经验数据!$Z$2:$Z$15,1)-1</f>
        <v>0</v>
      </c>
    </row>
    <row r="60" spans="1:26" x14ac:dyDescent="0.15">
      <c r="A60" s="25">
        <v>58</v>
      </c>
      <c r="B60" s="24">
        <f ca="1">SUM(OFFSET(经验数据!$F$2,INDEX(模拟数据!$B$3:$E$62,$A59,MATCH(A$1,模拟数据!$B$2:$E$2,0))+1,,INDEX(模拟数据!$B$3:$E$62,$A60,MATCH(A$1,模拟数据!$B$2:$E$2,0))-INDEX(模拟数据!$B$3:$E$62,$A59,MATCH(A$1,模拟数据!$B$2:$E$2,0)),))</f>
        <v>214839</v>
      </c>
      <c r="C60" s="24">
        <f>模拟数据!$L$16*INDEX(经验数据!$H$3:$H$3401,MATCH(INDEX(模拟数据!$B$3:$E$62,$A60,MATCH(A$1,模拟数据!$B$2:$E$2,0)),经验数据!$E$3:$E$3401,0))*(1+INDEX(模拟数据!$M$19:$M$22,MATCH(A$1,模拟数据!$K$19:$K$22,0)))</f>
        <v>10932863.700000001</v>
      </c>
      <c r="D60" s="24">
        <f ca="1">SUM(OFFSET(经验数据!$S$2,INDEX(模拟数据!$F$3:$I$62,$A59,MATCH(A$1,模拟数据!$B$2:$E$2,0))+1,,INDEX(模拟数据!$F$3:$I$62,$A60,MATCH(A$1,模拟数据!$B$2:$E$2,0))-INDEX(模拟数据!$F$3:$I$62,$A59,MATCH(A$1,模拟数据!$B$2:$E$2,0)),))</f>
        <v>680000</v>
      </c>
      <c r="E60" s="24">
        <f ca="1">MIN(200,MATCH(SUM(B60:D60,U59),经验数据!$C$3:$C$202,1))</f>
        <v>116</v>
      </c>
      <c r="F60" s="24">
        <f t="shared" ca="1" si="2"/>
        <v>6</v>
      </c>
      <c r="G60" s="24">
        <f ca="1">INDEX(经验数据!$M$3:$M$23,MATCH(E60,经验数据!$J$3:$J$23,1))*INDEX(模拟数据!$S$19:$S$22,MATCH(A$1,模拟数据!$K$19:$K$22,0))</f>
        <v>1800000</v>
      </c>
      <c r="H60" s="24">
        <f ca="1">IF(F59&gt;0,VLOOKUP(F59*1000,经验数据!$O$3:$P$95,2,FALSE),VLOOKUP(MIN(80,E60),经验数据!$O$3:$P$95,2,FALSE))*模拟数据!$L$30</f>
        <v>852780</v>
      </c>
      <c r="I60" s="24">
        <f ca="1">MATCH(SUM(B60:D60,G60:H60,U59),经验数据!$C$3:$C$202,1)</f>
        <v>117</v>
      </c>
      <c r="J60" s="24">
        <f ca="1">MIN(INDEX(模拟数据!$N$37:$N$40,MATCH($A$1,模拟数据!$K$37:$K$40,0)),MAX(0,I60-80))</f>
        <v>3</v>
      </c>
      <c r="K60" s="24">
        <f ca="1">IF(J60=0,0,SUM(OFFSET(经验数据!$B$2,I60-J60,,J60,)))</f>
        <v>13126368</v>
      </c>
      <c r="L60" s="24">
        <f t="shared" ca="1" si="3"/>
        <v>78195247.50000003</v>
      </c>
      <c r="M60" s="24">
        <f ca="1">MATCH(L60,经验数据!$C$3:$C$202,1)</f>
        <v>114</v>
      </c>
      <c r="N60" s="24">
        <f ca="1">IFERROR(SUM(OFFSET(经验数据!$V$1,MATCH(I60,经验数据!$U$1:$U$123,0)-J60,,J60,)),0)</f>
        <v>159500</v>
      </c>
      <c r="O60" s="24">
        <f ca="1">N60+IF(J60&gt;0,INDEX(模拟数据!$P$37:$P$40,MATCH($A$1,模拟数据!$K$37:$K$40,0)),0)</f>
        <v>219500</v>
      </c>
      <c r="P60" s="24">
        <f ca="1">SUM($O$3:O60)</f>
        <v>9307600</v>
      </c>
      <c r="Q60" s="24">
        <f ca="1">MATCH(P60,经验数据!$Z$2:$Z$15,1)-1</f>
        <v>6</v>
      </c>
      <c r="R60" s="24" t="b">
        <f t="shared" ca="1" si="0"/>
        <v>0</v>
      </c>
      <c r="S60" s="24">
        <f ca="1">MIN(INDEX(模拟数据!$N$37:$N$40,MATCH($A$1,模拟数据!$K$37:$K$40,0)),IF(R60,M60-110,0))</f>
        <v>0</v>
      </c>
      <c r="T60" s="24">
        <f ca="1">IF(S60=0,0,SUM(OFFSET(经验数据!$B$2,M60-S60,,S60,)))</f>
        <v>0</v>
      </c>
      <c r="U60" s="24">
        <f t="shared" ca="1" si="1"/>
        <v>78195247.50000003</v>
      </c>
      <c r="V60" s="24">
        <f ca="1">MATCH(U60,经验数据!$C$3:$C$202,1)</f>
        <v>114</v>
      </c>
      <c r="W60" s="24">
        <f ca="1">IFERROR(SUM(OFFSET([1]轮回!$B$1,MATCH(M60,[1]轮回!$A$1:$A$91,0)-S60,,S60,)),0)</f>
        <v>0</v>
      </c>
      <c r="X60" s="24">
        <f ca="1">W60+IF(R60,INDEX(模拟数据!$P$47:$P$50,MATCH($A$1,模拟数据!$K$47:$K$50,0)),0)</f>
        <v>0</v>
      </c>
      <c r="Y60" s="24">
        <f ca="1">SUM($X$3:X60)</f>
        <v>0</v>
      </c>
      <c r="Z60" s="24">
        <f ca="1">MATCH(Y60,经验数据!$Z$2:$Z$15,1)-1</f>
        <v>0</v>
      </c>
    </row>
    <row r="61" spans="1:26" x14ac:dyDescent="0.15">
      <c r="A61" s="25">
        <v>59</v>
      </c>
      <c r="B61" s="24">
        <f ca="1">SUM(OFFSET(经验数据!$F$2,INDEX(模拟数据!$B$3:$E$62,$A60,MATCH(A$1,模拟数据!$B$2:$E$2,0))+1,,INDEX(模拟数据!$B$3:$E$62,$A61,MATCH(A$1,模拟数据!$B$2:$E$2,0))-INDEX(模拟数据!$B$3:$E$62,$A60,MATCH(A$1,模拟数据!$B$2:$E$2,0)),))</f>
        <v>217449</v>
      </c>
      <c r="C61" s="24">
        <f>模拟数据!$L$16*INDEX(经验数据!$H$3:$H$3401,MATCH(INDEX(模拟数据!$B$3:$E$62,$A61,MATCH(A$1,模拟数据!$B$2:$E$2,0)),经验数据!$E$3:$E$3401,0))*(1+INDEX(模拟数据!$M$19:$M$22,MATCH(A$1,模拟数据!$K$19:$K$22,0)))</f>
        <v>11064980.300000001</v>
      </c>
      <c r="D61" s="24">
        <f ca="1">SUM(OFFSET(经验数据!$S$2,INDEX(模拟数据!$F$3:$I$62,$A60,MATCH(A$1,模拟数据!$B$2:$E$2,0))+1,,INDEX(模拟数据!$F$3:$I$62,$A61,MATCH(A$1,模拟数据!$B$2:$E$2,0))-INDEX(模拟数据!$F$3:$I$62,$A60,MATCH(A$1,模拟数据!$B$2:$E$2,0)),))</f>
        <v>690000</v>
      </c>
      <c r="E61" s="24">
        <f ca="1">MIN(200,MATCH(SUM(B61:D61,U60),经验数据!$C$3:$C$202,1))</f>
        <v>117</v>
      </c>
      <c r="F61" s="24">
        <f t="shared" ca="1" si="2"/>
        <v>6</v>
      </c>
      <c r="G61" s="24">
        <f ca="1">INDEX(经验数据!$M$3:$M$23,MATCH(E61,经验数据!$J$3:$J$23,1))*INDEX(模拟数据!$S$19:$S$22,MATCH(A$1,模拟数据!$K$19:$K$22,0))</f>
        <v>1800000</v>
      </c>
      <c r="H61" s="24">
        <f ca="1">IF(F60&gt;0,VLOOKUP(F60*1000,经验数据!$O$3:$P$95,2,FALSE),VLOOKUP(MIN(80,E61),经验数据!$O$3:$P$95,2,FALSE))*模拟数据!$L$30</f>
        <v>852780</v>
      </c>
      <c r="I61" s="24">
        <f ca="1">MATCH(SUM(B61:D61,G61:H61,U60),经验数据!$C$3:$C$202,1)</f>
        <v>117</v>
      </c>
      <c r="J61" s="24">
        <f ca="1">MIN(INDEX(模拟数据!$N$37:$N$40,MATCH($A$1,模拟数据!$K$37:$K$40,0)),MAX(0,I61-80))</f>
        <v>3</v>
      </c>
      <c r="K61" s="24">
        <f ca="1">IF(J61=0,0,SUM(OFFSET(经验数据!$B$2,I61-J61,,J61,)))</f>
        <v>13126368</v>
      </c>
      <c r="L61" s="24">
        <f t="shared" ca="1" si="3"/>
        <v>79694088.800000027</v>
      </c>
      <c r="M61" s="24">
        <f ca="1">MATCH(L61,经验数据!$C$3:$C$202,1)</f>
        <v>114</v>
      </c>
      <c r="N61" s="24">
        <f ca="1">IFERROR(SUM(OFFSET(经验数据!$V$1,MATCH(I61,经验数据!$U$1:$U$123,0)-J61,,J61,)),0)</f>
        <v>159500</v>
      </c>
      <c r="O61" s="24">
        <f ca="1">N61+IF(J61&gt;0,INDEX(模拟数据!$P$37:$P$40,MATCH($A$1,模拟数据!$K$37:$K$40,0)),0)</f>
        <v>219500</v>
      </c>
      <c r="P61" s="24">
        <f ca="1">SUM($O$3:O61)</f>
        <v>9527100</v>
      </c>
      <c r="Q61" s="24">
        <f ca="1">MATCH(P61,经验数据!$Z$2:$Z$15,1)-1</f>
        <v>6</v>
      </c>
      <c r="R61" s="24" t="b">
        <f t="shared" ca="1" si="0"/>
        <v>0</v>
      </c>
      <c r="S61" s="24">
        <f ca="1">MIN(INDEX(模拟数据!$N$37:$N$40,MATCH($A$1,模拟数据!$K$37:$K$40,0)),IF(R61,M61-110,0))</f>
        <v>0</v>
      </c>
      <c r="T61" s="24">
        <f ca="1">IF(S61=0,0,SUM(OFFSET(经验数据!$B$2,M61-S61,,S61,)))</f>
        <v>0</v>
      </c>
      <c r="U61" s="24">
        <f t="shared" ca="1" si="1"/>
        <v>79694088.800000027</v>
      </c>
      <c r="V61" s="24">
        <f ca="1">MATCH(U61,经验数据!$C$3:$C$202,1)</f>
        <v>114</v>
      </c>
      <c r="W61" s="24">
        <f ca="1">IFERROR(SUM(OFFSET([1]轮回!$B$1,MATCH(M61,[1]轮回!$A$1:$A$91,0)-S61,,S61,)),0)</f>
        <v>0</v>
      </c>
      <c r="X61" s="24">
        <f ca="1">W61+IF(R61,INDEX(模拟数据!$P$47:$P$50,MATCH($A$1,模拟数据!$K$47:$K$50,0)),0)</f>
        <v>0</v>
      </c>
      <c r="Y61" s="24">
        <f ca="1">SUM($X$3:X61)</f>
        <v>0</v>
      </c>
      <c r="Z61" s="24">
        <f ca="1">MATCH(Y61,经验数据!$Z$2:$Z$15,1)-1</f>
        <v>0</v>
      </c>
    </row>
    <row r="62" spans="1:26" x14ac:dyDescent="0.15">
      <c r="A62" s="25">
        <v>60</v>
      </c>
      <c r="B62" s="24">
        <f ca="1">SUM(OFFSET(经验数据!$F$2,INDEX(模拟数据!$B$3:$E$62,$A61,MATCH(A$1,模拟数据!$B$2:$E$2,0))+1,,INDEX(模拟数据!$B$3:$E$62,$A62,MATCH(A$1,模拟数据!$B$2:$E$2,0))-INDEX(模拟数据!$B$3:$E$62,$A61,MATCH(A$1,模拟数据!$B$2:$E$2,0)),))</f>
        <v>220060</v>
      </c>
      <c r="C62" s="24">
        <f>模拟数据!$L$16*INDEX(经验数据!$H$3:$H$3401,MATCH(INDEX(模拟数据!$B$3:$E$62,$A62,MATCH(A$1,模拟数据!$B$2:$E$2,0)),经验数据!$E$3:$E$3401,0))*(1+INDEX(模拟数据!$M$19:$M$22,MATCH(A$1,模拟数据!$K$19:$K$22,0)))</f>
        <v>11197071.600000001</v>
      </c>
      <c r="D62" s="24">
        <f ca="1">SUM(OFFSET(经验数据!$S$2,INDEX(模拟数据!$F$3:$I$62,$A61,MATCH(A$1,模拟数据!$B$2:$E$2,0))+1,,INDEX(模拟数据!$F$3:$I$62,$A62,MATCH(A$1,模拟数据!$B$2:$E$2,0))-INDEX(模拟数据!$F$3:$I$62,$A61,MATCH(A$1,模拟数据!$B$2:$E$2,0)),))</f>
        <v>700000</v>
      </c>
      <c r="E62" s="24">
        <f ca="1">MIN(200,MATCH(SUM(B62:D62,U61),经验数据!$C$3:$C$202,1))</f>
        <v>117</v>
      </c>
      <c r="F62" s="24">
        <f t="shared" ca="1" si="2"/>
        <v>6</v>
      </c>
      <c r="G62" s="24">
        <f ca="1">INDEX(经验数据!$M$3:$M$23,MATCH(E62,经验数据!$J$3:$J$23,1))*INDEX(模拟数据!$S$19:$S$22,MATCH(A$1,模拟数据!$K$19:$K$22,0))</f>
        <v>1800000</v>
      </c>
      <c r="H62" s="24">
        <f ca="1">IF(F61&gt;0,VLOOKUP(F61*1000,经验数据!$O$3:$P$95,2,FALSE),VLOOKUP(MIN(80,E62),经验数据!$O$3:$P$95,2,FALSE))*模拟数据!$L$30</f>
        <v>852780</v>
      </c>
      <c r="I62" s="24">
        <f ca="1">MATCH(SUM(B62:D62,G62:H62,U61),经验数据!$C$3:$C$202,1)</f>
        <v>118</v>
      </c>
      <c r="J62" s="24">
        <f ca="1">MIN(INDEX(模拟数据!$N$37:$N$40,MATCH($A$1,模拟数据!$K$37:$K$40,0)),MAX(0,I62-80))</f>
        <v>3</v>
      </c>
      <c r="K62" s="24">
        <f ca="1">IF(J62=0,0,SUM(OFFSET(经验数据!$B$2,I62-J62,,J62,)))</f>
        <v>13503005</v>
      </c>
      <c r="L62" s="24">
        <f t="shared" ca="1" si="3"/>
        <v>80960995.400000036</v>
      </c>
      <c r="M62" s="24">
        <f ca="1">MATCH(L62,经验数据!$C$3:$C$202,1)</f>
        <v>115</v>
      </c>
      <c r="N62" s="24">
        <f ca="1">IFERROR(SUM(OFFSET(经验数据!$V$1,MATCH(I62,经验数据!$U$1:$U$123,0)-J62,,J62,)),0)</f>
        <v>165900</v>
      </c>
      <c r="O62" s="24">
        <f ca="1">N62+IF(J62&gt;0,INDEX(模拟数据!$P$37:$P$40,MATCH($A$1,模拟数据!$K$37:$K$40,0)),0)</f>
        <v>225900</v>
      </c>
      <c r="P62" s="24">
        <f ca="1">SUM($O$3:O62)</f>
        <v>9753000</v>
      </c>
      <c r="Q62" s="24">
        <f ca="1">MATCH(P62,经验数据!$Z$2:$Z$15,1)-1</f>
        <v>6</v>
      </c>
      <c r="R62" s="24" t="b">
        <f t="shared" ca="1" si="0"/>
        <v>0</v>
      </c>
      <c r="S62" s="24">
        <f ca="1">MIN(INDEX(模拟数据!$N$37:$N$40,MATCH($A$1,模拟数据!$K$37:$K$40,0)),IF(R62,M62-110,0))</f>
        <v>0</v>
      </c>
      <c r="T62" s="24">
        <f ca="1">IF(S62=0,0,SUM(OFFSET(经验数据!$B$2,M62-S62,,S62,)))</f>
        <v>0</v>
      </c>
      <c r="U62" s="24">
        <f t="shared" ca="1" si="1"/>
        <v>80960995.400000036</v>
      </c>
      <c r="V62" s="24">
        <f ca="1">MATCH(U62,经验数据!$C$3:$C$202,1)</f>
        <v>115</v>
      </c>
      <c r="W62" s="24">
        <f ca="1">IFERROR(SUM(OFFSET([1]轮回!$B$1,MATCH(M62,[1]轮回!$A$1:$A$91,0)-S62,,S62,)),0)</f>
        <v>0</v>
      </c>
      <c r="X62" s="24">
        <f ca="1">W62+IF(R62,INDEX(模拟数据!$P$47:$P$50,MATCH($A$1,模拟数据!$K$47:$K$50,0)),0)</f>
        <v>0</v>
      </c>
      <c r="Y62" s="24">
        <f ca="1">SUM($X$3:X62)</f>
        <v>0</v>
      </c>
      <c r="Z62" s="24">
        <f ca="1">MATCH(Y62,经验数据!$Z$2:$Z$15,1)-1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3.5" x14ac:dyDescent="0.15"/>
  <cols>
    <col min="1" max="1" width="9" style="25"/>
    <col min="2" max="3" width="9" style="24"/>
    <col min="4" max="4" width="11" style="24" bestFit="1" customWidth="1"/>
    <col min="5" max="5" width="9" style="24"/>
    <col min="6" max="6" width="14.125" style="24" bestFit="1" customWidth="1"/>
    <col min="7" max="7" width="9" style="24"/>
    <col min="8" max="8" width="11" style="24" bestFit="1" customWidth="1"/>
    <col min="9" max="9" width="13" style="24" bestFit="1" customWidth="1"/>
    <col min="10" max="10" width="9" style="24" bestFit="1" customWidth="1"/>
    <col min="11" max="12" width="17.25" style="24" bestFit="1" customWidth="1"/>
    <col min="13" max="13" width="15.125" style="24" bestFit="1" customWidth="1"/>
    <col min="14" max="14" width="21.375" style="24" bestFit="1" customWidth="1"/>
    <col min="15" max="15" width="19.25" style="24" bestFit="1" customWidth="1"/>
    <col min="16" max="17" width="13" style="24" bestFit="1" customWidth="1"/>
    <col min="18" max="18" width="11" style="24" bestFit="1" customWidth="1"/>
    <col min="19" max="19" width="9" style="24"/>
    <col min="20" max="20" width="17.25" style="24" bestFit="1" customWidth="1"/>
    <col min="21" max="22" width="15.125" style="24" bestFit="1" customWidth="1"/>
    <col min="23" max="23" width="21.375" style="24" bestFit="1" customWidth="1"/>
    <col min="24" max="24" width="17.25" style="24" bestFit="1" customWidth="1"/>
    <col min="25" max="25" width="17.25" style="24" customWidth="1"/>
    <col min="26" max="16384" width="9" style="24"/>
  </cols>
  <sheetData>
    <row r="1" spans="1:26" s="22" customFormat="1" x14ac:dyDescent="0.15">
      <c r="A1" s="32" t="s">
        <v>295</v>
      </c>
      <c r="C1" s="26"/>
      <c r="D1" s="26"/>
      <c r="E1" s="26"/>
      <c r="F1" s="26"/>
      <c r="G1" s="26"/>
      <c r="H1" s="26"/>
      <c r="I1" s="26"/>
    </row>
    <row r="2" spans="1:26" ht="15.75" customHeight="1" x14ac:dyDescent="0.15">
      <c r="A2" s="23" t="s">
        <v>197</v>
      </c>
      <c r="B2" s="24" t="s">
        <v>203</v>
      </c>
      <c r="C2" s="24" t="s">
        <v>214</v>
      </c>
      <c r="D2" s="24" t="s">
        <v>221</v>
      </c>
      <c r="E2" s="24" t="s">
        <v>240</v>
      </c>
      <c r="F2" s="24" t="s">
        <v>225</v>
      </c>
      <c r="G2" s="24" t="s">
        <v>168</v>
      </c>
      <c r="H2" s="24" t="s">
        <v>219</v>
      </c>
      <c r="I2" s="24" t="s">
        <v>240</v>
      </c>
      <c r="J2" s="24" t="s">
        <v>224</v>
      </c>
      <c r="K2" s="24" t="s">
        <v>243</v>
      </c>
      <c r="L2" s="24" t="s">
        <v>244</v>
      </c>
      <c r="M2" s="33" t="s">
        <v>239</v>
      </c>
      <c r="N2" s="24" t="s">
        <v>236</v>
      </c>
      <c r="O2" s="24" t="s">
        <v>237</v>
      </c>
      <c r="P2" s="24" t="s">
        <v>238</v>
      </c>
      <c r="Q2" s="27" t="s">
        <v>226</v>
      </c>
      <c r="R2" s="24" t="s">
        <v>234</v>
      </c>
      <c r="S2" s="24" t="s">
        <v>235</v>
      </c>
      <c r="T2" s="24" t="s">
        <v>242</v>
      </c>
      <c r="U2" s="24" t="s">
        <v>241</v>
      </c>
      <c r="V2" s="27" t="s">
        <v>294</v>
      </c>
      <c r="W2" s="24" t="s">
        <v>245</v>
      </c>
      <c r="X2" s="24" t="s">
        <v>246</v>
      </c>
      <c r="Y2" s="24" t="s">
        <v>293</v>
      </c>
      <c r="Z2" s="27" t="s">
        <v>252</v>
      </c>
    </row>
    <row r="3" spans="1:26" x14ac:dyDescent="0.15">
      <c r="A3" s="25">
        <v>1</v>
      </c>
      <c r="B3" s="24">
        <f ca="1">SUM(OFFSET(经验数据!$F$2,1,,INDEX(模拟数据!$B$3:$E$62,$A3,MATCH(A$1,模拟数据!$B$2:$E$2,0)),))</f>
        <v>287281</v>
      </c>
      <c r="C3" s="24">
        <f>模拟数据!$L$16*INDEX(经验数据!$H$3:$H$3401,MATCH(INDEX(模拟数据!$B$3:$E$62,$A3,MATCH(A$1,模拟数据!$B$2:$E$2,0)),经验数据!$E$3:$E$3401,0))*(1+INDEX(模拟数据!$M$19:$M$22,MATCH(A$1,模拟数据!$K$19:$K$22,0)))</f>
        <v>2730856.7</v>
      </c>
      <c r="D3" s="24">
        <f ca="1">SUM(OFFSET(经验数据!$S$2,1,,INDEX(模拟数据!$F$3:$I$62,$A3,MATCH(A$1,模拟数据!$B$2:$E$2,0)),))</f>
        <v>203500</v>
      </c>
      <c r="E3" s="24">
        <f ca="1">MIN(200,MATCH(SUM(B3:D3),经验数据!$C$3:$C$202,1))</f>
        <v>79</v>
      </c>
      <c r="F3" s="24">
        <v>0</v>
      </c>
      <c r="G3" s="24">
        <f ca="1">INDEX(经验数据!$M$3:$M$23,MATCH(E3,经验数据!$J$3:$J$23,1))*INDEX(模拟数据!$S$19:$S$22,MATCH(A$1,模拟数据!$K$19:$K$22,0))</f>
        <v>1500000</v>
      </c>
      <c r="H3" s="24">
        <f ca="1">IF(F3&gt;0,VLOOKUP(F3*1000,经验数据!$O$3:$P$95,2,FALSE),VLOOKUP(MIN(80,E3),经验数据!$O$3:$P$95,2,FALSE))*模拟数据!$L$30</f>
        <v>563030</v>
      </c>
      <c r="I3" s="24">
        <f ca="1">MATCH(SUM(B3:D3,G3:H3),经验数据!$C$3:$C$202,1)</f>
        <v>82</v>
      </c>
      <c r="J3" s="24">
        <f ca="1">MIN(INDEX(模拟数据!$N$37:$N$40,MATCH($A$1,模拟数据!$K$37:$K$40,0)),MAX(0,I3-80))</f>
        <v>2</v>
      </c>
      <c r="K3" s="24">
        <f ca="1">IF(J3=0,0,SUM(OFFSET(经验数据!$B$2,I3-J3,,J3,)))</f>
        <v>1117904</v>
      </c>
      <c r="L3" s="24">
        <f ca="1">SUM(B3:D3,G3:H3,-K3)</f>
        <v>4166763.7</v>
      </c>
      <c r="M3" s="24">
        <f ca="1">MATCH(L3,经验数据!$C$3:$C$202,1)</f>
        <v>81</v>
      </c>
      <c r="N3" s="24">
        <f ca="1">IFERROR(SUM(OFFSET(经验数据!$V$1,MATCH(I3,经验数据!$U$1:$U$123,0)-J3,,J3,)),0)</f>
        <v>19100</v>
      </c>
      <c r="O3" s="24">
        <f ca="1">N3+IF(J3&gt;0,INDEX(模拟数据!$P$37:$P$40,MATCH($A$1,模拟数据!$K$37:$K$40,0)),0)</f>
        <v>499100</v>
      </c>
      <c r="P3" s="24">
        <f ca="1">SUM($O$3:O3)</f>
        <v>499100</v>
      </c>
      <c r="Q3" s="24">
        <f ca="1">MATCH(P3,经验数据!$Z$2:$Z$15,1)-1</f>
        <v>2</v>
      </c>
      <c r="R3" s="24" t="b">
        <f ca="1">IF(AND(M3&gt;=111,Q3&gt;=7),TRUE,FALSE)</f>
        <v>0</v>
      </c>
      <c r="S3" s="24">
        <f ca="1">MIN(INDEX(模拟数据!$N$37:$N$40,MATCH($A$1,模拟数据!$K$37:$K$40,0)),IF(R3,M3-110,0))</f>
        <v>0</v>
      </c>
      <c r="T3" s="24">
        <f ca="1">IF(S3=0,0,SUM(OFFSET(经验数据!$B$2,M3-S3,,S3,)))</f>
        <v>0</v>
      </c>
      <c r="U3" s="24">
        <f ca="1">SUM(L3-T3)</f>
        <v>4166763.7</v>
      </c>
      <c r="V3" s="24">
        <f ca="1">MATCH(U3,经验数据!$C$3:$C$202,1)</f>
        <v>81</v>
      </c>
      <c r="W3" s="24">
        <f ca="1">IFERROR(SUM(OFFSET([1]轮回!$B$1,MATCH(M3,[1]轮回!$A$1:$A$91,0)-S3,,S3,)),0)</f>
        <v>0</v>
      </c>
      <c r="X3" s="24">
        <f ca="1">W3+IF(R3,INDEX(模拟数据!$P$47:$P$50,MATCH($A$1,模拟数据!$K$47:$K$50,0)),0)</f>
        <v>0</v>
      </c>
      <c r="Y3" s="24">
        <f ca="1">SUM($X$3:X3)</f>
        <v>0</v>
      </c>
      <c r="Z3" s="24">
        <f ca="1">MATCH(Y3,经验数据!$Z$2:$Z$15,1)-1</f>
        <v>0</v>
      </c>
    </row>
    <row r="4" spans="1:26" x14ac:dyDescent="0.15">
      <c r="A4" s="25">
        <v>2</v>
      </c>
      <c r="B4" s="24">
        <f ca="1">SUM(OFFSET(经验数据!$F$2,INDEX(模拟数据!$B$3:$E$62,$A3,MATCH(A$1,模拟数据!$B$2:$E$2,0))+1,,INDEX(模拟数据!$B$3:$E$62,$A4,MATCH(A$1,模拟数据!$B$2:$E$2,0))-INDEX(模拟数据!$B$3:$E$62,$A3,MATCH(A$1,模拟数据!$B$2:$E$2,0)),))</f>
        <v>75360</v>
      </c>
      <c r="C4" s="24">
        <f>模拟数据!$L$16*INDEX(经验数据!$H$3:$H$3401,MATCH(INDEX(模拟数据!$B$3:$E$62,$A4,MATCH(A$1,模拟数据!$B$2:$E$2,0)),经验数据!$E$3:$E$3401,0))*(1+INDEX(模拟数据!$M$19:$M$22,MATCH(A$1,模拟数据!$K$19:$K$22,0)))</f>
        <v>2977455.8000000003</v>
      </c>
      <c r="D4" s="24">
        <f ca="1">SUM(OFFSET(经验数据!$S$2,INDEX(模拟数据!$F$3:$I$62,$A3,MATCH(A$1,模拟数据!$B$2:$E$2,0))+1,,INDEX(模拟数据!$F$3:$I$62,$A4,MATCH(A$1,模拟数据!$B$2:$E$2,0))-INDEX(模拟数据!$F$3:$I$62,$A3,MATCH(A$1,模拟数据!$B$2:$E$2,0)),))</f>
        <v>56500</v>
      </c>
      <c r="E4" s="24">
        <f ca="1">MIN(200,MATCH(SUM(B4:D4,U3),经验数据!$C$3:$C$202,1))</f>
        <v>85</v>
      </c>
      <c r="F4" s="24">
        <f ca="1">Q3</f>
        <v>2</v>
      </c>
      <c r="G4" s="24">
        <f ca="1">INDEX(经验数据!$M$3:$M$23,MATCH(E4,经验数据!$J$3:$J$23,1))*INDEX(模拟数据!$S$19:$S$22,MATCH(A$1,模拟数据!$K$19:$K$22,0))</f>
        <v>2400000</v>
      </c>
      <c r="H4" s="24">
        <f ca="1">IF(F3&gt;0,VLOOKUP(F3*1000,经验数据!$O$3:$P$95,2,FALSE),VLOOKUP(MIN(80,E4),经验数据!$O$3:$P$95,2,FALSE))*模拟数据!$L$30</f>
        <v>578280</v>
      </c>
      <c r="I4" s="24">
        <f ca="1">MATCH(SUM(B4:D4,G4:H4,U3),经验数据!$C$3:$C$202,1)</f>
        <v>88</v>
      </c>
      <c r="J4" s="24">
        <f ca="1">MIN(INDEX(模拟数据!$N$37:$N$40,MATCH($A$1,模拟数据!$K$37:$K$40,0)),MAX(0,I4-80))</f>
        <v>3</v>
      </c>
      <c r="K4" s="24">
        <f ca="1">IF(J4=0,0,SUM(OFFSET(经验数据!$B$2,I4-J4,,J4,)))</f>
        <v>2779088</v>
      </c>
      <c r="L4" s="24">
        <f ca="1">SUM(B4:D4,G4:H4,-K4,U3)</f>
        <v>7475271.5000000009</v>
      </c>
      <c r="M4" s="24">
        <f ca="1">MATCH(L4,经验数据!$C$3:$C$202,1)</f>
        <v>85</v>
      </c>
      <c r="N4" s="24">
        <f ca="1">IFERROR(SUM(OFFSET(经验数据!$V$1,MATCH(I4,经验数据!$U$1:$U$123,0)-J4,,J4,)),0)</f>
        <v>46800</v>
      </c>
      <c r="O4" s="24">
        <f ca="1">N4+IF(J4&gt;0,INDEX(模拟数据!$P$37:$P$40,MATCH($A$1,模拟数据!$K$37:$K$40,0)),0)</f>
        <v>526800</v>
      </c>
      <c r="P4" s="24">
        <f ca="1">SUM($O$3:O4)</f>
        <v>1025900</v>
      </c>
      <c r="Q4" s="24">
        <f ca="1">MATCH(P4,经验数据!$Z$2:$Z$15,1)-1</f>
        <v>3</v>
      </c>
      <c r="R4" s="24" t="b">
        <f t="shared" ref="R4:R62" ca="1" si="0">IF(AND(M4&gt;=111,Q4&gt;=7),TRUE,FALSE)</f>
        <v>0</v>
      </c>
      <c r="S4" s="24">
        <f ca="1">MIN(INDEX(模拟数据!$N$37:$N$40,MATCH($A$1,模拟数据!$K$37:$K$40,0)),IF(R4,M4-110,0))</f>
        <v>0</v>
      </c>
      <c r="T4" s="24">
        <f ca="1">IF(S4=0,0,SUM(OFFSET(经验数据!$B$2,M4-S4,,S4,)))</f>
        <v>0</v>
      </c>
      <c r="U4" s="24">
        <f t="shared" ref="U4:U62" ca="1" si="1">SUM(L4-T4)</f>
        <v>7475271.5000000009</v>
      </c>
      <c r="V4" s="24">
        <f ca="1">MATCH(U4,经验数据!$C$3:$C$202,1)</f>
        <v>85</v>
      </c>
      <c r="W4" s="24">
        <f ca="1">IFERROR(SUM(OFFSET([1]轮回!$B$1,MATCH(M4,[1]轮回!$A$1:$A$91,0)-S4,,S4,)),0)</f>
        <v>0</v>
      </c>
      <c r="X4" s="24">
        <f ca="1">W4+IF(R4,INDEX(模拟数据!$P$47:$P$50,MATCH($A$1,模拟数据!$K$47:$K$50,0)),0)</f>
        <v>0</v>
      </c>
      <c r="Y4" s="24">
        <f ca="1">SUM($X$3:X4)</f>
        <v>0</v>
      </c>
      <c r="Z4" s="24">
        <f ca="1">MATCH(Y4,经验数据!$Z$2:$Z$15,1)-1</f>
        <v>0</v>
      </c>
    </row>
    <row r="5" spans="1:26" x14ac:dyDescent="0.15">
      <c r="A5" s="25">
        <v>3</v>
      </c>
      <c r="B5" s="24">
        <f ca="1">SUM(OFFSET(经验数据!$F$2,INDEX(模拟数据!$B$3:$E$62,$A4,MATCH(A$1,模拟数据!$B$2:$E$2,0))+1,,INDEX(模拟数据!$B$3:$E$62,$A5,MATCH(A$1,模拟数据!$B$2:$E$2,0))-INDEX(模拟数据!$B$3:$E$62,$A4,MATCH(A$1,模拟数据!$B$2:$E$2,0)),))</f>
        <v>82321</v>
      </c>
      <c r="C5" s="24">
        <f>模拟数据!$L$16*INDEX(经验数据!$H$3:$H$3401,MATCH(INDEX(模拟数据!$B$3:$E$62,$A5,MATCH(A$1,模拟数据!$B$2:$E$2,0)),经验数据!$E$3:$E$3401,0))*(1+INDEX(模拟数据!$M$19:$M$22,MATCH(A$1,模拟数据!$K$19:$K$22,0)))</f>
        <v>3235085.7</v>
      </c>
      <c r="D5" s="24">
        <f ca="1">SUM(OFFSET(经验数据!$S$2,INDEX(模拟数据!$F$3:$I$62,$A4,MATCH(A$1,模拟数据!$B$2:$E$2,0))+1,,INDEX(模拟数据!$F$3:$I$62,$A5,MATCH(A$1,模拟数据!$B$2:$E$2,0))-INDEX(模拟数据!$F$3:$I$62,$A4,MATCH(A$1,模拟数据!$B$2:$E$2,0)),))</f>
        <v>66500</v>
      </c>
      <c r="E5" s="24">
        <f ca="1">MIN(200,MATCH(SUM(B5:D5,U4),经验数据!$C$3:$C$202,1))</f>
        <v>88</v>
      </c>
      <c r="F5" s="24">
        <f t="shared" ref="F5:F62" ca="1" si="2">Q4</f>
        <v>3</v>
      </c>
      <c r="G5" s="24">
        <f ca="1">INDEX(经验数据!$M$3:$M$23,MATCH(E5,经验数据!$J$3:$J$23,1))*INDEX(模拟数据!$S$19:$S$22,MATCH(A$1,模拟数据!$K$19:$K$22,0))</f>
        <v>2400000</v>
      </c>
      <c r="H5" s="24">
        <f ca="1">IF(F4&gt;0,VLOOKUP(F4*1000,经验数据!$O$3:$P$95,2,FALSE),VLOOKUP(MIN(80,E5),经验数据!$O$3:$P$95,2,FALSE))*模拟数据!$L$30</f>
        <v>669780</v>
      </c>
      <c r="I5" s="24">
        <f ca="1">MATCH(SUM(B5:D5,G5:H5,U4),经验数据!$C$3:$C$202,1)</f>
        <v>91</v>
      </c>
      <c r="J5" s="24">
        <f ca="1">MIN(INDEX(模拟数据!$N$37:$N$40,MATCH($A$1,模拟数据!$K$37:$K$40,0)),MAX(0,I5-80))</f>
        <v>3</v>
      </c>
      <c r="K5" s="24">
        <f ca="1">IF(J5=0,0,SUM(OFFSET(经验数据!$B$2,I5-J5,,J5,)))</f>
        <v>3454389</v>
      </c>
      <c r="L5" s="24">
        <f t="shared" ref="L5:L62" ca="1" si="3">SUM(B5:D5,G5:H5,-K5,U4)</f>
        <v>10474569.200000001</v>
      </c>
      <c r="M5" s="24">
        <f ca="1">MATCH(L5,经验数据!$C$3:$C$202,1)</f>
        <v>88</v>
      </c>
      <c r="N5" s="24">
        <f ca="1">IFERROR(SUM(OFFSET(经验数据!$V$1,MATCH(I5,经验数据!$U$1:$U$123,0)-J5,,J5,)),0)</f>
        <v>55600</v>
      </c>
      <c r="O5" s="24">
        <f ca="1">N5+IF(J5&gt;0,INDEX(模拟数据!$P$37:$P$40,MATCH($A$1,模拟数据!$K$37:$K$40,0)),0)</f>
        <v>535600</v>
      </c>
      <c r="P5" s="24">
        <f ca="1">SUM($O$3:O5)</f>
        <v>1561500</v>
      </c>
      <c r="Q5" s="24">
        <f ca="1">MATCH(P5,经验数据!$Z$2:$Z$15,1)-1</f>
        <v>4</v>
      </c>
      <c r="R5" s="24" t="b">
        <f t="shared" ca="1" si="0"/>
        <v>0</v>
      </c>
      <c r="S5" s="24">
        <f ca="1">MIN(INDEX(模拟数据!$N$37:$N$40,MATCH($A$1,模拟数据!$K$37:$K$40,0)),IF(R5,M5-110,0))</f>
        <v>0</v>
      </c>
      <c r="T5" s="24">
        <f ca="1">IF(S5=0,0,SUM(OFFSET(经验数据!$B$2,M5-S5,,S5,)))</f>
        <v>0</v>
      </c>
      <c r="U5" s="24">
        <f t="shared" ca="1" si="1"/>
        <v>10474569.200000001</v>
      </c>
      <c r="V5" s="24">
        <f ca="1">MATCH(U5,经验数据!$C$3:$C$202,1)</f>
        <v>88</v>
      </c>
      <c r="W5" s="24">
        <f ca="1">IFERROR(SUM(OFFSET([1]轮回!$B$1,MATCH(M5,[1]轮回!$A$1:$A$91,0)-S5,,S5,)),0)</f>
        <v>0</v>
      </c>
      <c r="X5" s="24">
        <f ca="1">W5+IF(R5,INDEX(模拟数据!$P$47:$P$50,MATCH($A$1,模拟数据!$K$47:$K$50,0)),0)</f>
        <v>0</v>
      </c>
      <c r="Y5" s="24">
        <f ca="1">SUM($X$3:X5)</f>
        <v>0</v>
      </c>
      <c r="Z5" s="24">
        <f ca="1">MATCH(Y5,经验数据!$Z$2:$Z$15,1)-1</f>
        <v>0</v>
      </c>
    </row>
    <row r="6" spans="1:26" x14ac:dyDescent="0.15">
      <c r="A6" s="25">
        <v>4</v>
      </c>
      <c r="B6" s="24">
        <f ca="1">SUM(OFFSET(经验数据!$F$2,INDEX(模拟数据!$B$3:$E$62,$A5,MATCH(A$1,模拟数据!$B$2:$E$2,0))+1,,INDEX(模拟数据!$B$3:$E$62,$A6,MATCH(A$1,模拟数据!$B$2:$E$2,0))-INDEX(模拟数据!$B$3:$E$62,$A5,MATCH(A$1,模拟数据!$B$2:$E$2,0)),))</f>
        <v>88160</v>
      </c>
      <c r="C6" s="24">
        <f>模拟数据!$L$16*INDEX(经验数据!$H$3:$H$3401,MATCH(INDEX(模拟数据!$B$3:$E$62,$A6,MATCH(A$1,模拟数据!$B$2:$E$2,0)),经验数据!$E$3:$E$3401,0))*(1+INDEX(模拟数据!$M$19:$M$22,MATCH(A$1,模拟数据!$K$19:$K$22,0)))</f>
        <v>3446441.9000000004</v>
      </c>
      <c r="D6" s="24">
        <f ca="1">SUM(OFFSET(经验数据!$S$2,INDEX(模拟数据!$F$3:$I$62,$A5,MATCH(A$1,模拟数据!$B$2:$E$2,0))+1,,INDEX(模拟数据!$F$3:$I$62,$A6,MATCH(A$1,模拟数据!$B$2:$E$2,0))-INDEX(模拟数据!$F$3:$I$62,$A5,MATCH(A$1,模拟数据!$B$2:$E$2,0)),))</f>
        <v>74500</v>
      </c>
      <c r="E6" s="24">
        <f ca="1">MIN(200,MATCH(SUM(B6:D6,U5),经验数据!$C$3:$C$202,1))</f>
        <v>91</v>
      </c>
      <c r="F6" s="24">
        <f t="shared" ca="1" si="2"/>
        <v>4</v>
      </c>
      <c r="G6" s="24">
        <f ca="1">INDEX(经验数据!$M$3:$M$23,MATCH(E6,经验数据!$J$3:$J$23,1))*INDEX(模拟数据!$S$19:$S$22,MATCH(A$1,模拟数据!$K$19:$K$22,0))</f>
        <v>3000000</v>
      </c>
      <c r="H6" s="24">
        <f ca="1">IF(F5&gt;0,VLOOKUP(F5*1000,经验数据!$O$3:$P$95,2,FALSE),VLOOKUP(MIN(80,E6),经验数据!$O$3:$P$95,2,FALSE))*模拟数据!$L$30</f>
        <v>715530</v>
      </c>
      <c r="I6" s="24">
        <f ca="1">MATCH(SUM(B6:D6,G6:H6,U5),经验数据!$C$3:$C$202,1)</f>
        <v>93</v>
      </c>
      <c r="J6" s="24">
        <f ca="1">MIN(INDEX(模拟数据!$N$37:$N$40,MATCH($A$1,模拟数据!$K$37:$K$40,0)),MAX(0,I6-80))</f>
        <v>3</v>
      </c>
      <c r="K6" s="24">
        <f ca="1">IF(J6=0,0,SUM(OFFSET(经验数据!$B$2,I6-J6,,J6,)))</f>
        <v>4028112</v>
      </c>
      <c r="L6" s="24">
        <f t="shared" ca="1" si="3"/>
        <v>13771089.100000001</v>
      </c>
      <c r="M6" s="24">
        <f ca="1">MATCH(L6,经验数据!$C$3:$C$202,1)</f>
        <v>90</v>
      </c>
      <c r="N6" s="24">
        <f ca="1">IFERROR(SUM(OFFSET(经验数据!$V$1,MATCH(I6,经验数据!$U$1:$U$123,0)-J6,,J6,)),0)</f>
        <v>57600</v>
      </c>
      <c r="O6" s="24">
        <f ca="1">N6+IF(J6&gt;0,INDEX(模拟数据!$P$37:$P$40,MATCH($A$1,模拟数据!$K$37:$K$40,0)),0)</f>
        <v>537600</v>
      </c>
      <c r="P6" s="24">
        <f ca="1">SUM($O$3:O6)</f>
        <v>2099100</v>
      </c>
      <c r="Q6" s="24">
        <f ca="1">MATCH(P6,经验数据!$Z$2:$Z$15,1)-1</f>
        <v>4</v>
      </c>
      <c r="R6" s="24" t="b">
        <f t="shared" ca="1" si="0"/>
        <v>0</v>
      </c>
      <c r="S6" s="24">
        <f ca="1">MIN(INDEX(模拟数据!$N$37:$N$40,MATCH($A$1,模拟数据!$K$37:$K$40,0)),IF(R6,M6-110,0))</f>
        <v>0</v>
      </c>
      <c r="T6" s="24">
        <f ca="1">IF(S6=0,0,SUM(OFFSET(经验数据!$B$2,M6-S6,,S6,)))</f>
        <v>0</v>
      </c>
      <c r="U6" s="24">
        <f t="shared" ca="1" si="1"/>
        <v>13771089.100000001</v>
      </c>
      <c r="V6" s="24">
        <f ca="1">MATCH(U6,经验数据!$C$3:$C$202,1)</f>
        <v>90</v>
      </c>
      <c r="W6" s="24">
        <f ca="1">IFERROR(SUM(OFFSET([1]轮回!$B$1,MATCH(M6,[1]轮回!$A$1:$A$91,0)-S6,,S6,)),0)</f>
        <v>0</v>
      </c>
      <c r="X6" s="24">
        <f ca="1">W6+IF(R6,INDEX(模拟数据!$P$47:$P$50,MATCH($A$1,模拟数据!$K$47:$K$50,0)),0)</f>
        <v>0</v>
      </c>
      <c r="Y6" s="24">
        <f ca="1">SUM($X$3:X6)</f>
        <v>0</v>
      </c>
      <c r="Z6" s="24">
        <f ca="1">MATCH(Y6,经验数据!$Z$2:$Z$15,1)-1</f>
        <v>0</v>
      </c>
    </row>
    <row r="7" spans="1:26" x14ac:dyDescent="0.15">
      <c r="A7" s="25">
        <v>5</v>
      </c>
      <c r="B7" s="24">
        <f ca="1">SUM(OFFSET(经验数据!$F$2,INDEX(模拟数据!$B$3:$E$62,$A6,MATCH(A$1,模拟数据!$B$2:$E$2,0))+1,,INDEX(模拟数据!$B$3:$E$62,$A7,MATCH(A$1,模拟数据!$B$2:$E$2,0))-INDEX(模拟数据!$B$3:$E$62,$A6,MATCH(A$1,模拟数据!$B$2:$E$2,0)),))</f>
        <v>93730</v>
      </c>
      <c r="C7" s="24">
        <f>模拟数据!$L$16*INDEX(经验数据!$H$3:$H$3401,MATCH(INDEX(模拟数据!$B$3:$E$62,$A7,MATCH(A$1,模拟数据!$B$2:$E$2,0)),经验数据!$E$3:$E$3401,0))*(1+INDEX(模拟数据!$M$19:$M$22,MATCH(A$1,模拟数据!$K$19:$K$22,0)))</f>
        <v>3657823.4000000004</v>
      </c>
      <c r="D7" s="24">
        <f ca="1">SUM(OFFSET(经验数据!$S$2,INDEX(模拟数据!$F$3:$I$62,$A6,MATCH(A$1,模拟数据!$B$2:$E$2,0))+1,,INDEX(模拟数据!$F$3:$I$62,$A7,MATCH(A$1,模拟数据!$B$2:$E$2,0))-INDEX(模拟数据!$F$3:$I$62,$A6,MATCH(A$1,模拟数据!$B$2:$E$2,0)),))</f>
        <v>55000</v>
      </c>
      <c r="E7" s="24">
        <f ca="1">MIN(200,MATCH(SUM(B7:D7,U6),经验数据!$C$3:$C$202,1))</f>
        <v>93</v>
      </c>
      <c r="F7" s="24">
        <f t="shared" ca="1" si="2"/>
        <v>4</v>
      </c>
      <c r="G7" s="24">
        <f ca="1">INDEX(经验数据!$M$3:$M$23,MATCH(E7,经验数据!$J$3:$J$23,1))*INDEX(模拟数据!$S$19:$S$22,MATCH(A$1,模拟数据!$K$19:$K$22,0))</f>
        <v>3000000</v>
      </c>
      <c r="H7" s="24">
        <f ca="1">IF(F6&gt;0,VLOOKUP(F6*1000,经验数据!$O$3:$P$95,2,FALSE),VLOOKUP(MIN(80,E7),经验数据!$O$3:$P$95,2,FALSE))*模拟数据!$L$30</f>
        <v>761280</v>
      </c>
      <c r="I7" s="24">
        <f ca="1">MATCH(SUM(B7:D7,G7:H7,U6),经验数据!$C$3:$C$202,1)</f>
        <v>95</v>
      </c>
      <c r="J7" s="24">
        <f ca="1">MIN(INDEX(模拟数据!$N$37:$N$40,MATCH($A$1,模拟数据!$K$37:$K$40,0)),MAX(0,I7-80))</f>
        <v>3</v>
      </c>
      <c r="K7" s="24">
        <f ca="1">IF(J7=0,0,SUM(OFFSET(经验数据!$B$2,I7-J7,,J7,)))</f>
        <v>4539608</v>
      </c>
      <c r="L7" s="24">
        <f t="shared" ca="1" si="3"/>
        <v>16799314.5</v>
      </c>
      <c r="M7" s="24">
        <f ca="1">MATCH(L7,经验数据!$C$3:$C$202,1)</f>
        <v>93</v>
      </c>
      <c r="N7" s="24">
        <f ca="1">IFERROR(SUM(OFFSET(经验数据!$V$1,MATCH(I7,经验数据!$U$1:$U$123,0)-J7,,J7,)),0)</f>
        <v>63100</v>
      </c>
      <c r="O7" s="24">
        <f ca="1">N7+IF(J7&gt;0,INDEX(模拟数据!$P$37:$P$40,MATCH($A$1,模拟数据!$K$37:$K$40,0)),0)</f>
        <v>543100</v>
      </c>
      <c r="P7" s="24">
        <f ca="1">SUM($O$3:O7)</f>
        <v>2642200</v>
      </c>
      <c r="Q7" s="24">
        <f ca="1">MATCH(P7,经验数据!$Z$2:$Z$15,1)-1</f>
        <v>4</v>
      </c>
      <c r="R7" s="24" t="b">
        <f t="shared" ca="1" si="0"/>
        <v>0</v>
      </c>
      <c r="S7" s="24">
        <f ca="1">MIN(INDEX(模拟数据!$N$37:$N$40,MATCH($A$1,模拟数据!$K$37:$K$40,0)),IF(R7,M7-110,0))</f>
        <v>0</v>
      </c>
      <c r="T7" s="24">
        <f ca="1">IF(S7=0,0,SUM(OFFSET(经验数据!$B$2,M7-S7,,S7,)))</f>
        <v>0</v>
      </c>
      <c r="U7" s="24">
        <f t="shared" ca="1" si="1"/>
        <v>16799314.5</v>
      </c>
      <c r="V7" s="24">
        <f ca="1">MATCH(U7,经验数据!$C$3:$C$202,1)</f>
        <v>93</v>
      </c>
      <c r="W7" s="24">
        <f ca="1">IFERROR(SUM(OFFSET([1]轮回!$B$1,MATCH(M7,[1]轮回!$A$1:$A$91,0)-S7,,S7,)),0)</f>
        <v>0</v>
      </c>
      <c r="X7" s="24">
        <f ca="1">W7+IF(R7,INDEX(模拟数据!$P$47:$P$50,MATCH($A$1,模拟数据!$K$47:$K$50,0)),0)</f>
        <v>0</v>
      </c>
      <c r="Y7" s="24">
        <f ca="1">SUM($X$3:X7)</f>
        <v>0</v>
      </c>
      <c r="Z7" s="24">
        <f ca="1">MATCH(Y7,经验数据!$Z$2:$Z$15,1)-1</f>
        <v>0</v>
      </c>
    </row>
    <row r="8" spans="1:26" x14ac:dyDescent="0.15">
      <c r="A8" s="25">
        <v>6</v>
      </c>
      <c r="B8" s="24">
        <f ca="1">SUM(OFFSET(经验数据!$F$2,INDEX(模拟数据!$B$3:$E$62,$A7,MATCH(A$1,模拟数据!$B$2:$E$2,0))+1,,INDEX(模拟数据!$B$3:$E$62,$A8,MATCH(A$1,模拟数据!$B$2:$E$2,0))-INDEX(模拟数据!$B$3:$E$62,$A7,MATCH(A$1,模拟数据!$B$2:$E$2,0)),))</f>
        <v>99299</v>
      </c>
      <c r="C8" s="24">
        <f>模拟数据!$L$16*INDEX(经验数据!$H$3:$H$3401,MATCH(INDEX(模拟数据!$B$3:$E$62,$A8,MATCH(A$1,模拟数据!$B$2:$E$2,0)),经验数据!$E$3:$E$3401,0))*(1+INDEX(模拟数据!$M$19:$M$22,MATCH(A$1,模拟数据!$K$19:$K$22,0)))</f>
        <v>3869204.9000000004</v>
      </c>
      <c r="D8" s="24">
        <f ca="1">SUM(OFFSET(经验数据!$S$2,INDEX(模拟数据!$F$3:$I$62,$A7,MATCH(A$1,模拟数据!$B$2:$E$2,0))+1,,INDEX(模拟数据!$F$3:$I$62,$A8,MATCH(A$1,模拟数据!$B$2:$E$2,0))-INDEX(模拟数据!$F$3:$I$62,$A7,MATCH(A$1,模拟数据!$B$2:$E$2,0)),))</f>
        <v>90500</v>
      </c>
      <c r="E8" s="24">
        <f ca="1">MIN(200,MATCH(SUM(B8:D8,U7),经验数据!$C$3:$C$202,1))</f>
        <v>95</v>
      </c>
      <c r="F8" s="24">
        <f t="shared" ca="1" si="2"/>
        <v>4</v>
      </c>
      <c r="G8" s="24">
        <f ca="1">INDEX(经验数据!$M$3:$M$23,MATCH(E8,经验数据!$J$3:$J$23,1))*INDEX(模拟数据!$S$19:$S$22,MATCH(A$1,模拟数据!$K$19:$K$22,0))</f>
        <v>3000000</v>
      </c>
      <c r="H8" s="24">
        <f ca="1">IF(F7&gt;0,VLOOKUP(F7*1000,经验数据!$O$3:$P$95,2,FALSE),VLOOKUP(MIN(80,E8),经验数据!$O$3:$P$95,2,FALSE))*模拟数据!$L$30</f>
        <v>761280</v>
      </c>
      <c r="I8" s="24">
        <f ca="1">MATCH(SUM(B8:D8,G8:H8,U7),经验数据!$C$3:$C$202,1)</f>
        <v>97</v>
      </c>
      <c r="J8" s="24">
        <f ca="1">MIN(INDEX(模拟数据!$N$37:$N$40,MATCH($A$1,模拟数据!$K$37:$K$40,0)),MAX(0,I8-80))</f>
        <v>3</v>
      </c>
      <c r="K8" s="24">
        <f ca="1">IF(J8=0,0,SUM(OFFSET(经验数据!$B$2,I8-J8,,J8,)))</f>
        <v>5073110</v>
      </c>
      <c r="L8" s="24">
        <f t="shared" ca="1" si="3"/>
        <v>19546488.399999999</v>
      </c>
      <c r="M8" s="24">
        <f ca="1">MATCH(L8,经验数据!$C$3:$C$202,1)</f>
        <v>94</v>
      </c>
      <c r="N8" s="24">
        <f ca="1">IFERROR(SUM(OFFSET(经验数据!$V$1,MATCH(I8,经验数据!$U$1:$U$123,0)-J8,,J8,)),0)</f>
        <v>70500</v>
      </c>
      <c r="O8" s="24">
        <f ca="1">N8+IF(J8&gt;0,INDEX(模拟数据!$P$37:$P$40,MATCH($A$1,模拟数据!$K$37:$K$40,0)),0)</f>
        <v>550500</v>
      </c>
      <c r="P8" s="24">
        <f ca="1">SUM($O$3:O8)</f>
        <v>3192700</v>
      </c>
      <c r="Q8" s="24">
        <f ca="1">MATCH(P8,经验数据!$Z$2:$Z$15,1)-1</f>
        <v>4</v>
      </c>
      <c r="R8" s="24" t="b">
        <f t="shared" ca="1" si="0"/>
        <v>0</v>
      </c>
      <c r="S8" s="24">
        <f ca="1">MIN(INDEX(模拟数据!$N$37:$N$40,MATCH($A$1,模拟数据!$K$37:$K$40,0)),IF(R8,M8-110,0))</f>
        <v>0</v>
      </c>
      <c r="T8" s="24">
        <f ca="1">IF(S8=0,0,SUM(OFFSET(经验数据!$B$2,M8-S8,,S8,)))</f>
        <v>0</v>
      </c>
      <c r="U8" s="24">
        <f t="shared" ca="1" si="1"/>
        <v>19546488.399999999</v>
      </c>
      <c r="V8" s="24">
        <f ca="1">MATCH(U8,经验数据!$C$3:$C$202,1)</f>
        <v>94</v>
      </c>
      <c r="W8" s="24">
        <f ca="1">IFERROR(SUM(OFFSET([1]轮回!$B$1,MATCH(M8,[1]轮回!$A$1:$A$91,0)-S8,,S8,)),0)</f>
        <v>0</v>
      </c>
      <c r="X8" s="24">
        <f ca="1">W8+IF(R8,INDEX(模拟数据!$P$47:$P$50,MATCH($A$1,模拟数据!$K$47:$K$50,0)),0)</f>
        <v>0</v>
      </c>
      <c r="Y8" s="24">
        <f ca="1">SUM($X$3:X8)</f>
        <v>0</v>
      </c>
      <c r="Z8" s="24">
        <f ca="1">MATCH(Y8,经验数据!$Z$2:$Z$15,1)-1</f>
        <v>0</v>
      </c>
    </row>
    <row r="9" spans="1:26" x14ac:dyDescent="0.15">
      <c r="A9" s="25">
        <v>7</v>
      </c>
      <c r="B9" s="24">
        <f ca="1">SUM(OFFSET(经验数据!$F$2,INDEX(模拟数据!$B$3:$E$62,$A8,MATCH(A$1,模拟数据!$B$2:$E$2,0))+1,,INDEX(模拟数据!$B$3:$E$62,$A9,MATCH(A$1,模拟数据!$B$2:$E$2,0))-INDEX(模拟数据!$B$3:$E$62,$A8,MATCH(A$1,模拟数据!$B$2:$E$2,0)),))</f>
        <v>104869</v>
      </c>
      <c r="C9" s="24">
        <f>模拟数据!$L$16*INDEX(经验数据!$H$3:$H$3401,MATCH(INDEX(模拟数据!$B$3:$E$62,$A9,MATCH(A$1,模拟数据!$B$2:$E$2,0)),经验数据!$E$3:$E$3401,0))*(1+INDEX(模拟数据!$M$19:$M$22,MATCH(A$1,模拟数据!$K$19:$K$22,0)))</f>
        <v>4080561.1000000006</v>
      </c>
      <c r="D9" s="24">
        <f ca="1">SUM(OFFSET(经验数据!$S$2,INDEX(模拟数据!$F$3:$I$62,$A8,MATCH(A$1,模拟数据!$B$2:$E$2,0))+1,,INDEX(模拟数据!$F$3:$I$62,$A9,MATCH(A$1,模拟数据!$B$2:$E$2,0))-INDEX(模拟数据!$F$3:$I$62,$A8,MATCH(A$1,模拟数据!$B$2:$E$2,0)),))</f>
        <v>98500</v>
      </c>
      <c r="E9" s="24">
        <f ca="1">MIN(200,MATCH(SUM(B9:D9,U8),经验数据!$C$3:$C$202,1))</f>
        <v>97</v>
      </c>
      <c r="F9" s="24">
        <f t="shared" ca="1" si="2"/>
        <v>4</v>
      </c>
      <c r="G9" s="24">
        <f ca="1">INDEX(经验数据!$M$3:$M$23,MATCH(E9,经验数据!$J$3:$J$23,1))*INDEX(模拟数据!$S$19:$S$22,MATCH(A$1,模拟数据!$K$19:$K$22,0))</f>
        <v>3000000</v>
      </c>
      <c r="H9" s="24">
        <f ca="1">IF(F8&gt;0,VLOOKUP(F8*1000,经验数据!$O$3:$P$95,2,FALSE),VLOOKUP(MIN(80,E9),经验数据!$O$3:$P$95,2,FALSE))*模拟数据!$L$30</f>
        <v>761280</v>
      </c>
      <c r="I9" s="24">
        <f ca="1">MATCH(SUM(B9:D9,G9:H9,U8),经验数据!$C$3:$C$202,1)</f>
        <v>98</v>
      </c>
      <c r="J9" s="24">
        <f ca="1">MIN(INDEX(模拟数据!$N$37:$N$40,MATCH($A$1,模拟数据!$K$37:$K$40,0)),MAX(0,I9-80))</f>
        <v>3</v>
      </c>
      <c r="K9" s="24">
        <f ca="1">IF(J9=0,0,SUM(OFFSET(经验数据!$B$2,I9-J9,,J9,)))</f>
        <v>5350940</v>
      </c>
      <c r="L9" s="24">
        <f t="shared" ca="1" si="3"/>
        <v>22240758.5</v>
      </c>
      <c r="M9" s="24">
        <f ca="1">MATCH(L9,经验数据!$C$3:$C$202,1)</f>
        <v>96</v>
      </c>
      <c r="N9" s="24">
        <f ca="1">IFERROR(SUM(OFFSET(经验数据!$V$1,MATCH(I9,经验数据!$U$1:$U$123,0)-J9,,J9,)),0)</f>
        <v>74200</v>
      </c>
      <c r="O9" s="24">
        <f ca="1">N9+IF(J9&gt;0,INDEX(模拟数据!$P$37:$P$40,MATCH($A$1,模拟数据!$K$37:$K$40,0)),0)</f>
        <v>554200</v>
      </c>
      <c r="P9" s="24">
        <f ca="1">SUM($O$3:O9)</f>
        <v>3746900</v>
      </c>
      <c r="Q9" s="24">
        <f ca="1">MATCH(P9,经验数据!$Z$2:$Z$15,1)-1</f>
        <v>5</v>
      </c>
      <c r="R9" s="24" t="b">
        <f t="shared" ca="1" si="0"/>
        <v>0</v>
      </c>
      <c r="S9" s="24">
        <f ca="1">MIN(INDEX(模拟数据!$N$37:$N$40,MATCH($A$1,模拟数据!$K$37:$K$40,0)),IF(R9,M9-110,0))</f>
        <v>0</v>
      </c>
      <c r="T9" s="24">
        <f ca="1">IF(S9=0,0,SUM(OFFSET(经验数据!$B$2,M9-S9,,S9,)))</f>
        <v>0</v>
      </c>
      <c r="U9" s="24">
        <f t="shared" ca="1" si="1"/>
        <v>22240758.5</v>
      </c>
      <c r="V9" s="24">
        <f ca="1">MATCH(U9,经验数据!$C$3:$C$202,1)</f>
        <v>96</v>
      </c>
      <c r="W9" s="24">
        <f ca="1">IFERROR(SUM(OFFSET([1]轮回!$B$1,MATCH(M9,[1]轮回!$A$1:$A$91,0)-S9,,S9,)),0)</f>
        <v>0</v>
      </c>
      <c r="X9" s="24">
        <f ca="1">W9+IF(R9,INDEX(模拟数据!$P$47:$P$50,MATCH($A$1,模拟数据!$K$47:$K$50,0)),0)</f>
        <v>0</v>
      </c>
      <c r="Y9" s="24">
        <f ca="1">SUM($X$3:X9)</f>
        <v>0</v>
      </c>
      <c r="Z9" s="24">
        <f ca="1">MATCH(Y9,经验数据!$Z$2:$Z$15,1)-1</f>
        <v>0</v>
      </c>
    </row>
    <row r="10" spans="1:26" x14ac:dyDescent="0.15">
      <c r="A10" s="25">
        <v>8</v>
      </c>
      <c r="B10" s="24">
        <f ca="1">SUM(OFFSET(经验数据!$F$2,INDEX(模拟数据!$B$3:$E$62,$A9,MATCH(A$1,模拟数据!$B$2:$E$2,0))+1,,INDEX(模拟数据!$B$3:$E$62,$A10,MATCH(A$1,模拟数据!$B$2:$E$2,0))-INDEX(模拟数据!$B$3:$E$62,$A9,MATCH(A$1,模拟数据!$B$2:$E$2,0)),))</f>
        <v>110439</v>
      </c>
      <c r="C10" s="24">
        <f>模拟数据!$L$16*INDEX(经验数据!$H$3:$H$3401,MATCH(INDEX(模拟数据!$B$3:$E$62,$A10,MATCH(A$1,模拟数据!$B$2:$E$2,0)),经验数据!$E$3:$E$3401,0))*(1+INDEX(模拟数据!$M$19:$M$22,MATCH(A$1,模拟数据!$K$19:$K$22,0)))</f>
        <v>4291942.6000000006</v>
      </c>
      <c r="D10" s="24">
        <f ca="1">SUM(OFFSET(经验数据!$S$2,INDEX(模拟数据!$F$3:$I$62,$A9,MATCH(A$1,模拟数据!$B$2:$E$2,0))+1,,INDEX(模拟数据!$F$3:$I$62,$A10,MATCH(A$1,模拟数据!$B$2:$E$2,0))-INDEX(模拟数据!$F$3:$I$62,$A9,MATCH(A$1,模拟数据!$B$2:$E$2,0)),))</f>
        <v>131000</v>
      </c>
      <c r="E10" s="24">
        <f ca="1">MIN(200,MATCH(SUM(B10:D10,U9),经验数据!$C$3:$C$202,1))</f>
        <v>98</v>
      </c>
      <c r="F10" s="24">
        <f t="shared" ca="1" si="2"/>
        <v>5</v>
      </c>
      <c r="G10" s="24">
        <f ca="1">INDEX(经验数据!$M$3:$M$23,MATCH(E10,经验数据!$J$3:$J$23,1))*INDEX(模拟数据!$S$19:$S$22,MATCH(A$1,模拟数据!$K$19:$K$22,0))</f>
        <v>3000000</v>
      </c>
      <c r="H10" s="24">
        <f ca="1">IF(F9&gt;0,VLOOKUP(F9*1000,经验数据!$O$3:$P$95,2,FALSE),VLOOKUP(MIN(80,E10),经验数据!$O$3:$P$95,2,FALSE))*模拟数据!$L$30</f>
        <v>761280</v>
      </c>
      <c r="I10" s="24">
        <f ca="1">MATCH(SUM(B10:D10,G10:H10,U9),经验数据!$C$3:$C$202,1)</f>
        <v>100</v>
      </c>
      <c r="J10" s="24">
        <f ca="1">MIN(INDEX(模拟数据!$N$37:$N$40,MATCH($A$1,模拟数据!$K$37:$K$40,0)),MAX(0,I10-80))</f>
        <v>3</v>
      </c>
      <c r="K10" s="24">
        <f ca="1">IF(J10=0,0,SUM(OFFSET(经验数据!$B$2,I10-J10,,J10,)))</f>
        <v>5928744</v>
      </c>
      <c r="L10" s="24">
        <f t="shared" ca="1" si="3"/>
        <v>24606676.100000001</v>
      </c>
      <c r="M10" s="24">
        <f ca="1">MATCH(L10,经验数据!$C$3:$C$202,1)</f>
        <v>97</v>
      </c>
      <c r="N10" s="24">
        <f ca="1">IFERROR(SUM(OFFSET(经验数据!$V$1,MATCH(I10,经验数据!$U$1:$U$123,0)-J10,,J10,)),0)</f>
        <v>81700</v>
      </c>
      <c r="O10" s="24">
        <f ca="1">N10+IF(J10&gt;0,INDEX(模拟数据!$P$37:$P$40,MATCH($A$1,模拟数据!$K$37:$K$40,0)),0)</f>
        <v>561700</v>
      </c>
      <c r="P10" s="24">
        <f ca="1">SUM($O$3:O10)</f>
        <v>4308600</v>
      </c>
      <c r="Q10" s="24">
        <f ca="1">MATCH(P10,经验数据!$Z$2:$Z$15,1)-1</f>
        <v>5</v>
      </c>
      <c r="R10" s="24" t="b">
        <f t="shared" ca="1" si="0"/>
        <v>0</v>
      </c>
      <c r="S10" s="24">
        <f ca="1">MIN(INDEX(模拟数据!$N$37:$N$40,MATCH($A$1,模拟数据!$K$37:$K$40,0)),IF(R10,M10-110,0))</f>
        <v>0</v>
      </c>
      <c r="T10" s="24">
        <f ca="1">IF(S10=0,0,SUM(OFFSET(经验数据!$B$2,M10-S10,,S10,)))</f>
        <v>0</v>
      </c>
      <c r="U10" s="24">
        <f t="shared" ca="1" si="1"/>
        <v>24606676.100000001</v>
      </c>
      <c r="V10" s="24">
        <f ca="1">MATCH(U10,经验数据!$C$3:$C$202,1)</f>
        <v>97</v>
      </c>
      <c r="W10" s="24">
        <f ca="1">IFERROR(SUM(OFFSET([1]轮回!$B$1,MATCH(M10,[1]轮回!$A$1:$A$91,0)-S10,,S10,)),0)</f>
        <v>0</v>
      </c>
      <c r="X10" s="24">
        <f ca="1">W10+IF(R10,INDEX(模拟数据!$P$47:$P$50,MATCH($A$1,模拟数据!$K$47:$K$50,0)),0)</f>
        <v>0</v>
      </c>
      <c r="Y10" s="24">
        <f ca="1">SUM($X$3:X10)</f>
        <v>0</v>
      </c>
      <c r="Z10" s="24">
        <f ca="1">MATCH(Y10,经验数据!$Z$2:$Z$15,1)-1</f>
        <v>0</v>
      </c>
    </row>
    <row r="11" spans="1:26" x14ac:dyDescent="0.15">
      <c r="A11" s="25">
        <v>9</v>
      </c>
      <c r="B11" s="24">
        <f ca="1">SUM(OFFSET(经验数据!$F$2,INDEX(模拟数据!$B$3:$E$62,$A10,MATCH(A$1,模拟数据!$B$2:$E$2,0))+1,,INDEX(模拟数据!$B$3:$E$62,$A11,MATCH(A$1,模拟数据!$B$2:$E$2,0))-INDEX(模拟数据!$B$3:$E$62,$A10,MATCH(A$1,模拟数据!$B$2:$E$2,0)),))</f>
        <v>116009</v>
      </c>
      <c r="C11" s="24">
        <f>模拟数据!$L$16*INDEX(经验数据!$H$3:$H$3401,MATCH(INDEX(模拟数据!$B$3:$E$62,$A11,MATCH(A$1,模拟数据!$B$2:$E$2,0)),经验数据!$E$3:$E$3401,0))*(1+INDEX(模拟数据!$M$19:$M$22,MATCH(A$1,模拟数据!$K$19:$K$22,0)))</f>
        <v>4503298.8000000007</v>
      </c>
      <c r="D11" s="24">
        <f ca="1">SUM(OFFSET(经验数据!$S$2,INDEX(模拟数据!$F$3:$I$62,$A10,MATCH(A$1,模拟数据!$B$2:$E$2,0))+1,,INDEX(模拟数据!$F$3:$I$62,$A11,MATCH(A$1,模拟数据!$B$2:$E$2,0))-INDEX(模拟数据!$F$3:$I$62,$A10,MATCH(A$1,模拟数据!$B$2:$E$2,0)),))</f>
        <v>200000</v>
      </c>
      <c r="E11" s="24">
        <f ca="1">MIN(200,MATCH(SUM(B11:D11,U10),经验数据!$C$3:$C$202,1))</f>
        <v>99</v>
      </c>
      <c r="F11" s="24">
        <f t="shared" ca="1" si="2"/>
        <v>5</v>
      </c>
      <c r="G11" s="24">
        <f ca="1">INDEX(经验数据!$M$3:$M$23,MATCH(E11,经验数据!$J$3:$J$23,1))*INDEX(模拟数据!$S$19:$S$22,MATCH(A$1,模拟数据!$K$19:$K$22,0))</f>
        <v>3000000</v>
      </c>
      <c r="H11" s="24">
        <f ca="1">IF(F10&gt;0,VLOOKUP(F10*1000,经验数据!$O$3:$P$95,2,FALSE),VLOOKUP(MIN(80,E11),经验数据!$O$3:$P$95,2,FALSE))*模拟数据!$L$30</f>
        <v>807030</v>
      </c>
      <c r="I11" s="24">
        <f ca="1">MATCH(SUM(B11:D11,G11:H11,U10),经验数据!$C$3:$C$202,1)</f>
        <v>101</v>
      </c>
      <c r="J11" s="24">
        <f ca="1">MIN(INDEX(模拟数据!$N$37:$N$40,MATCH($A$1,模拟数据!$K$37:$K$40,0)),MAX(0,I11-80))</f>
        <v>3</v>
      </c>
      <c r="K11" s="24">
        <f ca="1">IF(J11=0,0,SUM(OFFSET(经验数据!$B$2,I11-J11,,J11,)))</f>
        <v>6356726</v>
      </c>
      <c r="L11" s="24">
        <f t="shared" ca="1" si="3"/>
        <v>26876287.900000002</v>
      </c>
      <c r="M11" s="24">
        <f ca="1">MATCH(L11,经验数据!$C$3:$C$202,1)</f>
        <v>98</v>
      </c>
      <c r="N11" s="24">
        <f ca="1">IFERROR(SUM(OFFSET(经验数据!$V$1,MATCH(I11,经验数据!$U$1:$U$123,0)-J11,,J11,)),0)</f>
        <v>84200</v>
      </c>
      <c r="O11" s="24">
        <f ca="1">N11+IF(J11&gt;0,INDEX(模拟数据!$P$37:$P$40,MATCH($A$1,模拟数据!$K$37:$K$40,0)),0)</f>
        <v>564200</v>
      </c>
      <c r="P11" s="24">
        <f ca="1">SUM($O$3:O11)</f>
        <v>4872800</v>
      </c>
      <c r="Q11" s="24">
        <f ca="1">MATCH(P11,经验数据!$Z$2:$Z$15,1)-1</f>
        <v>5</v>
      </c>
      <c r="R11" s="24" t="b">
        <f t="shared" ca="1" si="0"/>
        <v>0</v>
      </c>
      <c r="S11" s="24">
        <f ca="1">MIN(INDEX(模拟数据!$N$37:$N$40,MATCH($A$1,模拟数据!$K$37:$K$40,0)),IF(R11,M11-110,0))</f>
        <v>0</v>
      </c>
      <c r="T11" s="24">
        <f ca="1">IF(S11=0,0,SUM(OFFSET(经验数据!$B$2,M11-S11,,S11,)))</f>
        <v>0</v>
      </c>
      <c r="U11" s="24">
        <f t="shared" ca="1" si="1"/>
        <v>26876287.900000002</v>
      </c>
      <c r="V11" s="24">
        <f ca="1">MATCH(U11,经验数据!$C$3:$C$202,1)</f>
        <v>98</v>
      </c>
      <c r="W11" s="24">
        <f ca="1">IFERROR(SUM(OFFSET([1]轮回!$B$1,MATCH(M11,[1]轮回!$A$1:$A$91,0)-S11,,S11,)),0)</f>
        <v>0</v>
      </c>
      <c r="X11" s="24">
        <f ca="1">W11+IF(R11,INDEX(模拟数据!$P$47:$P$50,MATCH($A$1,模拟数据!$K$47:$K$50,0)),0)</f>
        <v>0</v>
      </c>
      <c r="Y11" s="24">
        <f ca="1">SUM($X$3:X11)</f>
        <v>0</v>
      </c>
      <c r="Z11" s="24">
        <f ca="1">MATCH(Y11,经验数据!$Z$2:$Z$15,1)-1</f>
        <v>0</v>
      </c>
    </row>
    <row r="12" spans="1:26" x14ac:dyDescent="0.15">
      <c r="A12" s="25">
        <v>10</v>
      </c>
      <c r="B12" s="24">
        <f ca="1">SUM(OFFSET(经验数据!$F$2,INDEX(模拟数据!$B$3:$E$62,$A11,MATCH(A$1,模拟数据!$B$2:$E$2,0))+1,,INDEX(模拟数据!$B$3:$E$62,$A12,MATCH(A$1,模拟数据!$B$2:$E$2,0))-INDEX(模拟数据!$B$3:$E$62,$A11,MATCH(A$1,模拟数据!$B$2:$E$2,0)),))</f>
        <v>121578</v>
      </c>
      <c r="C12" s="24">
        <f>模拟数据!$L$16*INDEX(经验数据!$H$3:$H$3401,MATCH(INDEX(模拟数据!$B$3:$E$62,$A12,MATCH(A$1,模拟数据!$B$2:$E$2,0)),经验数据!$E$3:$E$3401,0))*(1+INDEX(模拟数据!$M$19:$M$22,MATCH(A$1,模拟数据!$K$19:$K$22,0)))</f>
        <v>4714680.3000000007</v>
      </c>
      <c r="D12" s="24">
        <f ca="1">SUM(OFFSET(经验数据!$S$2,INDEX(模拟数据!$F$3:$I$62,$A11,MATCH(A$1,模拟数据!$B$2:$E$2,0))+1,,INDEX(模拟数据!$F$3:$I$62,$A12,MATCH(A$1,模拟数据!$B$2:$E$2,0))-INDEX(模拟数据!$F$3:$I$62,$A11,MATCH(A$1,模拟数据!$B$2:$E$2,0)),))</f>
        <v>250000</v>
      </c>
      <c r="E12" s="24">
        <f ca="1">MIN(200,MATCH(SUM(B12:D12,U11),经验数据!$C$3:$C$202,1))</f>
        <v>100</v>
      </c>
      <c r="F12" s="24">
        <f t="shared" ca="1" si="2"/>
        <v>5</v>
      </c>
      <c r="G12" s="24">
        <f ca="1">INDEX(经验数据!$M$3:$M$23,MATCH(E12,经验数据!$J$3:$J$23,1))*INDEX(模拟数据!$S$19:$S$22,MATCH(A$1,模拟数据!$K$19:$K$22,0))</f>
        <v>4200000</v>
      </c>
      <c r="H12" s="24">
        <f ca="1">IF(F11&gt;0,VLOOKUP(F11*1000,经验数据!$O$3:$P$95,2,FALSE),VLOOKUP(MIN(80,E12),经验数据!$O$3:$P$95,2,FALSE))*模拟数据!$L$30</f>
        <v>807030</v>
      </c>
      <c r="I12" s="24">
        <f ca="1">MATCH(SUM(B12:D12,G12:H12,U11),经验数据!$C$3:$C$202,1)</f>
        <v>102</v>
      </c>
      <c r="J12" s="24">
        <f ca="1">MIN(INDEX(模拟数据!$N$37:$N$40,MATCH($A$1,模拟数据!$K$37:$K$40,0)),MAX(0,I12-80))</f>
        <v>3</v>
      </c>
      <c r="K12" s="24">
        <f ca="1">IF(J12=0,0,SUM(OFFSET(经验数据!$B$2,I12-J12,,J12,)))</f>
        <v>6795301</v>
      </c>
      <c r="L12" s="24">
        <f t="shared" ca="1" si="3"/>
        <v>30174275.200000003</v>
      </c>
      <c r="M12" s="24">
        <f ca="1">MATCH(L12,经验数据!$C$3:$C$202,1)</f>
        <v>100</v>
      </c>
      <c r="N12" s="24">
        <f ca="1">IFERROR(SUM(OFFSET(经验数据!$V$1,MATCH(I12,经验数据!$U$1:$U$123,0)-J12,,J12,)),0)</f>
        <v>86900</v>
      </c>
      <c r="O12" s="24">
        <f ca="1">N12+IF(J12&gt;0,INDEX(模拟数据!$P$37:$P$40,MATCH($A$1,模拟数据!$K$37:$K$40,0)),0)</f>
        <v>566900</v>
      </c>
      <c r="P12" s="24">
        <f ca="1">SUM($O$3:O12)</f>
        <v>5439700</v>
      </c>
      <c r="Q12" s="24">
        <f ca="1">MATCH(P12,经验数据!$Z$2:$Z$15,1)-1</f>
        <v>5</v>
      </c>
      <c r="R12" s="24" t="b">
        <f t="shared" ca="1" si="0"/>
        <v>0</v>
      </c>
      <c r="S12" s="24">
        <f ca="1">MIN(INDEX(模拟数据!$N$37:$N$40,MATCH($A$1,模拟数据!$K$37:$K$40,0)),IF(R12,M12-110,0))</f>
        <v>0</v>
      </c>
      <c r="T12" s="24">
        <f ca="1">IF(S12=0,0,SUM(OFFSET(经验数据!$B$2,M12-S12,,S12,)))</f>
        <v>0</v>
      </c>
      <c r="U12" s="24">
        <f t="shared" ca="1" si="1"/>
        <v>30174275.200000003</v>
      </c>
      <c r="V12" s="24">
        <f ca="1">MATCH(U12,经验数据!$C$3:$C$202,1)</f>
        <v>100</v>
      </c>
      <c r="W12" s="24">
        <f ca="1">IFERROR(SUM(OFFSET([1]轮回!$B$1,MATCH(M12,[1]轮回!$A$1:$A$91,0)-S12,,S12,)),0)</f>
        <v>0</v>
      </c>
      <c r="X12" s="24">
        <f ca="1">W12+IF(R12,INDEX(模拟数据!$P$47:$P$50,MATCH($A$1,模拟数据!$K$47:$K$50,0)),0)</f>
        <v>0</v>
      </c>
      <c r="Y12" s="24">
        <f ca="1">SUM($X$3:X12)</f>
        <v>0</v>
      </c>
      <c r="Z12" s="24">
        <f ca="1">MATCH(Y12,经验数据!$Z$2:$Z$15,1)-1</f>
        <v>0</v>
      </c>
    </row>
    <row r="13" spans="1:26" x14ac:dyDescent="0.15">
      <c r="A13" s="25">
        <v>11</v>
      </c>
      <c r="B13" s="24">
        <f ca="1">SUM(OFFSET(经验数据!$F$2,INDEX(模拟数据!$B$3:$E$62,$A12,MATCH(A$1,模拟数据!$B$2:$E$2,0))+1,,INDEX(模拟数据!$B$3:$E$62,$A13,MATCH(A$1,模拟数据!$B$2:$E$2,0))-INDEX(模拟数据!$B$3:$E$62,$A12,MATCH(A$1,模拟数据!$B$2:$E$2,0)),))</f>
        <v>127149</v>
      </c>
      <c r="C13" s="24">
        <f>模拟数据!$L$16*INDEX(经验数据!$H$3:$H$3401,MATCH(INDEX(模拟数据!$B$3:$E$62,$A13,MATCH(A$1,模拟数据!$B$2:$E$2,0)),经验数据!$E$3:$E$3401,0))*(1+INDEX(模拟数据!$M$19:$M$22,MATCH(A$1,模拟数据!$K$19:$K$22,0)))</f>
        <v>4926036.5</v>
      </c>
      <c r="D13" s="24">
        <f ca="1">SUM(OFFSET(经验数据!$S$2,INDEX(模拟数据!$F$3:$I$62,$A12,MATCH(A$1,模拟数据!$B$2:$E$2,0))+1,,INDEX(模拟数据!$F$3:$I$62,$A13,MATCH(A$1,模拟数据!$B$2:$E$2,0))-INDEX(模拟数据!$F$3:$I$62,$A12,MATCH(A$1,模拟数据!$B$2:$E$2,0)),))</f>
        <v>290000</v>
      </c>
      <c r="E13" s="24">
        <f ca="1">MIN(200,MATCH(SUM(B13:D13,U12),经验数据!$C$3:$C$202,1))</f>
        <v>102</v>
      </c>
      <c r="F13" s="24">
        <f t="shared" ca="1" si="2"/>
        <v>5</v>
      </c>
      <c r="G13" s="24">
        <f ca="1">INDEX(经验数据!$M$3:$M$23,MATCH(E13,经验数据!$J$3:$J$23,1))*INDEX(模拟数据!$S$19:$S$22,MATCH(A$1,模拟数据!$K$19:$K$22,0))</f>
        <v>4200000</v>
      </c>
      <c r="H13" s="24">
        <f ca="1">IF(F12&gt;0,VLOOKUP(F12*1000,经验数据!$O$3:$P$95,2,FALSE),VLOOKUP(MIN(80,E13),经验数据!$O$3:$P$95,2,FALSE))*模拟数据!$L$30</f>
        <v>807030</v>
      </c>
      <c r="I13" s="24">
        <f ca="1">MATCH(SUM(B13:D13,G13:H13,U12),经验数据!$C$3:$C$202,1)</f>
        <v>104</v>
      </c>
      <c r="J13" s="24">
        <f ca="1">MIN(INDEX(模拟数据!$N$37:$N$40,MATCH($A$1,模拟数据!$K$37:$K$40,0)),MAX(0,I13-80))</f>
        <v>3</v>
      </c>
      <c r="K13" s="24">
        <f ca="1">IF(J13=0,0,SUM(OFFSET(经验数据!$B$2,I13-J13,,J13,)))</f>
        <v>7576210</v>
      </c>
      <c r="L13" s="24">
        <f t="shared" ca="1" si="3"/>
        <v>32948280.700000003</v>
      </c>
      <c r="M13" s="24">
        <f ca="1">MATCH(L13,经验数据!$C$3:$C$202,1)</f>
        <v>101</v>
      </c>
      <c r="N13" s="24">
        <f ca="1">IFERROR(SUM(OFFSET(经验数据!$V$1,MATCH(I13,经验数据!$U$1:$U$123,0)-J13,,J13,)),0)</f>
        <v>94600</v>
      </c>
      <c r="O13" s="24">
        <f ca="1">N13+IF(J13&gt;0,INDEX(模拟数据!$P$37:$P$40,MATCH($A$1,模拟数据!$K$37:$K$40,0)),0)</f>
        <v>574600</v>
      </c>
      <c r="P13" s="24">
        <f ca="1">SUM($O$3:O13)</f>
        <v>6014300</v>
      </c>
      <c r="Q13" s="24">
        <f ca="1">MATCH(P13,经验数据!$Z$2:$Z$15,1)-1</f>
        <v>5</v>
      </c>
      <c r="R13" s="24" t="b">
        <f t="shared" ca="1" si="0"/>
        <v>0</v>
      </c>
      <c r="S13" s="24">
        <f ca="1">MIN(INDEX(模拟数据!$N$37:$N$40,MATCH($A$1,模拟数据!$K$37:$K$40,0)),IF(R13,M13-110,0))</f>
        <v>0</v>
      </c>
      <c r="T13" s="24">
        <f ca="1">IF(S13=0,0,SUM(OFFSET(经验数据!$B$2,M13-S13,,S13,)))</f>
        <v>0</v>
      </c>
      <c r="U13" s="24">
        <f t="shared" ca="1" si="1"/>
        <v>32948280.700000003</v>
      </c>
      <c r="V13" s="24">
        <f ca="1">MATCH(U13,经验数据!$C$3:$C$202,1)</f>
        <v>101</v>
      </c>
      <c r="W13" s="24">
        <f ca="1">IFERROR(SUM(OFFSET([1]轮回!$B$1,MATCH(M13,[1]轮回!$A$1:$A$91,0)-S13,,S13,)),0)</f>
        <v>0</v>
      </c>
      <c r="X13" s="24">
        <f ca="1">W13+IF(R13,INDEX(模拟数据!$P$47:$P$50,MATCH($A$1,模拟数据!$K$47:$K$50,0)),0)</f>
        <v>0</v>
      </c>
      <c r="Y13" s="24">
        <f ca="1">SUM($X$3:X13)</f>
        <v>0</v>
      </c>
      <c r="Z13" s="24">
        <f ca="1">MATCH(Y13,经验数据!$Z$2:$Z$15,1)-1</f>
        <v>0</v>
      </c>
    </row>
    <row r="14" spans="1:26" x14ac:dyDescent="0.15">
      <c r="A14" s="25">
        <v>12</v>
      </c>
      <c r="B14" s="24">
        <f ca="1">SUM(OFFSET(经验数据!$F$2,INDEX(模拟数据!$B$3:$E$62,$A13,MATCH(A$1,模拟数据!$B$2:$E$2,0))+1,,INDEX(模拟数据!$B$3:$E$62,$A14,MATCH(A$1,模拟数据!$B$2:$E$2,0))-INDEX(模拟数据!$B$3:$E$62,$A13,MATCH(A$1,模拟数据!$B$2:$E$2,0)),))</f>
        <v>132717</v>
      </c>
      <c r="C14" s="24">
        <f>模拟数据!$L$16*INDEX(经验数据!$H$3:$H$3401,MATCH(INDEX(模拟数据!$B$3:$E$62,$A14,MATCH(A$1,模拟数据!$B$2:$E$2,0)),经验数据!$E$3:$E$3401,0))*(1+INDEX(模拟数据!$M$19:$M$22,MATCH(A$1,模拟数据!$K$19:$K$22,0)))</f>
        <v>5137418</v>
      </c>
      <c r="D14" s="24">
        <f ca="1">SUM(OFFSET(经验数据!$S$2,INDEX(模拟数据!$F$3:$I$62,$A13,MATCH(A$1,模拟数据!$B$2:$E$2,0))+1,,INDEX(模拟数据!$F$3:$I$62,$A14,MATCH(A$1,模拟数据!$B$2:$E$2,0))-INDEX(模拟数据!$F$3:$I$62,$A13,MATCH(A$1,模拟数据!$B$2:$E$2,0)),))</f>
        <v>220000</v>
      </c>
      <c r="E14" s="24">
        <f ca="1">MIN(200,MATCH(SUM(B14:D14,U13),经验数据!$C$3:$C$202,1))</f>
        <v>103</v>
      </c>
      <c r="F14" s="24">
        <f t="shared" ca="1" si="2"/>
        <v>5</v>
      </c>
      <c r="G14" s="24">
        <f ca="1">INDEX(经验数据!$M$3:$M$23,MATCH(E14,经验数据!$J$3:$J$23,1))*INDEX(模拟数据!$S$19:$S$22,MATCH(A$1,模拟数据!$K$19:$K$22,0))</f>
        <v>4200000</v>
      </c>
      <c r="H14" s="24">
        <f ca="1">IF(F13&gt;0,VLOOKUP(F13*1000,经验数据!$O$3:$P$95,2,FALSE),VLOOKUP(MIN(80,E14),经验数据!$O$3:$P$95,2,FALSE))*模拟数据!$L$30</f>
        <v>807030</v>
      </c>
      <c r="I14" s="24">
        <f ca="1">MATCH(SUM(B14:D14,G14:H14,U13),经验数据!$C$3:$C$202,1)</f>
        <v>105</v>
      </c>
      <c r="J14" s="24">
        <f ca="1">MIN(INDEX(模拟数据!$N$37:$N$40,MATCH($A$1,模拟数据!$K$37:$K$40,0)),MAX(0,I14-80))</f>
        <v>3</v>
      </c>
      <c r="K14" s="24">
        <f ca="1">IF(J14=0,0,SUM(OFFSET(经验数据!$B$2,I14-J14,,J14,)))</f>
        <v>7915344</v>
      </c>
      <c r="L14" s="24">
        <f t="shared" ca="1" si="3"/>
        <v>35530101.700000003</v>
      </c>
      <c r="M14" s="24">
        <f ca="1">MATCH(L14,经验数据!$C$3:$C$202,1)</f>
        <v>102</v>
      </c>
      <c r="N14" s="24">
        <f ca="1">IFERROR(SUM(OFFSET(经验数据!$V$1,MATCH(I14,经验数据!$U$1:$U$123,0)-J14,,J14,)),0)</f>
        <v>99500</v>
      </c>
      <c r="O14" s="24">
        <f ca="1">N14+IF(J14&gt;0,INDEX(模拟数据!$P$37:$P$40,MATCH($A$1,模拟数据!$K$37:$K$40,0)),0)</f>
        <v>579500</v>
      </c>
      <c r="P14" s="24">
        <f ca="1">SUM($O$3:O14)</f>
        <v>6593800</v>
      </c>
      <c r="Q14" s="24">
        <f ca="1">MATCH(P14,经验数据!$Z$2:$Z$15,1)-1</f>
        <v>6</v>
      </c>
      <c r="R14" s="24" t="b">
        <f t="shared" ca="1" si="0"/>
        <v>0</v>
      </c>
      <c r="S14" s="24">
        <f ca="1">MIN(INDEX(模拟数据!$N$37:$N$40,MATCH($A$1,模拟数据!$K$37:$K$40,0)),IF(R14,M14-110,0))</f>
        <v>0</v>
      </c>
      <c r="T14" s="24">
        <f ca="1">IF(S14=0,0,SUM(OFFSET(经验数据!$B$2,M14-S14,,S14,)))</f>
        <v>0</v>
      </c>
      <c r="U14" s="24">
        <f t="shared" ca="1" si="1"/>
        <v>35530101.700000003</v>
      </c>
      <c r="V14" s="24">
        <f ca="1">MATCH(U14,经验数据!$C$3:$C$202,1)</f>
        <v>102</v>
      </c>
      <c r="W14" s="24">
        <f ca="1">IFERROR(SUM(OFFSET([1]轮回!$B$1,MATCH(M14,[1]轮回!$A$1:$A$91,0)-S14,,S14,)),0)</f>
        <v>0</v>
      </c>
      <c r="X14" s="24">
        <f ca="1">W14+IF(R14,INDEX(模拟数据!$P$47:$P$50,MATCH($A$1,模拟数据!$K$47:$K$50,0)),0)</f>
        <v>0</v>
      </c>
      <c r="Y14" s="24">
        <f ca="1">SUM($X$3:X14)</f>
        <v>0</v>
      </c>
      <c r="Z14" s="24">
        <f ca="1">MATCH(Y14,经验数据!$Z$2:$Z$15,1)-1</f>
        <v>0</v>
      </c>
    </row>
    <row r="15" spans="1:26" x14ac:dyDescent="0.15">
      <c r="A15" s="25">
        <v>13</v>
      </c>
      <c r="B15" s="24">
        <f ca="1">SUM(OFFSET(经验数据!$F$2,INDEX(模拟数据!$B$3:$E$62,$A14,MATCH(A$1,模拟数据!$B$2:$E$2,0))+1,,INDEX(模拟数据!$B$3:$E$62,$A15,MATCH(A$1,模拟数据!$B$2:$E$2,0))-INDEX(模拟数据!$B$3:$E$62,$A14,MATCH(A$1,模拟数据!$B$2:$E$2,0)),))</f>
        <v>138288</v>
      </c>
      <c r="C15" s="24">
        <f>模拟数据!$L$16*INDEX(经验数据!$H$3:$H$3401,MATCH(INDEX(模拟数据!$B$3:$E$62,$A15,MATCH(A$1,模拟数据!$B$2:$E$2,0)),经验数据!$E$3:$E$3401,0))*(1+INDEX(模拟数据!$M$19:$M$22,MATCH(A$1,模拟数据!$K$19:$K$22,0)))</f>
        <v>5348799.5</v>
      </c>
      <c r="D15" s="24">
        <f ca="1">SUM(OFFSET(经验数据!$S$2,INDEX(模拟数据!$F$3:$I$62,$A14,MATCH(A$1,模拟数据!$B$2:$E$2,0))+1,,INDEX(模拟数据!$F$3:$I$62,$A15,MATCH(A$1,模拟数据!$B$2:$E$2,0))-INDEX(模拟数据!$F$3:$I$62,$A14,MATCH(A$1,模拟数据!$B$2:$E$2,0)),))</f>
        <v>370000</v>
      </c>
      <c r="E15" s="24">
        <f ca="1">MIN(200,MATCH(SUM(B15:D15,U14),经验数据!$C$3:$C$202,1))</f>
        <v>104</v>
      </c>
      <c r="F15" s="24">
        <f t="shared" ca="1" si="2"/>
        <v>6</v>
      </c>
      <c r="G15" s="24">
        <f ca="1">INDEX(经验数据!$M$3:$M$23,MATCH(E15,经验数据!$J$3:$J$23,1))*INDEX(模拟数据!$S$19:$S$22,MATCH(A$1,模拟数据!$K$19:$K$22,0))</f>
        <v>4200000</v>
      </c>
      <c r="H15" s="24">
        <f ca="1">IF(F14&gt;0,VLOOKUP(F14*1000,经验数据!$O$3:$P$95,2,FALSE),VLOOKUP(MIN(80,E15),经验数据!$O$3:$P$95,2,FALSE))*模拟数据!$L$30</f>
        <v>807030</v>
      </c>
      <c r="I15" s="24">
        <f ca="1">MATCH(SUM(B15:D15,G15:H15,U14),经验数据!$C$3:$C$202,1)</f>
        <v>106</v>
      </c>
      <c r="J15" s="24">
        <f ca="1">MIN(INDEX(模拟数据!$N$37:$N$40,MATCH($A$1,模拟数据!$K$37:$K$40,0)),MAX(0,I15-80))</f>
        <v>3</v>
      </c>
      <c r="K15" s="24">
        <f ca="1">IF(J15=0,0,SUM(OFFSET(经验数据!$B$2,I15-J15,,J15,)))</f>
        <v>8261864</v>
      </c>
      <c r="L15" s="24">
        <f t="shared" ca="1" si="3"/>
        <v>38132355.200000003</v>
      </c>
      <c r="M15" s="24">
        <f ca="1">MATCH(L15,经验数据!$C$3:$C$202,1)</f>
        <v>103</v>
      </c>
      <c r="N15" s="24">
        <f ca="1">IFERROR(SUM(OFFSET(经验数据!$V$1,MATCH(I15,经验数据!$U$1:$U$123,0)-J15,,J15,)),0)</f>
        <v>104400</v>
      </c>
      <c r="O15" s="24">
        <f ca="1">N15+IF(J15&gt;0,INDEX(模拟数据!$P$37:$P$40,MATCH($A$1,模拟数据!$K$37:$K$40,0)),0)</f>
        <v>584400</v>
      </c>
      <c r="P15" s="24">
        <f ca="1">SUM($O$3:O15)</f>
        <v>7178200</v>
      </c>
      <c r="Q15" s="24">
        <f ca="1">MATCH(P15,经验数据!$Z$2:$Z$15,1)-1</f>
        <v>6</v>
      </c>
      <c r="R15" s="24" t="b">
        <f t="shared" ca="1" si="0"/>
        <v>0</v>
      </c>
      <c r="S15" s="24">
        <f ca="1">MIN(INDEX(模拟数据!$N$37:$N$40,MATCH($A$1,模拟数据!$K$37:$K$40,0)),IF(R15,M15-110,0))</f>
        <v>0</v>
      </c>
      <c r="T15" s="24">
        <f ca="1">IF(S15=0,0,SUM(OFFSET(经验数据!$B$2,M15-S15,,S15,)))</f>
        <v>0</v>
      </c>
      <c r="U15" s="24">
        <f t="shared" ca="1" si="1"/>
        <v>38132355.200000003</v>
      </c>
      <c r="V15" s="24">
        <f ca="1">MATCH(U15,经验数据!$C$3:$C$202,1)</f>
        <v>103</v>
      </c>
      <c r="W15" s="24">
        <f ca="1">IFERROR(SUM(OFFSET([1]轮回!$B$1,MATCH(M15,[1]轮回!$A$1:$A$91,0)-S15,,S15,)),0)</f>
        <v>0</v>
      </c>
      <c r="X15" s="24">
        <f ca="1">W15+IF(R15,INDEX(模拟数据!$P$47:$P$50,MATCH($A$1,模拟数据!$K$47:$K$50,0)),0)</f>
        <v>0</v>
      </c>
      <c r="Y15" s="24">
        <f ca="1">SUM($X$3:X15)</f>
        <v>0</v>
      </c>
      <c r="Z15" s="24">
        <f ca="1">MATCH(Y15,经验数据!$Z$2:$Z$15,1)-1</f>
        <v>0</v>
      </c>
    </row>
    <row r="16" spans="1:26" x14ac:dyDescent="0.15">
      <c r="A16" s="25">
        <v>14</v>
      </c>
      <c r="B16" s="24">
        <f ca="1">SUM(OFFSET(经验数据!$F$2,INDEX(模拟数据!$B$3:$E$62,$A15,MATCH(A$1,模拟数据!$B$2:$E$2,0))+1,,INDEX(模拟数据!$B$3:$E$62,$A16,MATCH(A$1,模拟数据!$B$2:$E$2,0))-INDEX(模拟数据!$B$3:$E$62,$A15,MATCH(A$1,模拟数据!$B$2:$E$2,0)),))</f>
        <v>143857</v>
      </c>
      <c r="C16" s="24">
        <f>模拟数据!$L$16*INDEX(经验数据!$H$3:$H$3401,MATCH(INDEX(模拟数据!$B$3:$E$62,$A16,MATCH(A$1,模拟数据!$B$2:$E$2,0)),经验数据!$E$3:$E$3401,0))*(1+INDEX(模拟数据!$M$19:$M$22,MATCH(A$1,模拟数据!$K$19:$K$22,0)))</f>
        <v>5560155.7000000002</v>
      </c>
      <c r="D16" s="24">
        <f ca="1">SUM(OFFSET(经验数据!$S$2,INDEX(模拟数据!$F$3:$I$62,$A15,MATCH(A$1,模拟数据!$B$2:$E$2,0))+1,,INDEX(模拟数据!$F$3:$I$62,$A16,MATCH(A$1,模拟数据!$B$2:$E$2,0))-INDEX(模拟数据!$F$3:$I$62,$A15,MATCH(A$1,模拟数据!$B$2:$E$2,0)),))</f>
        <v>410000</v>
      </c>
      <c r="E16" s="24">
        <f ca="1">MIN(200,MATCH(SUM(B16:D16,U15),经验数据!$C$3:$C$202,1))</f>
        <v>105</v>
      </c>
      <c r="F16" s="24">
        <f t="shared" ca="1" si="2"/>
        <v>6</v>
      </c>
      <c r="G16" s="24">
        <f ca="1">INDEX(经验数据!$M$3:$M$23,MATCH(E16,经验数据!$J$3:$J$23,1))*INDEX(模拟数据!$S$19:$S$22,MATCH(A$1,模拟数据!$K$19:$K$22,0))</f>
        <v>4200000</v>
      </c>
      <c r="H16" s="24">
        <f ca="1">IF(F15&gt;0,VLOOKUP(F15*1000,经验数据!$O$3:$P$95,2,FALSE),VLOOKUP(MIN(80,E16),经验数据!$O$3:$P$95,2,FALSE))*模拟数据!$L$30</f>
        <v>852780</v>
      </c>
      <c r="I16" s="24">
        <f ca="1">MATCH(SUM(B16:D16,G16:H16,U15),经验数据!$C$3:$C$202,1)</f>
        <v>106</v>
      </c>
      <c r="J16" s="24">
        <f ca="1">MIN(INDEX(模拟数据!$N$37:$N$40,MATCH($A$1,模拟数据!$K$37:$K$40,0)),MAX(0,I16-80))</f>
        <v>3</v>
      </c>
      <c r="K16" s="24">
        <f ca="1">IF(J16=0,0,SUM(OFFSET(经验数据!$B$2,I16-J16,,J16,)))</f>
        <v>8261864</v>
      </c>
      <c r="L16" s="24">
        <f t="shared" ca="1" si="3"/>
        <v>41037283.900000006</v>
      </c>
      <c r="M16" s="24">
        <f ca="1">MATCH(L16,经验数据!$C$3:$C$202,1)</f>
        <v>104</v>
      </c>
      <c r="N16" s="24">
        <f ca="1">IFERROR(SUM(OFFSET(经验数据!$V$1,MATCH(I16,经验数据!$U$1:$U$123,0)-J16,,J16,)),0)</f>
        <v>104400</v>
      </c>
      <c r="O16" s="24">
        <f ca="1">N16+IF(J16&gt;0,INDEX(模拟数据!$P$37:$P$40,MATCH($A$1,模拟数据!$K$37:$K$40,0)),0)</f>
        <v>584400</v>
      </c>
      <c r="P16" s="24">
        <f ca="1">SUM($O$3:O16)</f>
        <v>7762600</v>
      </c>
      <c r="Q16" s="24">
        <f ca="1">MATCH(P16,经验数据!$Z$2:$Z$15,1)-1</f>
        <v>6</v>
      </c>
      <c r="R16" s="24" t="b">
        <f t="shared" ca="1" si="0"/>
        <v>0</v>
      </c>
      <c r="S16" s="24">
        <f ca="1">MIN(INDEX(模拟数据!$N$37:$N$40,MATCH($A$1,模拟数据!$K$37:$K$40,0)),IF(R16,M16-110,0))</f>
        <v>0</v>
      </c>
      <c r="T16" s="24">
        <f ca="1">IF(S16=0,0,SUM(OFFSET(经验数据!$B$2,M16-S16,,S16,)))</f>
        <v>0</v>
      </c>
      <c r="U16" s="24">
        <f t="shared" ca="1" si="1"/>
        <v>41037283.900000006</v>
      </c>
      <c r="V16" s="24">
        <f ca="1">MATCH(U16,经验数据!$C$3:$C$202,1)</f>
        <v>104</v>
      </c>
      <c r="W16" s="24">
        <f ca="1">IFERROR(SUM(OFFSET([1]轮回!$B$1,MATCH(M16,[1]轮回!$A$1:$A$91,0)-S16,,S16,)),0)</f>
        <v>0</v>
      </c>
      <c r="X16" s="24">
        <f ca="1">W16+IF(R16,INDEX(模拟数据!$P$47:$P$50,MATCH($A$1,模拟数据!$K$47:$K$50,0)),0)</f>
        <v>0</v>
      </c>
      <c r="Y16" s="24">
        <f ca="1">SUM($X$3:X16)</f>
        <v>0</v>
      </c>
      <c r="Z16" s="24">
        <f ca="1">MATCH(Y16,经验数据!$Z$2:$Z$15,1)-1</f>
        <v>0</v>
      </c>
    </row>
    <row r="17" spans="1:26" x14ac:dyDescent="0.15">
      <c r="A17" s="25">
        <v>15</v>
      </c>
      <c r="B17" s="24">
        <f ca="1">SUM(OFFSET(经验数据!$F$2,INDEX(模拟数据!$B$3:$E$62,$A16,MATCH(A$1,模拟数据!$B$2:$E$2,0))+1,,INDEX(模拟数据!$B$3:$E$62,$A17,MATCH(A$1,模拟数据!$B$2:$E$2,0))-INDEX(模拟数据!$B$3:$E$62,$A16,MATCH(A$1,模拟数据!$B$2:$E$2,0)),))</f>
        <v>149428</v>
      </c>
      <c r="C17" s="24">
        <f>模拟数据!$L$16*INDEX(经验数据!$H$3:$H$3401,MATCH(INDEX(模拟数据!$B$3:$E$62,$A17,MATCH(A$1,模拟数据!$B$2:$E$2,0)),经验数据!$E$3:$E$3401,0))*(1+INDEX(模拟数据!$M$19:$M$22,MATCH(A$1,模拟数据!$K$19:$K$22,0)))</f>
        <v>5771537.2000000002</v>
      </c>
      <c r="D17" s="24">
        <f ca="1">SUM(OFFSET(经验数据!$S$2,INDEX(模拟数据!$F$3:$I$62,$A16,MATCH(A$1,模拟数据!$B$2:$E$2,0))+1,,INDEX(模拟数据!$F$3:$I$62,$A17,MATCH(A$1,模拟数据!$B$2:$E$2,0))-INDEX(模拟数据!$F$3:$I$62,$A16,MATCH(A$1,模拟数据!$B$2:$E$2,0)),))</f>
        <v>455000</v>
      </c>
      <c r="E17" s="24">
        <f ca="1">MIN(200,MATCH(SUM(B17:D17,U16),经验数据!$C$3:$C$202,1))</f>
        <v>106</v>
      </c>
      <c r="F17" s="24">
        <f t="shared" ca="1" si="2"/>
        <v>6</v>
      </c>
      <c r="G17" s="24">
        <f ca="1">INDEX(经验数据!$M$3:$M$23,MATCH(E17,经验数据!$J$3:$J$23,1))*INDEX(模拟数据!$S$19:$S$22,MATCH(A$1,模拟数据!$K$19:$K$22,0))</f>
        <v>4200000</v>
      </c>
      <c r="H17" s="24">
        <f ca="1">IF(F16&gt;0,VLOOKUP(F16*1000,经验数据!$O$3:$P$95,2,FALSE),VLOOKUP(MIN(80,E17),经验数据!$O$3:$P$95,2,FALSE))*模拟数据!$L$30</f>
        <v>852780</v>
      </c>
      <c r="I17" s="24">
        <f ca="1">MATCH(SUM(B17:D17,G17:H17,U16),经验数据!$C$3:$C$202,1)</f>
        <v>107</v>
      </c>
      <c r="J17" s="24">
        <f ca="1">MIN(INDEX(模拟数据!$N$37:$N$40,MATCH($A$1,模拟数据!$K$37:$K$40,0)),MAX(0,I17-80))</f>
        <v>3</v>
      </c>
      <c r="K17" s="24">
        <f ca="1">IF(J17=0,0,SUM(OFFSET(经验数据!$B$2,I17-J17,,J17,)))</f>
        <v>8615771</v>
      </c>
      <c r="L17" s="24">
        <f t="shared" ca="1" si="3"/>
        <v>43850258.100000009</v>
      </c>
      <c r="M17" s="24">
        <f ca="1">MATCH(L17,经验数据!$C$3:$C$202,1)</f>
        <v>105</v>
      </c>
      <c r="N17" s="24">
        <f ca="1">IFERROR(SUM(OFFSET(经验数据!$V$1,MATCH(I17,经验数据!$U$1:$U$123,0)-J17,,J17,)),0)</f>
        <v>109200</v>
      </c>
      <c r="O17" s="24">
        <f ca="1">N17+IF(J17&gt;0,INDEX(模拟数据!$P$37:$P$40,MATCH($A$1,模拟数据!$K$37:$K$40,0)),0)</f>
        <v>589200</v>
      </c>
      <c r="P17" s="24">
        <f ca="1">SUM($O$3:O17)</f>
        <v>8351800</v>
      </c>
      <c r="Q17" s="24">
        <f ca="1">MATCH(P17,经验数据!$Z$2:$Z$15,1)-1</f>
        <v>6</v>
      </c>
      <c r="R17" s="24" t="b">
        <f t="shared" ca="1" si="0"/>
        <v>0</v>
      </c>
      <c r="S17" s="24">
        <f ca="1">MIN(INDEX(模拟数据!$N$37:$N$40,MATCH($A$1,模拟数据!$K$37:$K$40,0)),IF(R17,M17-110,0))</f>
        <v>0</v>
      </c>
      <c r="T17" s="24">
        <f ca="1">IF(S17=0,0,SUM(OFFSET(经验数据!$B$2,M17-S17,,S17,)))</f>
        <v>0</v>
      </c>
      <c r="U17" s="24">
        <f t="shared" ca="1" si="1"/>
        <v>43850258.100000009</v>
      </c>
      <c r="V17" s="24">
        <f ca="1">MATCH(U17,经验数据!$C$3:$C$202,1)</f>
        <v>105</v>
      </c>
      <c r="W17" s="24">
        <f ca="1">IFERROR(SUM(OFFSET([1]轮回!$B$1,MATCH(M17,[1]轮回!$A$1:$A$91,0)-S17,,S17,)),0)</f>
        <v>0</v>
      </c>
      <c r="X17" s="24">
        <f ca="1">W17+IF(R17,INDEX(模拟数据!$P$47:$P$50,MATCH($A$1,模拟数据!$K$47:$K$50,0)),0)</f>
        <v>0</v>
      </c>
      <c r="Y17" s="24">
        <f ca="1">SUM($X$3:X17)</f>
        <v>0</v>
      </c>
      <c r="Z17" s="24">
        <f ca="1">MATCH(Y17,经验数据!$Z$2:$Z$15,1)-1</f>
        <v>0</v>
      </c>
    </row>
    <row r="18" spans="1:26" x14ac:dyDescent="0.15">
      <c r="A18" s="25">
        <v>16</v>
      </c>
      <c r="B18" s="24">
        <f ca="1">SUM(OFFSET(经验数据!$F$2,INDEX(模拟数据!$B$3:$E$62,$A17,MATCH(A$1,模拟数据!$B$2:$E$2,0))+1,,INDEX(模拟数据!$B$3:$E$62,$A18,MATCH(A$1,模拟数据!$B$2:$E$2,0))-INDEX(模拟数据!$B$3:$E$62,$A17,MATCH(A$1,模拟数据!$B$2:$E$2,0)),))</f>
        <v>154995</v>
      </c>
      <c r="C18" s="24">
        <f>模拟数据!$L$16*INDEX(经验数据!$H$3:$H$3401,MATCH(INDEX(模拟数据!$B$3:$E$62,$A18,MATCH(A$1,模拟数据!$B$2:$E$2,0)),经验数据!$E$3:$E$3401,0))*(1+INDEX(模拟数据!$M$19:$M$22,MATCH(A$1,模拟数据!$K$19:$K$22,0)))</f>
        <v>5982893.4000000004</v>
      </c>
      <c r="D18" s="24">
        <f ca="1">SUM(OFFSET(经验数据!$S$2,INDEX(模拟数据!$F$3:$I$62,$A17,MATCH(A$1,模拟数据!$B$2:$E$2,0))+1,,INDEX(模拟数据!$F$3:$I$62,$A18,MATCH(A$1,模拟数据!$B$2:$E$2,0))-INDEX(模拟数据!$F$3:$I$62,$A17,MATCH(A$1,模拟数据!$B$2:$E$2,0)),))</f>
        <v>475000</v>
      </c>
      <c r="E18" s="24">
        <f ca="1">MIN(200,MATCH(SUM(B18:D18,U17),经验数据!$C$3:$C$202,1))</f>
        <v>107</v>
      </c>
      <c r="F18" s="24">
        <f t="shared" ca="1" si="2"/>
        <v>6</v>
      </c>
      <c r="G18" s="24">
        <f ca="1">INDEX(经验数据!$M$3:$M$23,MATCH(E18,经验数据!$J$3:$J$23,1))*INDEX(模拟数据!$S$19:$S$22,MATCH(A$1,模拟数据!$K$19:$K$22,0))</f>
        <v>4200000</v>
      </c>
      <c r="H18" s="24">
        <f ca="1">IF(F17&gt;0,VLOOKUP(F17*1000,经验数据!$O$3:$P$95,2,FALSE),VLOOKUP(MIN(80,E18),经验数据!$O$3:$P$95,2,FALSE))*模拟数据!$L$30</f>
        <v>852780</v>
      </c>
      <c r="I18" s="24">
        <f ca="1">MATCH(SUM(B18:D18,G18:H18,U17),经验数据!$C$3:$C$202,1)</f>
        <v>108</v>
      </c>
      <c r="J18" s="24">
        <f ca="1">MIN(INDEX(模拟数据!$N$37:$N$40,MATCH($A$1,模拟数据!$K$37:$K$40,0)),MAX(0,I18-80))</f>
        <v>3</v>
      </c>
      <c r="K18" s="24">
        <f ca="1">IF(J18=0,0,SUM(OFFSET(经验数据!$B$2,I18-J18,,J18,)))</f>
        <v>8977064</v>
      </c>
      <c r="L18" s="24">
        <f t="shared" ca="1" si="3"/>
        <v>46538862.500000007</v>
      </c>
      <c r="M18" s="24">
        <f ca="1">MATCH(L18,经验数据!$C$3:$C$202,1)</f>
        <v>106</v>
      </c>
      <c r="N18" s="24">
        <f ca="1">IFERROR(SUM(OFFSET(经验数据!$V$1,MATCH(I18,经验数据!$U$1:$U$123,0)-J18,,J18,)),0)</f>
        <v>114000</v>
      </c>
      <c r="O18" s="24">
        <f ca="1">N18+IF(J18&gt;0,INDEX(模拟数据!$P$37:$P$40,MATCH($A$1,模拟数据!$K$37:$K$40,0)),0)</f>
        <v>594000</v>
      </c>
      <c r="P18" s="24">
        <f ca="1">SUM($O$3:O18)</f>
        <v>8945800</v>
      </c>
      <c r="Q18" s="24">
        <f ca="1">MATCH(P18,经验数据!$Z$2:$Z$15,1)-1</f>
        <v>6</v>
      </c>
      <c r="R18" s="24" t="b">
        <f t="shared" ca="1" si="0"/>
        <v>0</v>
      </c>
      <c r="S18" s="24">
        <f ca="1">MIN(INDEX(模拟数据!$N$37:$N$40,MATCH($A$1,模拟数据!$K$37:$K$40,0)),IF(R18,M18-110,0))</f>
        <v>0</v>
      </c>
      <c r="T18" s="24">
        <f ca="1">IF(S18=0,0,SUM(OFFSET(经验数据!$B$2,M18-S18,,S18,)))</f>
        <v>0</v>
      </c>
      <c r="U18" s="24">
        <f t="shared" ca="1" si="1"/>
        <v>46538862.500000007</v>
      </c>
      <c r="V18" s="24">
        <f ca="1">MATCH(U18,经验数据!$C$3:$C$202,1)</f>
        <v>106</v>
      </c>
      <c r="W18" s="24">
        <f ca="1">IFERROR(SUM(OFFSET([1]轮回!$B$1,MATCH(M18,[1]轮回!$A$1:$A$91,0)-S18,,S18,)),0)</f>
        <v>0</v>
      </c>
      <c r="X18" s="24">
        <f ca="1">W18+IF(R18,INDEX(模拟数据!$P$47:$P$50,MATCH($A$1,模拟数据!$K$47:$K$50,0)),0)</f>
        <v>0</v>
      </c>
      <c r="Y18" s="24">
        <f ca="1">SUM($X$3:X18)</f>
        <v>0</v>
      </c>
      <c r="Z18" s="24">
        <f ca="1">MATCH(Y18,经验数据!$Z$2:$Z$15,1)-1</f>
        <v>0</v>
      </c>
    </row>
    <row r="19" spans="1:26" x14ac:dyDescent="0.15">
      <c r="A19" s="25">
        <v>17</v>
      </c>
      <c r="B19" s="24">
        <f ca="1">SUM(OFFSET(经验数据!$F$2,INDEX(模拟数据!$B$3:$E$62,$A18,MATCH(A$1,模拟数据!$B$2:$E$2,0))+1,,INDEX(模拟数据!$B$3:$E$62,$A19,MATCH(A$1,模拟数据!$B$2:$E$2,0))-INDEX(模拟数据!$B$3:$E$62,$A18,MATCH(A$1,模拟数据!$B$2:$E$2,0)),))</f>
        <v>160568</v>
      </c>
      <c r="C19" s="24">
        <f>模拟数据!$L$16*INDEX(经验数据!$H$3:$H$3401,MATCH(INDEX(模拟数据!$B$3:$E$62,$A19,MATCH(A$1,模拟数据!$B$2:$E$2,0)),经验数据!$E$3:$E$3401,0))*(1+INDEX(模拟数据!$M$19:$M$22,MATCH(A$1,模拟数据!$K$19:$K$22,0)))</f>
        <v>6194274.9000000004</v>
      </c>
      <c r="D19" s="24">
        <f ca="1">SUM(OFFSET(经验数据!$S$2,INDEX(模拟数据!$F$3:$I$62,$A18,MATCH(A$1,模拟数据!$B$2:$E$2,0))+1,,INDEX(模拟数据!$F$3:$I$62,$A19,MATCH(A$1,模拟数据!$B$2:$E$2,0))-INDEX(模拟数据!$F$3:$I$62,$A18,MATCH(A$1,模拟数据!$B$2:$E$2,0)),))</f>
        <v>500000</v>
      </c>
      <c r="E19" s="24">
        <f ca="1">MIN(200,MATCH(SUM(B19:D19,U18),经验数据!$C$3:$C$202,1))</f>
        <v>108</v>
      </c>
      <c r="F19" s="24">
        <f t="shared" ca="1" si="2"/>
        <v>6</v>
      </c>
      <c r="G19" s="24">
        <f ca="1">INDEX(经验数据!$M$3:$M$23,MATCH(E19,经验数据!$J$3:$J$23,1))*INDEX(模拟数据!$S$19:$S$22,MATCH(A$1,模拟数据!$K$19:$K$22,0))</f>
        <v>4200000</v>
      </c>
      <c r="H19" s="24">
        <f ca="1">IF(F18&gt;0,VLOOKUP(F18*1000,经验数据!$O$3:$P$95,2,FALSE),VLOOKUP(MIN(80,E19),经验数据!$O$3:$P$95,2,FALSE))*模拟数据!$L$30</f>
        <v>852780</v>
      </c>
      <c r="I19" s="24">
        <f ca="1">MATCH(SUM(B19:D19,G19:H19,U18),经验数据!$C$3:$C$202,1)</f>
        <v>109</v>
      </c>
      <c r="J19" s="24">
        <f ca="1">MIN(INDEX(模拟数据!$N$37:$N$40,MATCH($A$1,模拟数据!$K$37:$K$40,0)),MAX(0,I19-80))</f>
        <v>3</v>
      </c>
      <c r="K19" s="24">
        <f ca="1">IF(J19=0,0,SUM(OFFSET(经验数据!$B$2,I19-J19,,J19,)))</f>
        <v>9345743</v>
      </c>
      <c r="L19" s="24">
        <f t="shared" ca="1" si="3"/>
        <v>49100742.400000006</v>
      </c>
      <c r="M19" s="24">
        <f ca="1">MATCH(L19,经验数据!$C$3:$C$202,1)</f>
        <v>106</v>
      </c>
      <c r="N19" s="24">
        <f ca="1">IFERROR(SUM(OFFSET(经验数据!$V$1,MATCH(I19,经验数据!$U$1:$U$123,0)-J19,,J19,)),0)</f>
        <v>118900</v>
      </c>
      <c r="O19" s="24">
        <f ca="1">N19+IF(J19&gt;0,INDEX(模拟数据!$P$37:$P$40,MATCH($A$1,模拟数据!$K$37:$K$40,0)),0)</f>
        <v>598900</v>
      </c>
      <c r="P19" s="24">
        <f ca="1">SUM($O$3:O19)</f>
        <v>9544700</v>
      </c>
      <c r="Q19" s="24">
        <f ca="1">MATCH(P19,经验数据!$Z$2:$Z$15,1)-1</f>
        <v>6</v>
      </c>
      <c r="R19" s="24" t="b">
        <f t="shared" ca="1" si="0"/>
        <v>0</v>
      </c>
      <c r="S19" s="24">
        <f ca="1">MIN(INDEX(模拟数据!$N$37:$N$40,MATCH($A$1,模拟数据!$K$37:$K$40,0)),IF(R19,M19-110,0))</f>
        <v>0</v>
      </c>
      <c r="T19" s="24">
        <f ca="1">IF(S19=0,0,SUM(OFFSET(经验数据!$B$2,M19-S19,,S19,)))</f>
        <v>0</v>
      </c>
      <c r="U19" s="24">
        <f t="shared" ca="1" si="1"/>
        <v>49100742.400000006</v>
      </c>
      <c r="V19" s="24">
        <f ca="1">MATCH(U19,经验数据!$C$3:$C$202,1)</f>
        <v>106</v>
      </c>
      <c r="W19" s="24">
        <f ca="1">IFERROR(SUM(OFFSET([1]轮回!$B$1,MATCH(M19,[1]轮回!$A$1:$A$91,0)-S19,,S19,)),0)</f>
        <v>0</v>
      </c>
      <c r="X19" s="24">
        <f ca="1">W19+IF(R19,INDEX(模拟数据!$P$47:$P$50,MATCH($A$1,模拟数据!$K$47:$K$50,0)),0)</f>
        <v>0</v>
      </c>
      <c r="Y19" s="24">
        <f ca="1">SUM($X$3:X19)</f>
        <v>0</v>
      </c>
      <c r="Z19" s="24">
        <f ca="1">MATCH(Y19,经验数据!$Z$2:$Z$15,1)-1</f>
        <v>0</v>
      </c>
    </row>
    <row r="20" spans="1:26" x14ac:dyDescent="0.15">
      <c r="A20" s="25">
        <v>18</v>
      </c>
      <c r="B20" s="24">
        <f ca="1">SUM(OFFSET(经验数据!$F$2,INDEX(模拟数据!$B$3:$E$62,$A19,MATCH(A$1,模拟数据!$B$2:$E$2,0))+1,,INDEX(模拟数据!$B$3:$E$62,$A20,MATCH(A$1,模拟数据!$B$2:$E$2,0))-INDEX(模拟数据!$B$3:$E$62,$A19,MATCH(A$1,模拟数据!$B$2:$E$2,0)),))</f>
        <v>166135</v>
      </c>
      <c r="C20" s="24">
        <f>模拟数据!$L$16*INDEX(经验数据!$H$3:$H$3401,MATCH(INDEX(模拟数据!$B$3:$E$62,$A20,MATCH(A$1,模拟数据!$B$2:$E$2,0)),经验数据!$E$3:$E$3401,0))*(1+INDEX(模拟数据!$M$19:$M$22,MATCH(A$1,模拟数据!$K$19:$K$22,0)))</f>
        <v>6405631.1000000006</v>
      </c>
      <c r="D20" s="24">
        <f ca="1">SUM(OFFSET(经验数据!$S$2,INDEX(模拟数据!$F$3:$I$62,$A19,MATCH(A$1,模拟数据!$B$2:$E$2,0))+1,,INDEX(模拟数据!$F$3:$I$62,$A20,MATCH(A$1,模拟数据!$B$2:$E$2,0))-INDEX(模拟数据!$F$3:$I$62,$A19,MATCH(A$1,模拟数据!$B$2:$E$2,0)),))</f>
        <v>520000</v>
      </c>
      <c r="E20" s="24">
        <f ca="1">MIN(200,MATCH(SUM(B20:D20,U19),经验数据!$C$3:$C$202,1))</f>
        <v>109</v>
      </c>
      <c r="F20" s="24">
        <f t="shared" ca="1" si="2"/>
        <v>6</v>
      </c>
      <c r="G20" s="24">
        <f ca="1">INDEX(经验数据!$M$3:$M$23,MATCH(E20,经验数据!$J$3:$J$23,1))*INDEX(模拟数据!$S$19:$S$22,MATCH(A$1,模拟数据!$K$19:$K$22,0))</f>
        <v>4200000</v>
      </c>
      <c r="H20" s="24">
        <f ca="1">IF(F19&gt;0,VLOOKUP(F19*1000,经验数据!$O$3:$P$95,2,FALSE),VLOOKUP(MIN(80,E20),经验数据!$O$3:$P$95,2,FALSE))*模拟数据!$L$30</f>
        <v>852780</v>
      </c>
      <c r="I20" s="24">
        <f ca="1">MATCH(SUM(B20:D20,G20:H20,U19),经验数据!$C$3:$C$202,1)</f>
        <v>110</v>
      </c>
      <c r="J20" s="24">
        <f ca="1">MIN(INDEX(模拟数据!$N$37:$N$40,MATCH($A$1,模拟数据!$K$37:$K$40,0)),MAX(0,I20-80))</f>
        <v>3</v>
      </c>
      <c r="K20" s="24">
        <f ca="1">IF(J20=0,0,SUM(OFFSET(经验数据!$B$2,I20-J20,,J20,)))</f>
        <v>9721808</v>
      </c>
      <c r="L20" s="24">
        <f t="shared" ca="1" si="3"/>
        <v>51523480.500000007</v>
      </c>
      <c r="M20" s="24">
        <f ca="1">MATCH(L20,经验数据!$C$3:$C$202,1)</f>
        <v>107</v>
      </c>
      <c r="N20" s="24">
        <f ca="1">IFERROR(SUM(OFFSET(经验数据!$V$1,MATCH(I20,经验数据!$U$1:$U$123,0)-J20,,J20,)),0)</f>
        <v>123800</v>
      </c>
      <c r="O20" s="24">
        <f ca="1">N20+IF(J20&gt;0,INDEX(模拟数据!$P$37:$P$40,MATCH($A$1,模拟数据!$K$37:$K$40,0)),0)</f>
        <v>603800</v>
      </c>
      <c r="P20" s="24">
        <f ca="1">SUM($O$3:O20)</f>
        <v>10148500</v>
      </c>
      <c r="Q20" s="24">
        <f ca="1">MATCH(P20,经验数据!$Z$2:$Z$15,1)-1</f>
        <v>6</v>
      </c>
      <c r="R20" s="24" t="b">
        <f t="shared" ca="1" si="0"/>
        <v>0</v>
      </c>
      <c r="S20" s="24">
        <f ca="1">MIN(INDEX(模拟数据!$N$37:$N$40,MATCH($A$1,模拟数据!$K$37:$K$40,0)),IF(R20,M20-110,0))</f>
        <v>0</v>
      </c>
      <c r="T20" s="24">
        <f ca="1">IF(S20=0,0,SUM(OFFSET(经验数据!$B$2,M20-S20,,S20,)))</f>
        <v>0</v>
      </c>
      <c r="U20" s="24">
        <f t="shared" ca="1" si="1"/>
        <v>51523480.500000007</v>
      </c>
      <c r="V20" s="24">
        <f ca="1">MATCH(U20,经验数据!$C$3:$C$202,1)</f>
        <v>107</v>
      </c>
      <c r="W20" s="24">
        <f ca="1">IFERROR(SUM(OFFSET([1]轮回!$B$1,MATCH(M20,[1]轮回!$A$1:$A$91,0)-S20,,S20,)),0)</f>
        <v>0</v>
      </c>
      <c r="X20" s="24">
        <f ca="1">W20+IF(R20,INDEX(模拟数据!$P$47:$P$50,MATCH($A$1,模拟数据!$K$47:$K$50,0)),0)</f>
        <v>0</v>
      </c>
      <c r="Y20" s="24">
        <f ca="1">SUM($X$3:X20)</f>
        <v>0</v>
      </c>
      <c r="Z20" s="24">
        <f ca="1">MATCH(Y20,经验数据!$Z$2:$Z$15,1)-1</f>
        <v>0</v>
      </c>
    </row>
    <row r="21" spans="1:26" x14ac:dyDescent="0.15">
      <c r="A21" s="25">
        <v>19</v>
      </c>
      <c r="B21" s="24">
        <f ca="1">SUM(OFFSET(经验数据!$F$2,INDEX(模拟数据!$B$3:$E$62,$A20,MATCH(A$1,模拟数据!$B$2:$E$2,0))+1,,INDEX(模拟数据!$B$3:$E$62,$A21,MATCH(A$1,模拟数据!$B$2:$E$2,0))-INDEX(模拟数据!$B$3:$E$62,$A20,MATCH(A$1,模拟数据!$B$2:$E$2,0)),))</f>
        <v>171707</v>
      </c>
      <c r="C21" s="24">
        <f>模拟数据!$L$16*INDEX(经验数据!$H$3:$H$3401,MATCH(INDEX(模拟数据!$B$3:$E$62,$A21,MATCH(A$1,模拟数据!$B$2:$E$2,0)),经验数据!$E$3:$E$3401,0))*(1+INDEX(模拟数据!$M$19:$M$22,MATCH(A$1,模拟数据!$K$19:$K$22,0)))</f>
        <v>6617012.6000000006</v>
      </c>
      <c r="D21" s="24">
        <f ca="1">SUM(OFFSET(经验数据!$S$2,INDEX(模拟数据!$F$3:$I$62,$A20,MATCH(A$1,模拟数据!$B$2:$E$2,0))+1,,INDEX(模拟数据!$F$3:$I$62,$A21,MATCH(A$1,模拟数据!$B$2:$E$2,0))-INDEX(模拟数据!$F$3:$I$62,$A20,MATCH(A$1,模拟数据!$B$2:$E$2,0)),))</f>
        <v>360000</v>
      </c>
      <c r="E21" s="24">
        <f ca="1">MIN(200,MATCH(SUM(B21:D21,U20),经验数据!$C$3:$C$202,1))</f>
        <v>109</v>
      </c>
      <c r="F21" s="24">
        <f t="shared" ca="1" si="2"/>
        <v>6</v>
      </c>
      <c r="G21" s="24">
        <f ca="1">INDEX(经验数据!$M$3:$M$23,MATCH(E21,经验数据!$J$3:$J$23,1))*INDEX(模拟数据!$S$19:$S$22,MATCH(A$1,模拟数据!$K$19:$K$22,0))</f>
        <v>4200000</v>
      </c>
      <c r="H21" s="24">
        <f ca="1">IF(F20&gt;0,VLOOKUP(F20*1000,经验数据!$O$3:$P$95,2,FALSE),VLOOKUP(MIN(80,E21),经验数据!$O$3:$P$95,2,FALSE))*模拟数据!$L$30</f>
        <v>852780</v>
      </c>
      <c r="I21" s="24">
        <f ca="1">MATCH(SUM(B21:D21,G21:H21,U20),经验数据!$C$3:$C$202,1)</f>
        <v>111</v>
      </c>
      <c r="J21" s="24">
        <f ca="1">MIN(INDEX(模拟数据!$N$37:$N$40,MATCH($A$1,模拟数据!$K$37:$K$40,0)),MAX(0,I21-80))</f>
        <v>3</v>
      </c>
      <c r="K21" s="24">
        <f ca="1">IF(J21=0,0,SUM(OFFSET(经验数据!$B$2,I21-J21,,J21,)))</f>
        <v>10265260</v>
      </c>
      <c r="L21" s="24">
        <f t="shared" ca="1" si="3"/>
        <v>53459720.100000009</v>
      </c>
      <c r="M21" s="24">
        <f ca="1">MATCH(L21,经验数据!$C$3:$C$202,1)</f>
        <v>108</v>
      </c>
      <c r="N21" s="24">
        <f ca="1">IFERROR(SUM(OFFSET(经验数据!$V$1,MATCH(I21,经验数据!$U$1:$U$123,0)-J21,,J21,)),0)</f>
        <v>127100</v>
      </c>
      <c r="O21" s="24">
        <f ca="1">N21+IF(J21&gt;0,INDEX(模拟数据!$P$37:$P$40,MATCH($A$1,模拟数据!$K$37:$K$40,0)),0)</f>
        <v>607100</v>
      </c>
      <c r="P21" s="24">
        <f ca="1">SUM($O$3:O21)</f>
        <v>10755600</v>
      </c>
      <c r="Q21" s="24">
        <f ca="1">MATCH(P21,经验数据!$Z$2:$Z$15,1)-1</f>
        <v>7</v>
      </c>
      <c r="R21" s="24" t="b">
        <f t="shared" ca="1" si="0"/>
        <v>0</v>
      </c>
      <c r="S21" s="24">
        <f ca="1">MIN(INDEX(模拟数据!$N$37:$N$40,MATCH($A$1,模拟数据!$K$37:$K$40,0)),IF(R21,M21-110,0))</f>
        <v>0</v>
      </c>
      <c r="T21" s="24">
        <f ca="1">IF(S21=0,0,SUM(OFFSET(经验数据!$B$2,M21-S21,,S21,)))</f>
        <v>0</v>
      </c>
      <c r="U21" s="24">
        <f t="shared" ca="1" si="1"/>
        <v>53459720.100000009</v>
      </c>
      <c r="V21" s="24">
        <f ca="1">MATCH(U21,经验数据!$C$3:$C$202,1)</f>
        <v>108</v>
      </c>
      <c r="W21" s="24">
        <f ca="1">IFERROR(SUM(OFFSET([1]轮回!$B$1,MATCH(M21,[1]轮回!$A$1:$A$91,0)-S21,,S21,)),0)</f>
        <v>0</v>
      </c>
      <c r="X21" s="24">
        <f ca="1">W21+IF(R21,INDEX(模拟数据!$P$47:$P$50,MATCH($A$1,模拟数据!$K$47:$K$50,0)),0)</f>
        <v>0</v>
      </c>
      <c r="Y21" s="24">
        <f ca="1">SUM($X$3:X21)</f>
        <v>0</v>
      </c>
      <c r="Z21" s="24">
        <f ca="1">MATCH(Y21,经验数据!$Z$2:$Z$15,1)-1</f>
        <v>0</v>
      </c>
    </row>
    <row r="22" spans="1:26" x14ac:dyDescent="0.15">
      <c r="A22" s="25">
        <v>20</v>
      </c>
      <c r="B22" s="24">
        <f ca="1">SUM(OFFSET(经验数据!$F$2,INDEX(模拟数据!$B$3:$E$62,$A21,MATCH(A$1,模拟数据!$B$2:$E$2,0))+1,,INDEX(模拟数据!$B$3:$E$62,$A22,MATCH(A$1,模拟数据!$B$2:$E$2,0))-INDEX(模拟数据!$B$3:$E$62,$A21,MATCH(A$1,模拟数据!$B$2:$E$2,0)),))</f>
        <v>177274</v>
      </c>
      <c r="C22" s="24">
        <f>模拟数据!$L$16*INDEX(经验数据!$H$3:$H$3401,MATCH(INDEX(模拟数据!$B$3:$E$62,$A22,MATCH(A$1,模拟数据!$B$2:$E$2,0)),经验数据!$E$3:$E$3401,0))*(1+INDEX(模拟数据!$M$19:$M$22,MATCH(A$1,模拟数据!$K$19:$K$22,0)))</f>
        <v>6828394.1000000006</v>
      </c>
      <c r="D22" s="24">
        <f ca="1">SUM(OFFSET(经验数据!$S$2,INDEX(模拟数据!$F$3:$I$62,$A21,MATCH(A$1,模拟数据!$B$2:$E$2,0))+1,,INDEX(模拟数据!$F$3:$I$62,$A22,MATCH(A$1,模拟数据!$B$2:$E$2,0))-INDEX(模拟数据!$F$3:$I$62,$A21,MATCH(A$1,模拟数据!$B$2:$E$2,0)),))</f>
        <v>560000</v>
      </c>
      <c r="E22" s="24">
        <f ca="1">MIN(200,MATCH(SUM(B22:D22,U21),经验数据!$C$3:$C$202,1))</f>
        <v>110</v>
      </c>
      <c r="F22" s="24">
        <f t="shared" ca="1" si="2"/>
        <v>7</v>
      </c>
      <c r="G22" s="24">
        <f ca="1">INDEX(经验数据!$M$3:$M$23,MATCH(E22,经验数据!$J$3:$J$23,1))*INDEX(模拟数据!$S$19:$S$22,MATCH(A$1,模拟数据!$K$19:$K$22,0))</f>
        <v>5400000</v>
      </c>
      <c r="H22" s="24">
        <f ca="1">IF(F21&gt;0,VLOOKUP(F21*1000,经验数据!$O$3:$P$95,2,FALSE),VLOOKUP(MIN(80,E22),经验数据!$O$3:$P$95,2,FALSE))*模拟数据!$L$30</f>
        <v>852780</v>
      </c>
      <c r="I22" s="24">
        <f ca="1">MATCH(SUM(B22:D22,G22:H22,U21),经验数据!$C$3:$C$202,1)</f>
        <v>111</v>
      </c>
      <c r="J22" s="24">
        <f ca="1">MIN(INDEX(模拟数据!$N$37:$N$40,MATCH($A$1,模拟数据!$K$37:$K$40,0)),MAX(0,I22-80))</f>
        <v>3</v>
      </c>
      <c r="K22" s="24">
        <f ca="1">IF(J22=0,0,SUM(OFFSET(经验数据!$B$2,I22-J22,,J22,)))</f>
        <v>10265260</v>
      </c>
      <c r="L22" s="24">
        <f t="shared" ca="1" si="3"/>
        <v>57012908.20000001</v>
      </c>
      <c r="M22" s="24">
        <f ca="1">MATCH(L22,经验数据!$C$3:$C$202,1)</f>
        <v>109</v>
      </c>
      <c r="N22" s="24">
        <f ca="1">IFERROR(SUM(OFFSET(经验数据!$V$1,MATCH(I22,经验数据!$U$1:$U$123,0)-J22,,J22,)),0)</f>
        <v>127100</v>
      </c>
      <c r="O22" s="24">
        <f ca="1">N22+IF(J22&gt;0,INDEX(模拟数据!$P$37:$P$40,MATCH($A$1,模拟数据!$K$37:$K$40,0)),0)</f>
        <v>607100</v>
      </c>
      <c r="P22" s="24">
        <f ca="1">SUM($O$3:O22)</f>
        <v>11362700</v>
      </c>
      <c r="Q22" s="24">
        <f ca="1">MATCH(P22,经验数据!$Z$2:$Z$15,1)-1</f>
        <v>7</v>
      </c>
      <c r="R22" s="24" t="b">
        <f t="shared" ca="1" si="0"/>
        <v>0</v>
      </c>
      <c r="S22" s="24">
        <f ca="1">MIN(INDEX(模拟数据!$N$37:$N$40,MATCH($A$1,模拟数据!$K$37:$K$40,0)),IF(R22,M22-110,0))</f>
        <v>0</v>
      </c>
      <c r="T22" s="24">
        <f ca="1">IF(S22=0,0,SUM(OFFSET(经验数据!$B$2,M22-S22,,S22,)))</f>
        <v>0</v>
      </c>
      <c r="U22" s="24">
        <f t="shared" ca="1" si="1"/>
        <v>57012908.20000001</v>
      </c>
      <c r="V22" s="24">
        <f ca="1">MATCH(U22,经验数据!$C$3:$C$202,1)</f>
        <v>109</v>
      </c>
      <c r="W22" s="24">
        <f ca="1">IFERROR(SUM(OFFSET([1]轮回!$B$1,MATCH(M22,[1]轮回!$A$1:$A$91,0)-S22,,S22,)),0)</f>
        <v>0</v>
      </c>
      <c r="X22" s="24">
        <f ca="1">W22+IF(R22,INDEX(模拟数据!$P$47:$P$50,MATCH($A$1,模拟数据!$K$47:$K$50,0)),0)</f>
        <v>0</v>
      </c>
      <c r="Y22" s="24">
        <f ca="1">SUM($X$3:X22)</f>
        <v>0</v>
      </c>
      <c r="Z22" s="24">
        <f ca="1">MATCH(Y22,经验数据!$Z$2:$Z$15,1)-1</f>
        <v>0</v>
      </c>
    </row>
    <row r="23" spans="1:26" x14ac:dyDescent="0.15">
      <c r="A23" s="25">
        <v>21</v>
      </c>
      <c r="B23" s="24">
        <f ca="1">SUM(OFFSET(经验数据!$F$2,INDEX(模拟数据!$B$3:$E$62,$A22,MATCH(A$1,模拟数据!$B$2:$E$2,0))+1,,INDEX(模拟数据!$B$3:$E$62,$A23,MATCH(A$1,模拟数据!$B$2:$E$2,0))-INDEX(模拟数据!$B$3:$E$62,$A22,MATCH(A$1,模拟数据!$B$2:$E$2,0)),))</f>
        <v>182847</v>
      </c>
      <c r="C23" s="24">
        <f>模拟数据!$L$16*INDEX(经验数据!$H$3:$H$3401,MATCH(INDEX(模拟数据!$B$3:$E$62,$A23,MATCH(A$1,模拟数据!$B$2:$E$2,0)),经验数据!$E$3:$E$3401,0))*(1+INDEX(模拟数据!$M$19:$M$22,MATCH(A$1,模拟数据!$K$19:$K$22,0)))</f>
        <v>7039750.3000000007</v>
      </c>
      <c r="D23" s="24">
        <f ca="1">SUM(OFFSET(经验数据!$S$2,INDEX(模拟数据!$F$3:$I$62,$A22,MATCH(A$1,模拟数据!$B$2:$E$2,0))+1,,INDEX(模拟数据!$F$3:$I$62,$A23,MATCH(A$1,模拟数据!$B$2:$E$2,0))-INDEX(模拟数据!$F$3:$I$62,$A22,MATCH(A$1,模拟数据!$B$2:$E$2,0)),))</f>
        <v>580000</v>
      </c>
      <c r="E23" s="24">
        <f ca="1">MIN(200,MATCH(SUM(B23:D23,U22),经验数据!$C$3:$C$202,1))</f>
        <v>111</v>
      </c>
      <c r="F23" s="24">
        <f t="shared" ca="1" si="2"/>
        <v>7</v>
      </c>
      <c r="G23" s="24">
        <f ca="1">INDEX(经验数据!$M$3:$M$23,MATCH(E23,经验数据!$J$3:$J$23,1))*INDEX(模拟数据!$S$19:$S$22,MATCH(A$1,模拟数据!$K$19:$K$22,0))</f>
        <v>5400000</v>
      </c>
      <c r="H23" s="24">
        <f ca="1">IF(F22&gt;0,VLOOKUP(F22*1000,经验数据!$O$3:$P$95,2,FALSE),VLOOKUP(MIN(80,E23),经验数据!$O$3:$P$95,2,FALSE))*模拟数据!$L$30</f>
        <v>898530</v>
      </c>
      <c r="I23" s="24">
        <f ca="1">MATCH(SUM(B23:D23,G23:H23,U22),经验数据!$C$3:$C$202,1)</f>
        <v>112</v>
      </c>
      <c r="J23" s="24">
        <f ca="1">MIN(INDEX(模拟数据!$N$37:$N$40,MATCH($A$1,模拟数据!$K$37:$K$40,0)),MAX(0,I23-80))</f>
        <v>3</v>
      </c>
      <c r="K23" s="24">
        <f ca="1">IF(J23=0,0,SUM(OFFSET(经验数据!$B$2,I23-J23,,J23,)))</f>
        <v>10915394</v>
      </c>
      <c r="L23" s="24">
        <f t="shared" ca="1" si="3"/>
        <v>60198641.500000015</v>
      </c>
      <c r="M23" s="24">
        <f ca="1">MATCH(L23,经验数据!$C$3:$C$202,1)</f>
        <v>110</v>
      </c>
      <c r="N23" s="24">
        <f ca="1">IFERROR(SUM(OFFSET(经验数据!$V$1,MATCH(I23,经验数据!$U$1:$U$123,0)-J23,,J23,)),0)</f>
        <v>130500</v>
      </c>
      <c r="O23" s="24">
        <f ca="1">N23+IF(J23&gt;0,INDEX(模拟数据!$P$37:$P$40,MATCH($A$1,模拟数据!$K$37:$K$40,0)),0)</f>
        <v>610500</v>
      </c>
      <c r="P23" s="24">
        <f ca="1">SUM($O$3:O23)</f>
        <v>11973200</v>
      </c>
      <c r="Q23" s="24">
        <f ca="1">MATCH(P23,经验数据!$Z$2:$Z$15,1)-1</f>
        <v>7</v>
      </c>
      <c r="R23" s="24" t="b">
        <f t="shared" ca="1" si="0"/>
        <v>0</v>
      </c>
      <c r="S23" s="24">
        <f ca="1">MIN(INDEX(模拟数据!$N$37:$N$40,MATCH($A$1,模拟数据!$K$37:$K$40,0)),IF(R23,M23-110,0))</f>
        <v>0</v>
      </c>
      <c r="T23" s="24">
        <f ca="1">IF(S23=0,0,SUM(OFFSET(经验数据!$B$2,M23-S23,,S23,)))</f>
        <v>0</v>
      </c>
      <c r="U23" s="24">
        <f t="shared" ca="1" si="1"/>
        <v>60198641.500000015</v>
      </c>
      <c r="V23" s="24">
        <f ca="1">MATCH(U23,经验数据!$C$3:$C$202,1)</f>
        <v>110</v>
      </c>
      <c r="W23" s="24">
        <f ca="1">IFERROR(SUM(OFFSET([1]轮回!$B$1,MATCH(M23,[1]轮回!$A$1:$A$91,0)-S23,,S23,)),0)</f>
        <v>0</v>
      </c>
      <c r="X23" s="24">
        <f ca="1">W23+IF(R23,INDEX(模拟数据!$P$47:$P$50,MATCH($A$1,模拟数据!$K$47:$K$50,0)),0)</f>
        <v>0</v>
      </c>
      <c r="Y23" s="24">
        <f ca="1">SUM($X$3:X23)</f>
        <v>0</v>
      </c>
      <c r="Z23" s="24">
        <f ca="1">MATCH(Y23,经验数据!$Z$2:$Z$15,1)-1</f>
        <v>0</v>
      </c>
    </row>
    <row r="24" spans="1:26" x14ac:dyDescent="0.15">
      <c r="A24" s="25">
        <v>22</v>
      </c>
      <c r="B24" s="24">
        <f ca="1">SUM(OFFSET(经验数据!$F$2,INDEX(模拟数据!$B$3:$E$62,$A23,MATCH(A$1,模拟数据!$B$2:$E$2,0))+1,,INDEX(模拟数据!$B$3:$E$62,$A24,MATCH(A$1,模拟数据!$B$2:$E$2,0))-INDEX(模拟数据!$B$3:$E$62,$A23,MATCH(A$1,模拟数据!$B$2:$E$2,0)),))</f>
        <v>188413</v>
      </c>
      <c r="C24" s="24">
        <f>模拟数据!$L$16*INDEX(经验数据!$H$3:$H$3401,MATCH(INDEX(模拟数据!$B$3:$E$62,$A24,MATCH(A$1,模拟数据!$B$2:$E$2,0)),经验数据!$E$3:$E$3401,0))*(1+INDEX(模拟数据!$M$19:$M$22,MATCH(A$1,模拟数据!$K$19:$K$22,0)))</f>
        <v>7251131.8000000007</v>
      </c>
      <c r="D24" s="24">
        <f ca="1">SUM(OFFSET(经验数据!$S$2,INDEX(模拟数据!$F$3:$I$62,$A23,MATCH(A$1,模拟数据!$B$2:$E$2,0))+1,,INDEX(模拟数据!$F$3:$I$62,$A24,MATCH(A$1,模拟数据!$B$2:$E$2,0))-INDEX(模拟数据!$F$3:$I$62,$A23,MATCH(A$1,模拟数据!$B$2:$E$2,0)),))</f>
        <v>605000</v>
      </c>
      <c r="E24" s="24">
        <f ca="1">MIN(200,MATCH(SUM(B24:D24,U23),经验数据!$C$3:$C$202,1))</f>
        <v>112</v>
      </c>
      <c r="F24" s="24">
        <f t="shared" ca="1" si="2"/>
        <v>7</v>
      </c>
      <c r="G24" s="24">
        <f ca="1">INDEX(经验数据!$M$3:$M$23,MATCH(E24,经验数据!$J$3:$J$23,1))*INDEX(模拟数据!$S$19:$S$22,MATCH(A$1,模拟数据!$K$19:$K$22,0))</f>
        <v>5400000</v>
      </c>
      <c r="H24" s="24">
        <f ca="1">IF(F23&gt;0,VLOOKUP(F23*1000,经验数据!$O$3:$P$95,2,FALSE),VLOOKUP(MIN(80,E24),经验数据!$O$3:$P$95,2,FALSE))*模拟数据!$L$30</f>
        <v>898530</v>
      </c>
      <c r="I24" s="24">
        <f ca="1">MATCH(SUM(B24:D24,G24:H24,U23),经验数据!$C$3:$C$202,1)</f>
        <v>113</v>
      </c>
      <c r="J24" s="24">
        <f ca="1">MIN(INDEX(模拟数据!$N$37:$N$40,MATCH($A$1,模拟数据!$K$37:$K$40,0)),MAX(0,I24-80))</f>
        <v>3</v>
      </c>
      <c r="K24" s="24">
        <f ca="1">IF(J24=0,0,SUM(OFFSET(经验数据!$B$2,I24-J24,,J24,)))</f>
        <v>11556367</v>
      </c>
      <c r="L24" s="24">
        <f t="shared" ca="1" si="3"/>
        <v>62985349.300000012</v>
      </c>
      <c r="M24" s="24">
        <f ca="1">MATCH(L24,经验数据!$C$3:$C$202,1)</f>
        <v>110</v>
      </c>
      <c r="N24" s="24">
        <f ca="1">IFERROR(SUM(OFFSET(经验数据!$V$1,MATCH(I24,经验数据!$U$1:$U$123,0)-J24,,J24,)),0)</f>
        <v>134400</v>
      </c>
      <c r="O24" s="24">
        <f ca="1">N24+IF(J24&gt;0,INDEX(模拟数据!$P$37:$P$40,MATCH($A$1,模拟数据!$K$37:$K$40,0)),0)</f>
        <v>614400</v>
      </c>
      <c r="P24" s="24">
        <f ca="1">SUM($O$3:O24)</f>
        <v>12587600</v>
      </c>
      <c r="Q24" s="24">
        <f ca="1">MATCH(P24,经验数据!$Z$2:$Z$15,1)-1</f>
        <v>7</v>
      </c>
      <c r="R24" s="24" t="b">
        <f t="shared" ca="1" si="0"/>
        <v>0</v>
      </c>
      <c r="S24" s="24">
        <f ca="1">MIN(INDEX(模拟数据!$N$37:$N$40,MATCH($A$1,模拟数据!$K$37:$K$40,0)),IF(R24,M24-110,0))</f>
        <v>0</v>
      </c>
      <c r="T24" s="24">
        <f ca="1">IF(S24=0,0,SUM(OFFSET(经验数据!$B$2,M24-S24,,S24,)))</f>
        <v>0</v>
      </c>
      <c r="U24" s="24">
        <f t="shared" ca="1" si="1"/>
        <v>62985349.300000012</v>
      </c>
      <c r="V24" s="24">
        <f ca="1">MATCH(U24,经验数据!$C$3:$C$202,1)</f>
        <v>110</v>
      </c>
      <c r="W24" s="24">
        <f ca="1">IFERROR(SUM(OFFSET([1]轮回!$B$1,MATCH(M24,[1]轮回!$A$1:$A$91,0)-S24,,S24,)),0)</f>
        <v>0</v>
      </c>
      <c r="X24" s="24">
        <f ca="1">W24+IF(R24,INDEX(模拟数据!$P$47:$P$50,MATCH($A$1,模拟数据!$K$47:$K$50,0)),0)</f>
        <v>0</v>
      </c>
      <c r="Y24" s="24">
        <f ca="1">SUM($X$3:X24)</f>
        <v>0</v>
      </c>
      <c r="Z24" s="24">
        <f ca="1">MATCH(Y24,经验数据!$Z$2:$Z$15,1)-1</f>
        <v>0</v>
      </c>
    </row>
    <row r="25" spans="1:26" x14ac:dyDescent="0.15">
      <c r="A25" s="25">
        <v>23</v>
      </c>
      <c r="B25" s="24">
        <f ca="1">SUM(OFFSET(经验数据!$F$2,INDEX(模拟数据!$B$3:$E$62,$A24,MATCH(A$1,模拟数据!$B$2:$E$2,0))+1,,INDEX(模拟数据!$B$3:$E$62,$A25,MATCH(A$1,模拟数据!$B$2:$E$2,0))-INDEX(模拟数据!$B$3:$E$62,$A24,MATCH(A$1,模拟数据!$B$2:$E$2,0)),))</f>
        <v>193986</v>
      </c>
      <c r="C25" s="24">
        <f>模拟数据!$L$16*INDEX(经验数据!$H$3:$H$3401,MATCH(INDEX(模拟数据!$B$3:$E$62,$A25,MATCH(A$1,模拟数据!$B$2:$E$2,0)),经验数据!$E$3:$E$3401,0))*(1+INDEX(模拟数据!$M$19:$M$22,MATCH(A$1,模拟数据!$K$19:$K$22,0)))</f>
        <v>7462488.0000000009</v>
      </c>
      <c r="D25" s="24">
        <f ca="1">SUM(OFFSET(经验数据!$S$2,INDEX(模拟数据!$F$3:$I$62,$A24,MATCH(A$1,模拟数据!$B$2:$E$2,0))+1,,INDEX(模拟数据!$F$3:$I$62,$A25,MATCH(A$1,模拟数据!$B$2:$E$2,0))-INDEX(模拟数据!$F$3:$I$62,$A24,MATCH(A$1,模拟数据!$B$2:$E$2,0)),))</f>
        <v>625000</v>
      </c>
      <c r="E25" s="24">
        <f ca="1">MIN(200,MATCH(SUM(B25:D25,U24),经验数据!$C$3:$C$202,1))</f>
        <v>112</v>
      </c>
      <c r="F25" s="24">
        <f t="shared" ca="1" si="2"/>
        <v>7</v>
      </c>
      <c r="G25" s="24">
        <f ca="1">INDEX(经验数据!$M$3:$M$23,MATCH(E25,经验数据!$J$3:$J$23,1))*INDEX(模拟数据!$S$19:$S$22,MATCH(A$1,模拟数据!$K$19:$K$22,0))</f>
        <v>5400000</v>
      </c>
      <c r="H25" s="24">
        <f ca="1">IF(F24&gt;0,VLOOKUP(F24*1000,经验数据!$O$3:$P$95,2,FALSE),VLOOKUP(MIN(80,E25),经验数据!$O$3:$P$95,2,FALSE))*模拟数据!$L$30</f>
        <v>898530</v>
      </c>
      <c r="I25" s="24">
        <f ca="1">MATCH(SUM(B25:D25,G25:H25,U24),经验数据!$C$3:$C$202,1)</f>
        <v>114</v>
      </c>
      <c r="J25" s="24">
        <f ca="1">MIN(INDEX(模拟数据!$N$37:$N$40,MATCH($A$1,模拟数据!$K$37:$K$40,0)),MAX(0,I25-80))</f>
        <v>3</v>
      </c>
      <c r="K25" s="24">
        <f ca="1">IF(J25=0,0,SUM(OFFSET(经验数据!$B$2,I25-J25,,J25,)))</f>
        <v>12027447</v>
      </c>
      <c r="L25" s="24">
        <f t="shared" ca="1" si="3"/>
        <v>65537906.300000012</v>
      </c>
      <c r="M25" s="24">
        <f ca="1">MATCH(L25,经验数据!$C$3:$C$202,1)</f>
        <v>111</v>
      </c>
      <c r="N25" s="24">
        <f ca="1">IFERROR(SUM(OFFSET(经验数据!$V$1,MATCH(I25,经验数据!$U$1:$U$123,0)-J25,,J25,)),0)</f>
        <v>140400</v>
      </c>
      <c r="O25" s="24">
        <f ca="1">N25+IF(J25&gt;0,INDEX(模拟数据!$P$37:$P$40,MATCH($A$1,模拟数据!$K$37:$K$40,0)),0)</f>
        <v>620400</v>
      </c>
      <c r="P25" s="24">
        <f ca="1">SUM($O$3:O25)</f>
        <v>13208000</v>
      </c>
      <c r="Q25" s="24">
        <f ca="1">MATCH(P25,经验数据!$Z$2:$Z$15,1)-1</f>
        <v>7</v>
      </c>
      <c r="R25" s="24" t="b">
        <f t="shared" ca="1" si="0"/>
        <v>1</v>
      </c>
      <c r="S25" s="24">
        <f ca="1">MIN(INDEX(模拟数据!$N$37:$N$40,MATCH($A$1,模拟数据!$K$37:$K$40,0)),IF(R25,M25-110,0))</f>
        <v>1</v>
      </c>
      <c r="T25" s="24">
        <f ca="1">IF(S25=0,0,SUM(OFFSET(经验数据!$B$2,M25-S25,,S25,)))</f>
        <v>3657879</v>
      </c>
      <c r="U25" s="24">
        <f t="shared" ca="1" si="1"/>
        <v>61880027.300000012</v>
      </c>
      <c r="V25" s="24">
        <f ca="1">MATCH(U25,经验数据!$C$3:$C$202,1)</f>
        <v>110</v>
      </c>
      <c r="W25" s="24">
        <f ca="1">IFERROR(SUM(OFFSET([1]轮回!$B$1,MATCH(M25,[1]轮回!$A$1:$A$91,0)-S25,,S25,)),0)</f>
        <v>0</v>
      </c>
      <c r="X25" s="24">
        <f ca="1">W25+IF(R25,INDEX(模拟数据!$P$47:$P$50,MATCH($A$1,模拟数据!$K$47:$K$50,0)),0)</f>
        <v>450000</v>
      </c>
      <c r="Y25" s="24">
        <f ca="1">SUM($X$3:X25)</f>
        <v>450000</v>
      </c>
      <c r="Z25" s="24">
        <f ca="1">MATCH(Y25,经验数据!$Z$2:$Z$15,1)-1</f>
        <v>2</v>
      </c>
    </row>
    <row r="26" spans="1:26" x14ac:dyDescent="0.15">
      <c r="A26" s="25">
        <v>24</v>
      </c>
      <c r="B26" s="24">
        <f ca="1">SUM(OFFSET(经验数据!$F$2,INDEX(模拟数据!$B$3:$E$62,$A25,MATCH(A$1,模拟数据!$B$2:$E$2,0))+1,,INDEX(模拟数据!$B$3:$E$62,$A26,MATCH(A$1,模拟数据!$B$2:$E$2,0))-INDEX(模拟数据!$B$3:$E$62,$A25,MATCH(A$1,模拟数据!$B$2:$E$2,0)),))</f>
        <v>202564</v>
      </c>
      <c r="C26" s="24">
        <f>模拟数据!$L$16*INDEX(经验数据!$H$3:$H$3401,MATCH(INDEX(模拟数据!$B$3:$E$62,$A26,MATCH(A$1,模拟数据!$B$2:$E$2,0)),经验数据!$E$3:$E$3401,0))*(1+INDEX(模拟数据!$M$19:$M$22,MATCH(A$1,模拟数据!$K$19:$K$22,0)))</f>
        <v>7894409.6000000006</v>
      </c>
      <c r="D26" s="24">
        <f ca="1">SUM(OFFSET(经验数据!$S$2,INDEX(模拟数据!$F$3:$I$62,$A25,MATCH(A$1,模拟数据!$B$2:$E$2,0))+1,,INDEX(模拟数据!$F$3:$I$62,$A26,MATCH(A$1,模拟数据!$B$2:$E$2,0))-INDEX(模拟数据!$F$3:$I$62,$A25,MATCH(A$1,模拟数据!$B$2:$E$2,0)),))</f>
        <v>650000</v>
      </c>
      <c r="E26" s="24">
        <f ca="1">MIN(200,MATCH(SUM(B26:D26,U25),经验数据!$C$3:$C$202,1))</f>
        <v>112</v>
      </c>
      <c r="F26" s="24">
        <f t="shared" ca="1" si="2"/>
        <v>7</v>
      </c>
      <c r="G26" s="24">
        <f ca="1">INDEX(经验数据!$M$3:$M$23,MATCH(E26,经验数据!$J$3:$J$23,1))*INDEX(模拟数据!$S$19:$S$22,MATCH(A$1,模拟数据!$K$19:$K$22,0))</f>
        <v>5400000</v>
      </c>
      <c r="H26" s="24">
        <f ca="1">IF(F25&gt;0,VLOOKUP(F25*1000,经验数据!$O$3:$P$95,2,FALSE),VLOOKUP(MIN(80,E26),经验数据!$O$3:$P$95,2,FALSE))*模拟数据!$L$30</f>
        <v>898530</v>
      </c>
      <c r="I26" s="24">
        <f ca="1">MATCH(SUM(B26:D26,G26:H26,U25),经验数据!$C$3:$C$202,1)</f>
        <v>114</v>
      </c>
      <c r="J26" s="24">
        <f ca="1">MIN(INDEX(模拟数据!$N$37:$N$40,MATCH($A$1,模拟数据!$K$37:$K$40,0)),MAX(0,I26-80))</f>
        <v>3</v>
      </c>
      <c r="K26" s="24">
        <f ca="1">IF(J26=0,0,SUM(OFFSET(经验数据!$B$2,I26-J26,,J26,)))</f>
        <v>12027447</v>
      </c>
      <c r="L26" s="24">
        <f t="shared" ca="1" si="3"/>
        <v>64898083.900000013</v>
      </c>
      <c r="M26" s="24">
        <f ca="1">MATCH(L26,经验数据!$C$3:$C$202,1)</f>
        <v>111</v>
      </c>
      <c r="N26" s="24">
        <f ca="1">IFERROR(SUM(OFFSET(经验数据!$V$1,MATCH(I26,经验数据!$U$1:$U$123,0)-J26,,J26,)),0)</f>
        <v>140400</v>
      </c>
      <c r="O26" s="24">
        <f ca="1">N26+IF(J26&gt;0,INDEX(模拟数据!$P$37:$P$40,MATCH($A$1,模拟数据!$K$37:$K$40,0)),0)</f>
        <v>620400</v>
      </c>
      <c r="P26" s="24">
        <f ca="1">SUM($O$3:O26)</f>
        <v>13828400</v>
      </c>
      <c r="Q26" s="24">
        <f ca="1">MATCH(P26,经验数据!$Z$2:$Z$15,1)-1</f>
        <v>7</v>
      </c>
      <c r="R26" s="24" t="b">
        <f t="shared" ca="1" si="0"/>
        <v>1</v>
      </c>
      <c r="S26" s="24">
        <f ca="1">MIN(INDEX(模拟数据!$N$37:$N$40,MATCH($A$1,模拟数据!$K$37:$K$40,0)),IF(R26,M26-110,0))</f>
        <v>1</v>
      </c>
      <c r="T26" s="24">
        <f ca="1">IF(S26=0,0,SUM(OFFSET(经验数据!$B$2,M26-S26,,S26,)))</f>
        <v>3657879</v>
      </c>
      <c r="U26" s="24">
        <f t="shared" ca="1" si="1"/>
        <v>61240204.900000013</v>
      </c>
      <c r="V26" s="24">
        <f ca="1">MATCH(U26,经验数据!$C$3:$C$202,1)</f>
        <v>110</v>
      </c>
      <c r="W26" s="24">
        <f ca="1">IFERROR(SUM(OFFSET([1]轮回!$B$1,MATCH(M26,[1]轮回!$A$1:$A$91,0)-S26,,S26,)),0)</f>
        <v>0</v>
      </c>
      <c r="X26" s="24">
        <f ca="1">W26+IF(R26,INDEX(模拟数据!$P$47:$P$50,MATCH($A$1,模拟数据!$K$47:$K$50,0)),0)</f>
        <v>450000</v>
      </c>
      <c r="Y26" s="24">
        <f ca="1">SUM($X$3:X26)</f>
        <v>900000</v>
      </c>
      <c r="Z26" s="24">
        <f ca="1">MATCH(Y26,经验数据!$Z$2:$Z$15,1)-1</f>
        <v>3</v>
      </c>
    </row>
    <row r="27" spans="1:26" x14ac:dyDescent="0.15">
      <c r="A27" s="25">
        <v>25</v>
      </c>
      <c r="B27" s="24">
        <f ca="1">SUM(OFFSET(经验数据!$F$2,INDEX(模拟数据!$B$3:$E$62,$A26,MATCH(A$1,模拟数据!$B$2:$E$2,0))+1,,INDEX(模拟数据!$B$3:$E$62,$A27,MATCH(A$1,模拟数据!$B$2:$E$2,0))-INDEX(模拟数据!$B$3:$E$62,$A26,MATCH(A$1,模拟数据!$B$2:$E$2,0)),))</f>
        <v>210448</v>
      </c>
      <c r="C27" s="24">
        <f>模拟数据!$L$16*INDEX(经验数据!$H$3:$H$3401,MATCH(INDEX(模拟数据!$B$3:$E$62,$A27,MATCH(A$1,模拟数据!$B$2:$E$2,0)),经验数据!$E$3:$E$3401,0))*(1+INDEX(模拟数据!$M$19:$M$22,MATCH(A$1,模拟数据!$K$19:$K$22,0)))</f>
        <v>8070548.2000000002</v>
      </c>
      <c r="D27" s="24">
        <f ca="1">SUM(OFFSET(经验数据!$S$2,INDEX(模拟数据!$F$3:$I$62,$A26,MATCH(A$1,模拟数据!$B$2:$E$2,0))+1,,INDEX(模拟数据!$F$3:$I$62,$A27,MATCH(A$1,模拟数据!$B$2:$E$2,0))-INDEX(模拟数据!$F$3:$I$62,$A26,MATCH(A$1,模拟数据!$B$2:$E$2,0)),))</f>
        <v>670000</v>
      </c>
      <c r="E27" s="24">
        <f ca="1">MIN(200,MATCH(SUM(B27:D27,U26),经验数据!$C$3:$C$202,1))</f>
        <v>112</v>
      </c>
      <c r="F27" s="24">
        <f t="shared" ca="1" si="2"/>
        <v>7</v>
      </c>
      <c r="G27" s="24">
        <f ca="1">INDEX(经验数据!$M$3:$M$23,MATCH(E27,经验数据!$J$3:$J$23,1))*INDEX(模拟数据!$S$19:$S$22,MATCH(A$1,模拟数据!$K$19:$K$22,0))</f>
        <v>5400000</v>
      </c>
      <c r="H27" s="24">
        <f ca="1">IF(F26&gt;0,VLOOKUP(F26*1000,经验数据!$O$3:$P$95,2,FALSE),VLOOKUP(MIN(80,E27),经验数据!$O$3:$P$95,2,FALSE))*模拟数据!$L$30</f>
        <v>898530</v>
      </c>
      <c r="I27" s="24">
        <f ca="1">MATCH(SUM(B27:D27,G27:H27,U26),经验数据!$C$3:$C$202,1)</f>
        <v>114</v>
      </c>
      <c r="J27" s="24">
        <f ca="1">MIN(INDEX(模拟数据!$N$37:$N$40,MATCH($A$1,模拟数据!$K$37:$K$40,0)),MAX(0,I27-80))</f>
        <v>3</v>
      </c>
      <c r="K27" s="24">
        <f ca="1">IF(J27=0,0,SUM(OFFSET(经验数据!$B$2,I27-J27,,J27,)))</f>
        <v>12027447</v>
      </c>
      <c r="L27" s="24">
        <f t="shared" ca="1" si="3"/>
        <v>64462284.100000009</v>
      </c>
      <c r="M27" s="24">
        <f ca="1">MATCH(L27,经验数据!$C$3:$C$202,1)</f>
        <v>111</v>
      </c>
      <c r="N27" s="24">
        <f ca="1">IFERROR(SUM(OFFSET(经验数据!$V$1,MATCH(I27,经验数据!$U$1:$U$123,0)-J27,,J27,)),0)</f>
        <v>140400</v>
      </c>
      <c r="O27" s="24">
        <f ca="1">N27+IF(J27&gt;0,INDEX(模拟数据!$P$37:$P$40,MATCH($A$1,模拟数据!$K$37:$K$40,0)),0)</f>
        <v>620400</v>
      </c>
      <c r="P27" s="24">
        <f ca="1">SUM($O$3:O27)</f>
        <v>14448800</v>
      </c>
      <c r="Q27" s="24">
        <f ca="1">MATCH(P27,经验数据!$Z$2:$Z$15,1)-1</f>
        <v>7</v>
      </c>
      <c r="R27" s="24" t="b">
        <f t="shared" ca="1" si="0"/>
        <v>1</v>
      </c>
      <c r="S27" s="24">
        <f ca="1">MIN(INDEX(模拟数据!$N$37:$N$40,MATCH($A$1,模拟数据!$K$37:$K$40,0)),IF(R27,M27-110,0))</f>
        <v>1</v>
      </c>
      <c r="T27" s="24">
        <f ca="1">IF(S27=0,0,SUM(OFFSET(经验数据!$B$2,M27-S27,,S27,)))</f>
        <v>3657879</v>
      </c>
      <c r="U27" s="24">
        <f t="shared" ca="1" si="1"/>
        <v>60804405.100000009</v>
      </c>
      <c r="V27" s="24">
        <f ca="1">MATCH(U27,经验数据!$C$3:$C$202,1)</f>
        <v>110</v>
      </c>
      <c r="W27" s="24">
        <f ca="1">IFERROR(SUM(OFFSET([1]轮回!$B$1,MATCH(M27,[1]轮回!$A$1:$A$91,0)-S27,,S27,)),0)</f>
        <v>0</v>
      </c>
      <c r="X27" s="24">
        <f ca="1">W27+IF(R27,INDEX(模拟数据!$P$47:$P$50,MATCH($A$1,模拟数据!$K$47:$K$50,0)),0)</f>
        <v>450000</v>
      </c>
      <c r="Y27" s="24">
        <f ca="1">SUM($X$3:X27)</f>
        <v>1350000</v>
      </c>
      <c r="Z27" s="24">
        <f ca="1">MATCH(Y27,经验数据!$Z$2:$Z$15,1)-1</f>
        <v>3</v>
      </c>
    </row>
    <row r="28" spans="1:26" x14ac:dyDescent="0.15">
      <c r="A28" s="25">
        <v>26</v>
      </c>
      <c r="B28" s="24">
        <f ca="1">SUM(OFFSET(经验数据!$F$2,INDEX(模拟数据!$B$3:$E$62,$A27,MATCH(A$1,模拟数据!$B$2:$E$2,0))+1,,INDEX(模拟数据!$B$3:$E$62,$A28,MATCH(A$1,模拟数据!$B$2:$E$2,0))-INDEX(模拟数据!$B$3:$E$62,$A27,MATCH(A$1,模拟数据!$B$2:$E$2,0)),))</f>
        <v>215089</v>
      </c>
      <c r="C28" s="24">
        <f>模拟数据!$L$16*INDEX(经验数据!$H$3:$H$3401,MATCH(INDEX(模拟数据!$B$3:$E$62,$A28,MATCH(A$1,模拟数据!$B$2:$E$2,0)),经验数据!$E$3:$E$3401,0))*(1+INDEX(模拟数据!$M$19:$M$22,MATCH(A$1,模拟数据!$K$19:$K$22,0)))</f>
        <v>8246712.1000000006</v>
      </c>
      <c r="D28" s="24">
        <f ca="1">SUM(OFFSET(经验数据!$S$2,INDEX(模拟数据!$F$3:$I$62,$A27,MATCH(A$1,模拟数据!$B$2:$E$2,0))+1,,INDEX(模拟数据!$F$3:$I$62,$A28,MATCH(A$1,模拟数据!$B$2:$E$2,0))-INDEX(模拟数据!$F$3:$I$62,$A27,MATCH(A$1,模拟数据!$B$2:$E$2,0)),))</f>
        <v>460000</v>
      </c>
      <c r="E28" s="24">
        <f ca="1">MIN(200,MATCH(SUM(B28:D28,U27),经验数据!$C$3:$C$202,1))</f>
        <v>112</v>
      </c>
      <c r="F28" s="24">
        <f t="shared" ca="1" si="2"/>
        <v>7</v>
      </c>
      <c r="G28" s="24">
        <f ca="1">INDEX(经验数据!$M$3:$M$23,MATCH(E28,经验数据!$J$3:$J$23,1))*INDEX(模拟数据!$S$19:$S$22,MATCH(A$1,模拟数据!$K$19:$K$22,0))</f>
        <v>5400000</v>
      </c>
      <c r="H28" s="24">
        <f ca="1">IF(F27&gt;0,VLOOKUP(F27*1000,经验数据!$O$3:$P$95,2,FALSE),VLOOKUP(MIN(80,E28),经验数据!$O$3:$P$95,2,FALSE))*模拟数据!$L$30</f>
        <v>898530</v>
      </c>
      <c r="I28" s="24">
        <f ca="1">MATCH(SUM(B28:D28,G28:H28,U27),经验数据!$C$3:$C$202,1)</f>
        <v>114</v>
      </c>
      <c r="J28" s="24">
        <f ca="1">MIN(INDEX(模拟数据!$N$37:$N$40,MATCH($A$1,模拟数据!$K$37:$K$40,0)),MAX(0,I28-80))</f>
        <v>3</v>
      </c>
      <c r="K28" s="24">
        <f ca="1">IF(J28=0,0,SUM(OFFSET(经验数据!$B$2,I28-J28,,J28,)))</f>
        <v>12027447</v>
      </c>
      <c r="L28" s="24">
        <f t="shared" ca="1" si="3"/>
        <v>63997289.20000001</v>
      </c>
      <c r="M28" s="24">
        <f ca="1">MATCH(L28,经验数据!$C$3:$C$202,1)</f>
        <v>111</v>
      </c>
      <c r="N28" s="24">
        <f ca="1">IFERROR(SUM(OFFSET(经验数据!$V$1,MATCH(I28,经验数据!$U$1:$U$123,0)-J28,,J28,)),0)</f>
        <v>140400</v>
      </c>
      <c r="O28" s="24">
        <f ca="1">N28+IF(J28&gt;0,INDEX(模拟数据!$P$37:$P$40,MATCH($A$1,模拟数据!$K$37:$K$40,0)),0)</f>
        <v>620400</v>
      </c>
      <c r="P28" s="24">
        <f ca="1">SUM($O$3:O28)</f>
        <v>15069200</v>
      </c>
      <c r="Q28" s="24">
        <f ca="1">MATCH(P28,经验数据!$Z$2:$Z$15,1)-1</f>
        <v>7</v>
      </c>
      <c r="R28" s="24" t="b">
        <f t="shared" ca="1" si="0"/>
        <v>1</v>
      </c>
      <c r="S28" s="24">
        <f ca="1">MIN(INDEX(模拟数据!$N$37:$N$40,MATCH($A$1,模拟数据!$K$37:$K$40,0)),IF(R28,M28-110,0))</f>
        <v>1</v>
      </c>
      <c r="T28" s="24">
        <f ca="1">IF(S28=0,0,SUM(OFFSET(经验数据!$B$2,M28-S28,,S28,)))</f>
        <v>3657879</v>
      </c>
      <c r="U28" s="24">
        <f t="shared" ca="1" si="1"/>
        <v>60339410.20000001</v>
      </c>
      <c r="V28" s="24">
        <f ca="1">MATCH(U28,经验数据!$C$3:$C$202,1)</f>
        <v>110</v>
      </c>
      <c r="W28" s="24">
        <f ca="1">IFERROR(SUM(OFFSET([1]轮回!$B$1,MATCH(M28,[1]轮回!$A$1:$A$91,0)-S28,,S28,)),0)</f>
        <v>0</v>
      </c>
      <c r="X28" s="24">
        <f ca="1">W28+IF(R28,INDEX(模拟数据!$P$47:$P$50,MATCH($A$1,模拟数据!$K$47:$K$50,0)),0)</f>
        <v>450000</v>
      </c>
      <c r="Y28" s="24">
        <f ca="1">SUM($X$3:X28)</f>
        <v>1800000</v>
      </c>
      <c r="Z28" s="24">
        <f ca="1">MATCH(Y28,经验数据!$Z$2:$Z$15,1)-1</f>
        <v>4</v>
      </c>
    </row>
    <row r="29" spans="1:26" x14ac:dyDescent="0.15">
      <c r="A29" s="25">
        <v>27</v>
      </c>
      <c r="B29" s="24">
        <f ca="1">SUM(OFFSET(经验数据!$F$2,INDEX(模拟数据!$B$3:$E$62,$A28,MATCH(A$1,模拟数据!$B$2:$E$2,0))+1,,INDEX(模拟数据!$B$3:$E$62,$A29,MATCH(A$1,模拟数据!$B$2:$E$2,0))-INDEX(模拟数据!$B$3:$E$62,$A28,MATCH(A$1,模拟数据!$B$2:$E$2,0)),))</f>
        <v>219732</v>
      </c>
      <c r="C29" s="24">
        <f>模拟数据!$L$16*INDEX(经验数据!$H$3:$H$3401,MATCH(INDEX(模拟数据!$B$3:$E$62,$A29,MATCH(A$1,模拟数据!$B$2:$E$2,0)),经验数据!$E$3:$E$3401,0))*(1+INDEX(模拟数据!$M$19:$M$22,MATCH(A$1,模拟数据!$K$19:$K$22,0)))</f>
        <v>8422850.7000000011</v>
      </c>
      <c r="D29" s="24">
        <f ca="1">SUM(OFFSET(经验数据!$S$2,INDEX(模拟数据!$F$3:$I$62,$A28,MATCH(A$1,模拟数据!$B$2:$E$2,0))+1,,INDEX(模拟数据!$F$3:$I$62,$A29,MATCH(A$1,模拟数据!$B$2:$E$2,0))-INDEX(模拟数据!$F$3:$I$62,$A28,MATCH(A$1,模拟数据!$B$2:$E$2,0)),))</f>
        <v>710000</v>
      </c>
      <c r="E29" s="24">
        <f ca="1">MIN(200,MATCH(SUM(B29:D29,U28),经验数据!$C$3:$C$202,1))</f>
        <v>112</v>
      </c>
      <c r="F29" s="24">
        <f t="shared" ca="1" si="2"/>
        <v>7</v>
      </c>
      <c r="G29" s="24">
        <f ca="1">INDEX(经验数据!$M$3:$M$23,MATCH(E29,经验数据!$J$3:$J$23,1))*INDEX(模拟数据!$S$19:$S$22,MATCH(A$1,模拟数据!$K$19:$K$22,0))</f>
        <v>5400000</v>
      </c>
      <c r="H29" s="24">
        <f ca="1">IF(F28&gt;0,VLOOKUP(F28*1000,经验数据!$O$3:$P$95,2,FALSE),VLOOKUP(MIN(80,E29),经验数据!$O$3:$P$95,2,FALSE))*模拟数据!$L$30</f>
        <v>898530</v>
      </c>
      <c r="I29" s="24">
        <f ca="1">MATCH(SUM(B29:D29,G29:H29,U28),经验数据!$C$3:$C$202,1)</f>
        <v>114</v>
      </c>
      <c r="J29" s="24">
        <f ca="1">MIN(INDEX(模拟数据!$N$37:$N$40,MATCH($A$1,模拟数据!$K$37:$K$40,0)),MAX(0,I29-80))</f>
        <v>3</v>
      </c>
      <c r="K29" s="24">
        <f ca="1">IF(J29=0,0,SUM(OFFSET(经验数据!$B$2,I29-J29,,J29,)))</f>
        <v>12027447</v>
      </c>
      <c r="L29" s="24">
        <f t="shared" ca="1" si="3"/>
        <v>63963075.900000013</v>
      </c>
      <c r="M29" s="24">
        <f ca="1">MATCH(L29,经验数据!$C$3:$C$202,1)</f>
        <v>111</v>
      </c>
      <c r="N29" s="24">
        <f ca="1">IFERROR(SUM(OFFSET(经验数据!$V$1,MATCH(I29,经验数据!$U$1:$U$123,0)-J29,,J29,)),0)</f>
        <v>140400</v>
      </c>
      <c r="O29" s="24">
        <f ca="1">N29+IF(J29&gt;0,INDEX(模拟数据!$P$37:$P$40,MATCH($A$1,模拟数据!$K$37:$K$40,0)),0)</f>
        <v>620400</v>
      </c>
      <c r="P29" s="24">
        <f ca="1">SUM($O$3:O29)</f>
        <v>15689600</v>
      </c>
      <c r="Q29" s="24">
        <f ca="1">MATCH(P29,经验数据!$Z$2:$Z$15,1)-1</f>
        <v>7</v>
      </c>
      <c r="R29" s="24" t="b">
        <f t="shared" ca="1" si="0"/>
        <v>1</v>
      </c>
      <c r="S29" s="24">
        <f ca="1">MIN(INDEX(模拟数据!$N$37:$N$40,MATCH($A$1,模拟数据!$K$37:$K$40,0)),IF(R29,M29-110,0))</f>
        <v>1</v>
      </c>
      <c r="T29" s="24">
        <f ca="1">IF(S29=0,0,SUM(OFFSET(经验数据!$B$2,M29-S29,,S29,)))</f>
        <v>3657879</v>
      </c>
      <c r="U29" s="24">
        <f t="shared" ca="1" si="1"/>
        <v>60305196.900000013</v>
      </c>
      <c r="V29" s="24">
        <f ca="1">MATCH(U29,经验数据!$C$3:$C$202,1)</f>
        <v>110</v>
      </c>
      <c r="W29" s="24">
        <f ca="1">IFERROR(SUM(OFFSET([1]轮回!$B$1,MATCH(M29,[1]轮回!$A$1:$A$91,0)-S29,,S29,)),0)</f>
        <v>0</v>
      </c>
      <c r="X29" s="24">
        <f ca="1">W29+IF(R29,INDEX(模拟数据!$P$47:$P$50,MATCH($A$1,模拟数据!$K$47:$K$50,0)),0)</f>
        <v>450000</v>
      </c>
      <c r="Y29" s="24">
        <f ca="1">SUM($X$3:X29)</f>
        <v>2250000</v>
      </c>
      <c r="Z29" s="24">
        <f ca="1">MATCH(Y29,经验数据!$Z$2:$Z$15,1)-1</f>
        <v>4</v>
      </c>
    </row>
    <row r="30" spans="1:26" x14ac:dyDescent="0.15">
      <c r="A30" s="25">
        <v>28</v>
      </c>
      <c r="B30" s="24">
        <f ca="1">SUM(OFFSET(经验数据!$F$2,INDEX(模拟数据!$B$3:$E$62,$A29,MATCH(A$1,模拟数据!$B$2:$E$2,0))+1,,INDEX(模拟数据!$B$3:$E$62,$A30,MATCH(A$1,模拟数据!$B$2:$E$2,0))-INDEX(模拟数据!$B$3:$E$62,$A29,MATCH(A$1,模拟数据!$B$2:$E$2,0)),))</f>
        <v>224372</v>
      </c>
      <c r="C30" s="24">
        <f>模拟数据!$L$16*INDEX(经验数据!$H$3:$H$3401,MATCH(INDEX(模拟数据!$B$3:$E$62,$A30,MATCH(A$1,模拟数据!$B$2:$E$2,0)),经验数据!$E$3:$E$3401,0))*(1+INDEX(模拟数据!$M$19:$M$22,MATCH(A$1,模拟数据!$K$19:$K$22,0)))</f>
        <v>8598989.3000000007</v>
      </c>
      <c r="D30" s="24">
        <f ca="1">SUM(OFFSET(经验数据!$S$2,INDEX(模拟数据!$F$3:$I$62,$A29,MATCH(A$1,模拟数据!$B$2:$E$2,0))+1,,INDEX(模拟数据!$F$3:$I$62,$A30,MATCH(A$1,模拟数据!$B$2:$E$2,0))-INDEX(模拟数据!$F$3:$I$62,$A29,MATCH(A$1,模拟数据!$B$2:$E$2,0)),))</f>
        <v>730000</v>
      </c>
      <c r="E30" s="24">
        <f ca="1">MIN(200,MATCH(SUM(B30:D30,U29),经验数据!$C$3:$C$202,1))</f>
        <v>112</v>
      </c>
      <c r="F30" s="24">
        <f t="shared" ca="1" si="2"/>
        <v>7</v>
      </c>
      <c r="G30" s="24">
        <f ca="1">INDEX(经验数据!$M$3:$M$23,MATCH(E30,经验数据!$J$3:$J$23,1))*INDEX(模拟数据!$S$19:$S$22,MATCH(A$1,模拟数据!$K$19:$K$22,0))</f>
        <v>5400000</v>
      </c>
      <c r="H30" s="24">
        <f ca="1">IF(F29&gt;0,VLOOKUP(F29*1000,经验数据!$O$3:$P$95,2,FALSE),VLOOKUP(MIN(80,E30),经验数据!$O$3:$P$95,2,FALSE))*模拟数据!$L$30</f>
        <v>898530</v>
      </c>
      <c r="I30" s="24">
        <f ca="1">MATCH(SUM(B30:D30,G30:H30,U29),经验数据!$C$3:$C$202,1)</f>
        <v>114</v>
      </c>
      <c r="J30" s="24">
        <f ca="1">MIN(INDEX(模拟数据!$N$37:$N$40,MATCH($A$1,模拟数据!$K$37:$K$40,0)),MAX(0,I30-80))</f>
        <v>3</v>
      </c>
      <c r="K30" s="24">
        <f ca="1">IF(J30=0,0,SUM(OFFSET(经验数据!$B$2,I30-J30,,J30,)))</f>
        <v>12027447</v>
      </c>
      <c r="L30" s="24">
        <f t="shared" ca="1" si="3"/>
        <v>64129641.200000018</v>
      </c>
      <c r="M30" s="24">
        <f ca="1">MATCH(L30,经验数据!$C$3:$C$202,1)</f>
        <v>111</v>
      </c>
      <c r="N30" s="24">
        <f ca="1">IFERROR(SUM(OFFSET(经验数据!$V$1,MATCH(I30,经验数据!$U$1:$U$123,0)-J30,,J30,)),0)</f>
        <v>140400</v>
      </c>
      <c r="O30" s="24">
        <f ca="1">N30+IF(J30&gt;0,INDEX(模拟数据!$P$37:$P$40,MATCH($A$1,模拟数据!$K$37:$K$40,0)),0)</f>
        <v>620400</v>
      </c>
      <c r="P30" s="24">
        <f ca="1">SUM($O$3:O30)</f>
        <v>16310000</v>
      </c>
      <c r="Q30" s="24">
        <f ca="1">MATCH(P30,经验数据!$Z$2:$Z$15,1)-1</f>
        <v>7</v>
      </c>
      <c r="R30" s="24" t="b">
        <f t="shared" ca="1" si="0"/>
        <v>1</v>
      </c>
      <c r="S30" s="24">
        <f ca="1">MIN(INDEX(模拟数据!$N$37:$N$40,MATCH($A$1,模拟数据!$K$37:$K$40,0)),IF(R30,M30-110,0))</f>
        <v>1</v>
      </c>
      <c r="T30" s="24">
        <f ca="1">IF(S30=0,0,SUM(OFFSET(经验数据!$B$2,M30-S30,,S30,)))</f>
        <v>3657879</v>
      </c>
      <c r="U30" s="24">
        <f t="shared" ca="1" si="1"/>
        <v>60471762.200000018</v>
      </c>
      <c r="V30" s="24">
        <f ca="1">MATCH(U30,经验数据!$C$3:$C$202,1)</f>
        <v>110</v>
      </c>
      <c r="W30" s="24">
        <f ca="1">IFERROR(SUM(OFFSET([1]轮回!$B$1,MATCH(M30,[1]轮回!$A$1:$A$91,0)-S30,,S30,)),0)</f>
        <v>0</v>
      </c>
      <c r="X30" s="24">
        <f ca="1">W30+IF(R30,INDEX(模拟数据!$P$47:$P$50,MATCH($A$1,模拟数据!$K$47:$K$50,0)),0)</f>
        <v>450000</v>
      </c>
      <c r="Y30" s="24">
        <f ca="1">SUM($X$3:X30)</f>
        <v>2700000</v>
      </c>
      <c r="Z30" s="24">
        <f ca="1">MATCH(Y30,经验数据!$Z$2:$Z$15,1)-1</f>
        <v>4</v>
      </c>
    </row>
    <row r="31" spans="1:26" x14ac:dyDescent="0.15">
      <c r="A31" s="25">
        <v>29</v>
      </c>
      <c r="B31" s="24">
        <f ca="1">SUM(OFFSET(经验数据!$F$2,INDEX(模拟数据!$B$3:$E$62,$A30,MATCH(A$1,模拟数据!$B$2:$E$2,0))+1,,INDEX(模拟数据!$B$3:$E$62,$A31,MATCH(A$1,模拟数据!$B$2:$E$2,0))-INDEX(模拟数据!$B$3:$E$62,$A30,MATCH(A$1,模拟数据!$B$2:$E$2,0)),))</f>
        <v>229014</v>
      </c>
      <c r="C31" s="24">
        <f>模拟数据!$L$16*INDEX(经验数据!$H$3:$H$3401,MATCH(INDEX(模拟数据!$B$3:$E$62,$A31,MATCH(A$1,模拟数据!$B$2:$E$2,0)),经验数据!$E$3:$E$3401,0))*(1+INDEX(模拟数据!$M$19:$M$22,MATCH(A$1,模拟数据!$K$19:$K$22,0)))</f>
        <v>8775127.9000000004</v>
      </c>
      <c r="D31" s="24">
        <f ca="1">SUM(OFFSET(经验数据!$S$2,INDEX(模拟数据!$F$3:$I$62,$A30,MATCH(A$1,模拟数据!$B$2:$E$2,0))+1,,INDEX(模拟数据!$F$3:$I$62,$A31,MATCH(A$1,模拟数据!$B$2:$E$2,0))-INDEX(模拟数据!$F$3:$I$62,$A30,MATCH(A$1,模拟数据!$B$2:$E$2,0)),))</f>
        <v>755000</v>
      </c>
      <c r="E31" s="24">
        <f ca="1">MIN(200,MATCH(SUM(B31:D31,U30),经验数据!$C$3:$C$202,1))</f>
        <v>112</v>
      </c>
      <c r="F31" s="24">
        <f t="shared" ca="1" si="2"/>
        <v>7</v>
      </c>
      <c r="G31" s="24">
        <f ca="1">INDEX(经验数据!$M$3:$M$23,MATCH(E31,经验数据!$J$3:$J$23,1))*INDEX(模拟数据!$S$19:$S$22,MATCH(A$1,模拟数据!$K$19:$K$22,0))</f>
        <v>5400000</v>
      </c>
      <c r="H31" s="24">
        <f ca="1">IF(F30&gt;0,VLOOKUP(F30*1000,经验数据!$O$3:$P$95,2,FALSE),VLOOKUP(MIN(80,E31),经验数据!$O$3:$P$95,2,FALSE))*模拟数据!$L$30</f>
        <v>898530</v>
      </c>
      <c r="I31" s="24">
        <f ca="1">MATCH(SUM(B31:D31,G31:H31,U30),经验数据!$C$3:$C$202,1)</f>
        <v>114</v>
      </c>
      <c r="J31" s="24">
        <f ca="1">MIN(INDEX(模拟数据!$N$37:$N$40,MATCH($A$1,模拟数据!$K$37:$K$40,0)),MAX(0,I31-80))</f>
        <v>3</v>
      </c>
      <c r="K31" s="24">
        <f ca="1">IF(J31=0,0,SUM(OFFSET(经验数据!$B$2,I31-J31,,J31,)))</f>
        <v>12027447</v>
      </c>
      <c r="L31" s="24">
        <f t="shared" ca="1" si="3"/>
        <v>64501987.100000016</v>
      </c>
      <c r="M31" s="24">
        <f ca="1">MATCH(L31,经验数据!$C$3:$C$202,1)</f>
        <v>111</v>
      </c>
      <c r="N31" s="24">
        <f ca="1">IFERROR(SUM(OFFSET(经验数据!$V$1,MATCH(I31,经验数据!$U$1:$U$123,0)-J31,,J31,)),0)</f>
        <v>140400</v>
      </c>
      <c r="O31" s="24">
        <f ca="1">N31+IF(J31&gt;0,INDEX(模拟数据!$P$37:$P$40,MATCH($A$1,模拟数据!$K$37:$K$40,0)),0)</f>
        <v>620400</v>
      </c>
      <c r="P31" s="24">
        <f ca="1">SUM($O$3:O31)</f>
        <v>16930400</v>
      </c>
      <c r="Q31" s="24">
        <f ca="1">MATCH(P31,经验数据!$Z$2:$Z$15,1)-1</f>
        <v>7</v>
      </c>
      <c r="R31" s="24" t="b">
        <f t="shared" ca="1" si="0"/>
        <v>1</v>
      </c>
      <c r="S31" s="24">
        <f ca="1">MIN(INDEX(模拟数据!$N$37:$N$40,MATCH($A$1,模拟数据!$K$37:$K$40,0)),IF(R31,M31-110,0))</f>
        <v>1</v>
      </c>
      <c r="T31" s="24">
        <f ca="1">IF(S31=0,0,SUM(OFFSET(经验数据!$B$2,M31-S31,,S31,)))</f>
        <v>3657879</v>
      </c>
      <c r="U31" s="24">
        <f t="shared" ca="1" si="1"/>
        <v>60844108.100000016</v>
      </c>
      <c r="V31" s="24">
        <f ca="1">MATCH(U31,经验数据!$C$3:$C$202,1)</f>
        <v>110</v>
      </c>
      <c r="W31" s="24">
        <f ca="1">IFERROR(SUM(OFFSET([1]轮回!$B$1,MATCH(M31,[1]轮回!$A$1:$A$91,0)-S31,,S31,)),0)</f>
        <v>0</v>
      </c>
      <c r="X31" s="24">
        <f ca="1">W31+IF(R31,INDEX(模拟数据!$P$47:$P$50,MATCH($A$1,模拟数据!$K$47:$K$50,0)),0)</f>
        <v>450000</v>
      </c>
      <c r="Y31" s="24">
        <f ca="1">SUM($X$3:X31)</f>
        <v>3150000</v>
      </c>
      <c r="Z31" s="24">
        <f ca="1">MATCH(Y31,经验数据!$Z$2:$Z$15,1)-1</f>
        <v>4</v>
      </c>
    </row>
    <row r="32" spans="1:26" x14ac:dyDescent="0.15">
      <c r="A32" s="25">
        <v>30</v>
      </c>
      <c r="B32" s="24">
        <f ca="1">SUM(OFFSET(经验数据!$F$2,INDEX(模拟数据!$B$3:$E$62,$A31,MATCH(A$1,模拟数据!$B$2:$E$2,0))+1,,INDEX(模拟数据!$B$3:$E$62,$A32,MATCH(A$1,模拟数据!$B$2:$E$2,0))-INDEX(模拟数据!$B$3:$E$62,$A31,MATCH(A$1,模拟数据!$B$2:$E$2,0)),))</f>
        <v>233656</v>
      </c>
      <c r="C32" s="24">
        <f>模拟数据!$L$16*INDEX(经验数据!$H$3:$H$3401,MATCH(INDEX(模拟数据!$B$3:$E$62,$A32,MATCH(A$1,模拟数据!$B$2:$E$2,0)),经验数据!$E$3:$E$3401,0))*(1+INDEX(模拟数据!$M$19:$M$22,MATCH(A$1,模拟数据!$K$19:$K$22,0)))</f>
        <v>8951266.5</v>
      </c>
      <c r="D32" s="24">
        <f ca="1">SUM(OFFSET(经验数据!$S$2,INDEX(模拟数据!$F$3:$I$62,$A31,MATCH(A$1,模拟数据!$B$2:$E$2,0))+1,,INDEX(模拟数据!$F$3:$I$62,$A32,MATCH(A$1,模拟数据!$B$2:$E$2,0))-INDEX(模拟数据!$F$3:$I$62,$A31,MATCH(A$1,模拟数据!$B$2:$E$2,0)),))</f>
        <v>775000</v>
      </c>
      <c r="E32" s="24">
        <f ca="1">MIN(200,MATCH(SUM(B32:D32,U31),经验数据!$C$3:$C$202,1))</f>
        <v>112</v>
      </c>
      <c r="F32" s="24">
        <f t="shared" ca="1" si="2"/>
        <v>7</v>
      </c>
      <c r="G32" s="24">
        <f ca="1">INDEX(经验数据!$M$3:$M$23,MATCH(E32,经验数据!$J$3:$J$23,1))*INDEX(模拟数据!$S$19:$S$22,MATCH(A$1,模拟数据!$K$19:$K$22,0))</f>
        <v>5400000</v>
      </c>
      <c r="H32" s="24">
        <f ca="1">IF(F31&gt;0,VLOOKUP(F31*1000,经验数据!$O$3:$P$95,2,FALSE),VLOOKUP(MIN(80,E32),经验数据!$O$3:$P$95,2,FALSE))*模拟数据!$L$30</f>
        <v>898530</v>
      </c>
      <c r="I32" s="24">
        <f ca="1">MATCH(SUM(B32:D32,G32:H32,U31),经验数据!$C$3:$C$202,1)</f>
        <v>114</v>
      </c>
      <c r="J32" s="24">
        <f ca="1">MIN(INDEX(模拟数据!$N$37:$N$40,MATCH($A$1,模拟数据!$K$37:$K$40,0)),MAX(0,I32-80))</f>
        <v>3</v>
      </c>
      <c r="K32" s="24">
        <f ca="1">IF(J32=0,0,SUM(OFFSET(经验数据!$B$2,I32-J32,,J32,)))</f>
        <v>12027447</v>
      </c>
      <c r="L32" s="24">
        <f t="shared" ca="1" si="3"/>
        <v>65075113.600000016</v>
      </c>
      <c r="M32" s="24">
        <f ca="1">MATCH(L32,经验数据!$C$3:$C$202,1)</f>
        <v>111</v>
      </c>
      <c r="N32" s="24">
        <f ca="1">IFERROR(SUM(OFFSET(经验数据!$V$1,MATCH(I32,经验数据!$U$1:$U$123,0)-J32,,J32,)),0)</f>
        <v>140400</v>
      </c>
      <c r="O32" s="24">
        <f ca="1">N32+IF(J32&gt;0,INDEX(模拟数据!$P$37:$P$40,MATCH($A$1,模拟数据!$K$37:$K$40,0)),0)</f>
        <v>620400</v>
      </c>
      <c r="P32" s="24">
        <f ca="1">SUM($O$3:O32)</f>
        <v>17550800</v>
      </c>
      <c r="Q32" s="24">
        <f ca="1">MATCH(P32,经验数据!$Z$2:$Z$15,1)-1</f>
        <v>8</v>
      </c>
      <c r="R32" s="24" t="b">
        <f t="shared" ca="1" si="0"/>
        <v>1</v>
      </c>
      <c r="S32" s="24">
        <f ca="1">MIN(INDEX(模拟数据!$N$37:$N$40,MATCH($A$1,模拟数据!$K$37:$K$40,0)),IF(R32,M32-110,0))</f>
        <v>1</v>
      </c>
      <c r="T32" s="24">
        <f ca="1">IF(S32=0,0,SUM(OFFSET(经验数据!$B$2,M32-S32,,S32,)))</f>
        <v>3657879</v>
      </c>
      <c r="U32" s="24">
        <f t="shared" ca="1" si="1"/>
        <v>61417234.600000016</v>
      </c>
      <c r="V32" s="24">
        <f ca="1">MATCH(U32,经验数据!$C$3:$C$202,1)</f>
        <v>110</v>
      </c>
      <c r="W32" s="24">
        <f ca="1">IFERROR(SUM(OFFSET([1]轮回!$B$1,MATCH(M32,[1]轮回!$A$1:$A$91,0)-S32,,S32,)),0)</f>
        <v>0</v>
      </c>
      <c r="X32" s="24">
        <f ca="1">W32+IF(R32,INDEX(模拟数据!$P$47:$P$50,MATCH($A$1,模拟数据!$K$47:$K$50,0)),0)</f>
        <v>450000</v>
      </c>
      <c r="Y32" s="24">
        <f ca="1">SUM($X$3:X32)</f>
        <v>3600000</v>
      </c>
      <c r="Z32" s="24">
        <f ca="1">MATCH(Y32,经验数据!$Z$2:$Z$15,1)-1</f>
        <v>5</v>
      </c>
    </row>
    <row r="33" spans="1:26" x14ac:dyDescent="0.15">
      <c r="A33" s="25">
        <v>31</v>
      </c>
      <c r="B33" s="24">
        <f ca="1">SUM(OFFSET(经验数据!$F$2,INDEX(模拟数据!$B$3:$E$62,$A32,MATCH(A$1,模拟数据!$B$2:$E$2,0))+1,,INDEX(模拟数据!$B$3:$E$62,$A33,MATCH(A$1,模拟数据!$B$2:$E$2,0))-INDEX(模拟数据!$B$3:$E$62,$A32,MATCH(A$1,模拟数据!$B$2:$E$2,0)),))</f>
        <v>238296</v>
      </c>
      <c r="C33" s="24">
        <f>模拟数据!$L$16*INDEX(经验数据!$H$3:$H$3401,MATCH(INDEX(模拟数据!$B$3:$E$62,$A33,MATCH(A$1,模拟数据!$B$2:$E$2,0)),经验数据!$E$3:$E$3401,0))*(1+INDEX(模拟数据!$M$19:$M$22,MATCH(A$1,模拟数据!$K$19:$K$22,0)))</f>
        <v>9127405.1000000015</v>
      </c>
      <c r="D33" s="24">
        <f ca="1">SUM(OFFSET(经验数据!$S$2,INDEX(模拟数据!$F$3:$I$62,$A32,MATCH(A$1,模拟数据!$B$2:$E$2,0))+1,,INDEX(模拟数据!$F$3:$I$62,$A33,MATCH(A$1,模拟数据!$B$2:$E$2,0))-INDEX(模拟数据!$F$3:$I$62,$A32,MATCH(A$1,模拟数据!$B$2:$E$2,0)),))</f>
        <v>800000</v>
      </c>
      <c r="E33" s="24">
        <f ca="1">MIN(200,MATCH(SUM(B33:D33,U32),经验数据!$C$3:$C$202,1))</f>
        <v>112</v>
      </c>
      <c r="F33" s="24">
        <f t="shared" ca="1" si="2"/>
        <v>8</v>
      </c>
      <c r="G33" s="24">
        <f ca="1">INDEX(经验数据!$M$3:$M$23,MATCH(E33,经验数据!$J$3:$J$23,1))*INDEX(模拟数据!$S$19:$S$22,MATCH(A$1,模拟数据!$K$19:$K$22,0))</f>
        <v>5400000</v>
      </c>
      <c r="H33" s="24">
        <f ca="1">IF(F32&gt;0,VLOOKUP(F32*1000,经验数据!$O$3:$P$95,2,FALSE),VLOOKUP(MIN(80,E33),经验数据!$O$3:$P$95,2,FALSE))*模拟数据!$L$30</f>
        <v>898530</v>
      </c>
      <c r="I33" s="24">
        <f ca="1">MATCH(SUM(B33:D33,G33:H33,U32),经验数据!$C$3:$C$202,1)</f>
        <v>114</v>
      </c>
      <c r="J33" s="24">
        <f ca="1">MIN(INDEX(模拟数据!$N$37:$N$40,MATCH($A$1,模拟数据!$K$37:$K$40,0)),MAX(0,I33-80))</f>
        <v>3</v>
      </c>
      <c r="K33" s="24">
        <f ca="1">IF(J33=0,0,SUM(OFFSET(经验数据!$B$2,I33-J33,,J33,)))</f>
        <v>12027447</v>
      </c>
      <c r="L33" s="24">
        <f t="shared" ca="1" si="3"/>
        <v>65854018.700000018</v>
      </c>
      <c r="M33" s="24">
        <f ca="1">MATCH(L33,经验数据!$C$3:$C$202,1)</f>
        <v>111</v>
      </c>
      <c r="N33" s="24">
        <f ca="1">IFERROR(SUM(OFFSET(经验数据!$V$1,MATCH(I33,经验数据!$U$1:$U$123,0)-J33,,J33,)),0)</f>
        <v>140400</v>
      </c>
      <c r="O33" s="24">
        <f ca="1">N33+IF(J33&gt;0,INDEX(模拟数据!$P$37:$P$40,MATCH($A$1,模拟数据!$K$37:$K$40,0)),0)</f>
        <v>620400</v>
      </c>
      <c r="P33" s="24">
        <f ca="1">SUM($O$3:O33)</f>
        <v>18171200</v>
      </c>
      <c r="Q33" s="24">
        <f ca="1">MATCH(P33,经验数据!$Z$2:$Z$15,1)-1</f>
        <v>8</v>
      </c>
      <c r="R33" s="24" t="b">
        <f t="shared" ca="1" si="0"/>
        <v>1</v>
      </c>
      <c r="S33" s="24">
        <f ca="1">MIN(INDEX(模拟数据!$N$37:$N$40,MATCH($A$1,模拟数据!$K$37:$K$40,0)),IF(R33,M33-110,0))</f>
        <v>1</v>
      </c>
      <c r="T33" s="24">
        <f ca="1">IF(S33=0,0,SUM(OFFSET(经验数据!$B$2,M33-S33,,S33,)))</f>
        <v>3657879</v>
      </c>
      <c r="U33" s="24">
        <f t="shared" ca="1" si="1"/>
        <v>62196139.700000018</v>
      </c>
      <c r="V33" s="24">
        <f ca="1">MATCH(U33,经验数据!$C$3:$C$202,1)</f>
        <v>110</v>
      </c>
      <c r="W33" s="24">
        <f ca="1">IFERROR(SUM(OFFSET([1]轮回!$B$1,MATCH(M33,[1]轮回!$A$1:$A$91,0)-S33,,S33,)),0)</f>
        <v>0</v>
      </c>
      <c r="X33" s="24">
        <f ca="1">W33+IF(R33,INDEX(模拟数据!$P$47:$P$50,MATCH($A$1,模拟数据!$K$47:$K$50,0)),0)</f>
        <v>450000</v>
      </c>
      <c r="Y33" s="24">
        <f ca="1">SUM($X$3:X33)</f>
        <v>4050000</v>
      </c>
      <c r="Z33" s="24">
        <f ca="1">MATCH(Y33,经验数据!$Z$2:$Z$15,1)-1</f>
        <v>5</v>
      </c>
    </row>
    <row r="34" spans="1:26" x14ac:dyDescent="0.15">
      <c r="A34" s="25">
        <v>32</v>
      </c>
      <c r="B34" s="24">
        <f ca="1">SUM(OFFSET(经验数据!$F$2,INDEX(模拟数据!$B$3:$E$62,$A33,MATCH(A$1,模拟数据!$B$2:$E$2,0))+1,,INDEX(模拟数据!$B$3:$E$62,$A34,MATCH(A$1,模拟数据!$B$2:$E$2,0))-INDEX(模拟数据!$B$3:$E$62,$A33,MATCH(A$1,模拟数据!$B$2:$E$2,0)),))</f>
        <v>242939</v>
      </c>
      <c r="C34" s="24">
        <f>模拟数据!$L$16*INDEX(经验数据!$H$3:$H$3401,MATCH(INDEX(模拟数据!$B$3:$E$62,$A34,MATCH(A$1,模拟数据!$B$2:$E$2,0)),经验数据!$E$3:$E$3401,0))*(1+INDEX(模拟数据!$M$19:$M$22,MATCH(A$1,模拟数据!$K$19:$K$22,0)))</f>
        <v>9303543.7000000011</v>
      </c>
      <c r="D34" s="24">
        <f ca="1">SUM(OFFSET(经验数据!$S$2,INDEX(模拟数据!$F$3:$I$62,$A33,MATCH(A$1,模拟数据!$B$2:$E$2,0))+1,,INDEX(模拟数据!$F$3:$I$62,$A34,MATCH(A$1,模拟数据!$B$2:$E$2,0))-INDEX(模拟数据!$F$3:$I$62,$A33,MATCH(A$1,模拟数据!$B$2:$E$2,0)),))</f>
        <v>820000</v>
      </c>
      <c r="E34" s="24">
        <f ca="1">MIN(200,MATCH(SUM(B34:D34,U33),经验数据!$C$3:$C$202,1))</f>
        <v>113</v>
      </c>
      <c r="F34" s="24">
        <f t="shared" ca="1" si="2"/>
        <v>8</v>
      </c>
      <c r="G34" s="24">
        <f ca="1">INDEX(经验数据!$M$3:$M$23,MATCH(E34,经验数据!$J$3:$J$23,1))*INDEX(模拟数据!$S$19:$S$22,MATCH(A$1,模拟数据!$K$19:$K$22,0))</f>
        <v>5400000</v>
      </c>
      <c r="H34" s="24">
        <f ca="1">IF(F33&gt;0,VLOOKUP(F33*1000,经验数据!$O$3:$P$95,2,FALSE),VLOOKUP(MIN(80,E34),经验数据!$O$3:$P$95,2,FALSE))*模拟数据!$L$30</f>
        <v>944280</v>
      </c>
      <c r="I34" s="24">
        <f ca="1">MATCH(SUM(B34:D34,G34:H34,U33),经验数据!$C$3:$C$202,1)</f>
        <v>114</v>
      </c>
      <c r="J34" s="24">
        <f ca="1">MIN(INDEX(模拟数据!$N$37:$N$40,MATCH($A$1,模拟数据!$K$37:$K$40,0)),MAX(0,I34-80))</f>
        <v>3</v>
      </c>
      <c r="K34" s="24">
        <f ca="1">IF(J34=0,0,SUM(OFFSET(经验数据!$B$2,I34-J34,,J34,)))</f>
        <v>12027447</v>
      </c>
      <c r="L34" s="24">
        <f t="shared" ca="1" si="3"/>
        <v>66879455.400000021</v>
      </c>
      <c r="M34" s="24">
        <f ca="1">MATCH(L34,经验数据!$C$3:$C$202,1)</f>
        <v>111</v>
      </c>
      <c r="N34" s="24">
        <f ca="1">IFERROR(SUM(OFFSET(经验数据!$V$1,MATCH(I34,经验数据!$U$1:$U$123,0)-J34,,J34,)),0)</f>
        <v>140400</v>
      </c>
      <c r="O34" s="24">
        <f ca="1">N34+IF(J34&gt;0,INDEX(模拟数据!$P$37:$P$40,MATCH($A$1,模拟数据!$K$37:$K$40,0)),0)</f>
        <v>620400</v>
      </c>
      <c r="P34" s="24">
        <f ca="1">SUM($O$3:O34)</f>
        <v>18791600</v>
      </c>
      <c r="Q34" s="24">
        <f ca="1">MATCH(P34,经验数据!$Z$2:$Z$15,1)-1</f>
        <v>8</v>
      </c>
      <c r="R34" s="24" t="b">
        <f t="shared" ca="1" si="0"/>
        <v>1</v>
      </c>
      <c r="S34" s="24">
        <f ca="1">MIN(INDEX(模拟数据!$N$37:$N$40,MATCH($A$1,模拟数据!$K$37:$K$40,0)),IF(R34,M34-110,0))</f>
        <v>1</v>
      </c>
      <c r="T34" s="24">
        <f ca="1">IF(S34=0,0,SUM(OFFSET(经验数据!$B$2,M34-S34,,S34,)))</f>
        <v>3657879</v>
      </c>
      <c r="U34" s="24">
        <f t="shared" ca="1" si="1"/>
        <v>63221576.400000021</v>
      </c>
      <c r="V34" s="24">
        <f ca="1">MATCH(U34,经验数据!$C$3:$C$202,1)</f>
        <v>110</v>
      </c>
      <c r="W34" s="24">
        <f ca="1">IFERROR(SUM(OFFSET([1]轮回!$B$1,MATCH(M34,[1]轮回!$A$1:$A$91,0)-S34,,S34,)),0)</f>
        <v>0</v>
      </c>
      <c r="X34" s="24">
        <f ca="1">W34+IF(R34,INDEX(模拟数据!$P$47:$P$50,MATCH($A$1,模拟数据!$K$47:$K$50,0)),0)</f>
        <v>450000</v>
      </c>
      <c r="Y34" s="24">
        <f ca="1">SUM($X$3:X34)</f>
        <v>4500000</v>
      </c>
      <c r="Z34" s="24">
        <f ca="1">MATCH(Y34,经验数据!$Z$2:$Z$15,1)-1</f>
        <v>5</v>
      </c>
    </row>
    <row r="35" spans="1:26" x14ac:dyDescent="0.15">
      <c r="A35" s="25">
        <v>33</v>
      </c>
      <c r="B35" s="24">
        <f ca="1">SUM(OFFSET(经验数据!$F$2,INDEX(模拟数据!$B$3:$E$62,$A34,MATCH(A$1,模拟数据!$B$2:$E$2,0))+1,,INDEX(模拟数据!$B$3:$E$62,$A35,MATCH(A$1,模拟数据!$B$2:$E$2,0))-INDEX(模拟数据!$B$3:$E$62,$A34,MATCH(A$1,模拟数据!$B$2:$E$2,0)),))</f>
        <v>247580</v>
      </c>
      <c r="C35" s="24">
        <f>模拟数据!$L$16*INDEX(经验数据!$H$3:$H$3401,MATCH(INDEX(模拟数据!$B$3:$E$62,$A35,MATCH(A$1,模拟数据!$B$2:$E$2,0)),经验数据!$E$3:$E$3401,0))*(1+INDEX(模拟数据!$M$19:$M$22,MATCH(A$1,模拟数据!$K$19:$K$22,0)))</f>
        <v>9479707.6000000015</v>
      </c>
      <c r="D35" s="24">
        <f ca="1">SUM(OFFSET(经验数据!$S$2,INDEX(模拟数据!$F$3:$I$62,$A34,MATCH(A$1,模拟数据!$B$2:$E$2,0))+1,,INDEX(模拟数据!$F$3:$I$62,$A35,MATCH(A$1,模拟数据!$B$2:$E$2,0))-INDEX(模拟数据!$F$3:$I$62,$A34,MATCH(A$1,模拟数据!$B$2:$E$2,0)),))</f>
        <v>560000</v>
      </c>
      <c r="E35" s="24">
        <f ca="1">MIN(200,MATCH(SUM(B35:D35,U34),经验数据!$C$3:$C$202,1))</f>
        <v>113</v>
      </c>
      <c r="F35" s="24">
        <f t="shared" ca="1" si="2"/>
        <v>8</v>
      </c>
      <c r="G35" s="24">
        <f ca="1">INDEX(经验数据!$M$3:$M$23,MATCH(E35,经验数据!$J$3:$J$23,1))*INDEX(模拟数据!$S$19:$S$22,MATCH(A$1,模拟数据!$K$19:$K$22,0))</f>
        <v>5400000</v>
      </c>
      <c r="H35" s="24">
        <f ca="1">IF(F34&gt;0,VLOOKUP(F34*1000,经验数据!$O$3:$P$95,2,FALSE),VLOOKUP(MIN(80,E35),经验数据!$O$3:$P$95,2,FALSE))*模拟数据!$L$30</f>
        <v>944280</v>
      </c>
      <c r="I35" s="24">
        <f ca="1">MATCH(SUM(B35:D35,G35:H35,U34),经验数据!$C$3:$C$202,1)</f>
        <v>114</v>
      </c>
      <c r="J35" s="24">
        <f ca="1">MIN(INDEX(模拟数据!$N$37:$N$40,MATCH($A$1,模拟数据!$K$37:$K$40,0)),MAX(0,I35-80))</f>
        <v>3</v>
      </c>
      <c r="K35" s="24">
        <f ca="1">IF(J35=0,0,SUM(OFFSET(经验数据!$B$2,I35-J35,,J35,)))</f>
        <v>12027447</v>
      </c>
      <c r="L35" s="24">
        <f t="shared" ca="1" si="3"/>
        <v>67825697.00000003</v>
      </c>
      <c r="M35" s="24">
        <f ca="1">MATCH(L35,经验数据!$C$3:$C$202,1)</f>
        <v>112</v>
      </c>
      <c r="N35" s="24">
        <f ca="1">IFERROR(SUM(OFFSET(经验数据!$V$1,MATCH(I35,经验数据!$U$1:$U$123,0)-J35,,J35,)),0)</f>
        <v>140400</v>
      </c>
      <c r="O35" s="24">
        <f ca="1">N35+IF(J35&gt;0,INDEX(模拟数据!$P$37:$P$40,MATCH($A$1,模拟数据!$K$37:$K$40,0)),0)</f>
        <v>620400</v>
      </c>
      <c r="P35" s="24">
        <f ca="1">SUM($O$3:O35)</f>
        <v>19412000</v>
      </c>
      <c r="Q35" s="24">
        <f ca="1">MATCH(P35,经验数据!$Z$2:$Z$15,1)-1</f>
        <v>8</v>
      </c>
      <c r="R35" s="24" t="b">
        <f t="shared" ca="1" si="0"/>
        <v>1</v>
      </c>
      <c r="S35" s="24">
        <f ca="1">MIN(INDEX(模拟数据!$N$37:$N$40,MATCH($A$1,模拟数据!$K$37:$K$40,0)),IF(R35,M35-110,0))</f>
        <v>2</v>
      </c>
      <c r="T35" s="24">
        <f ca="1">IF(S35=0,0,SUM(OFFSET(经验数据!$B$2,M35-S35,,S35,)))</f>
        <v>7547795</v>
      </c>
      <c r="U35" s="24">
        <f t="shared" ca="1" si="1"/>
        <v>60277902.00000003</v>
      </c>
      <c r="V35" s="24">
        <f ca="1">MATCH(U35,经验数据!$C$3:$C$202,1)</f>
        <v>110</v>
      </c>
      <c r="W35" s="24">
        <f ca="1">IFERROR(SUM(OFFSET([1]轮回!$B$1,MATCH(M35,[1]轮回!$A$1:$A$91,0)-S35,,S35,)),0)</f>
        <v>0</v>
      </c>
      <c r="X35" s="24">
        <f ca="1">W35+IF(R35,INDEX(模拟数据!$P$47:$P$50,MATCH($A$1,模拟数据!$K$47:$K$50,0)),0)</f>
        <v>450000</v>
      </c>
      <c r="Y35" s="24">
        <f ca="1">SUM($X$3:X35)</f>
        <v>4950000</v>
      </c>
      <c r="Z35" s="24">
        <f ca="1">MATCH(Y35,经验数据!$Z$2:$Z$15,1)-1</f>
        <v>5</v>
      </c>
    </row>
    <row r="36" spans="1:26" x14ac:dyDescent="0.15">
      <c r="A36" s="25">
        <v>34</v>
      </c>
      <c r="B36" s="24">
        <f ca="1">SUM(OFFSET(经验数据!$F$2,INDEX(模拟数据!$B$3:$E$62,$A35,MATCH(A$1,模拟数据!$B$2:$E$2,0))+1,,INDEX(模拟数据!$B$3:$E$62,$A36,MATCH(A$1,模拟数据!$B$2:$E$2,0))-INDEX(模拟数据!$B$3:$E$62,$A35,MATCH(A$1,模拟数据!$B$2:$E$2,0)),))</f>
        <v>252220</v>
      </c>
      <c r="C36" s="24">
        <f>模拟数据!$L$16*INDEX(经验数据!$H$3:$H$3401,MATCH(INDEX(模拟数据!$B$3:$E$62,$A36,MATCH(A$1,模拟数据!$B$2:$E$2,0)),经验数据!$E$3:$E$3401,0))*(1+INDEX(模拟数据!$M$19:$M$22,MATCH(A$1,模拟数据!$K$19:$K$22,0)))</f>
        <v>9655846.2000000011</v>
      </c>
      <c r="D36" s="24">
        <f ca="1">SUM(OFFSET(经验数据!$S$2,INDEX(模拟数据!$F$3:$I$62,$A35,MATCH(A$1,模拟数据!$B$2:$E$2,0))+1,,INDEX(模拟数据!$F$3:$I$62,$A36,MATCH(A$1,模拟数据!$B$2:$E$2,0))-INDEX(模拟数据!$F$3:$I$62,$A35,MATCH(A$1,模拟数据!$B$2:$E$2,0)),))</f>
        <v>860000</v>
      </c>
      <c r="E36" s="24">
        <f ca="1">MIN(200,MATCH(SUM(B36:D36,U35),经验数据!$C$3:$C$202,1))</f>
        <v>112</v>
      </c>
      <c r="F36" s="24">
        <f t="shared" ca="1" si="2"/>
        <v>8</v>
      </c>
      <c r="G36" s="24">
        <f ca="1">INDEX(经验数据!$M$3:$M$23,MATCH(E36,经验数据!$J$3:$J$23,1))*INDEX(模拟数据!$S$19:$S$22,MATCH(A$1,模拟数据!$K$19:$K$22,0))</f>
        <v>5400000</v>
      </c>
      <c r="H36" s="24">
        <f ca="1">IF(F35&gt;0,VLOOKUP(F35*1000,经验数据!$O$3:$P$95,2,FALSE),VLOOKUP(MIN(80,E36),经验数据!$O$3:$P$95,2,FALSE))*模拟数据!$L$30</f>
        <v>944280</v>
      </c>
      <c r="I36" s="24">
        <f ca="1">MATCH(SUM(B36:D36,G36:H36,U35),经验数据!$C$3:$C$202,1)</f>
        <v>114</v>
      </c>
      <c r="J36" s="24">
        <f ca="1">MIN(INDEX(模拟数据!$N$37:$N$40,MATCH($A$1,模拟数据!$K$37:$K$40,0)),MAX(0,I36-80))</f>
        <v>3</v>
      </c>
      <c r="K36" s="24">
        <f ca="1">IF(J36=0,0,SUM(OFFSET(经验数据!$B$2,I36-J36,,J36,)))</f>
        <v>12027447</v>
      </c>
      <c r="L36" s="24">
        <f t="shared" ca="1" si="3"/>
        <v>65362801.200000033</v>
      </c>
      <c r="M36" s="24">
        <f ca="1">MATCH(L36,经验数据!$C$3:$C$202,1)</f>
        <v>111</v>
      </c>
      <c r="N36" s="24">
        <f ca="1">IFERROR(SUM(OFFSET(经验数据!$V$1,MATCH(I36,经验数据!$U$1:$U$123,0)-J36,,J36,)),0)</f>
        <v>140400</v>
      </c>
      <c r="O36" s="24">
        <f ca="1">N36+IF(J36&gt;0,INDEX(模拟数据!$P$37:$P$40,MATCH($A$1,模拟数据!$K$37:$K$40,0)),0)</f>
        <v>620400</v>
      </c>
      <c r="P36" s="24">
        <f ca="1">SUM($O$3:O36)</f>
        <v>20032400</v>
      </c>
      <c r="Q36" s="24">
        <f ca="1">MATCH(P36,经验数据!$Z$2:$Z$15,1)-1</f>
        <v>8</v>
      </c>
      <c r="R36" s="24" t="b">
        <f t="shared" ca="1" si="0"/>
        <v>1</v>
      </c>
      <c r="S36" s="24">
        <f ca="1">MIN(INDEX(模拟数据!$N$37:$N$40,MATCH($A$1,模拟数据!$K$37:$K$40,0)),IF(R36,M36-110,0))</f>
        <v>1</v>
      </c>
      <c r="T36" s="24">
        <f ca="1">IF(S36=0,0,SUM(OFFSET(经验数据!$B$2,M36-S36,,S36,)))</f>
        <v>3657879</v>
      </c>
      <c r="U36" s="24">
        <f t="shared" ca="1" si="1"/>
        <v>61704922.200000033</v>
      </c>
      <c r="V36" s="24">
        <f ca="1">MATCH(U36,经验数据!$C$3:$C$202,1)</f>
        <v>110</v>
      </c>
      <c r="W36" s="24">
        <f ca="1">IFERROR(SUM(OFFSET([1]轮回!$B$1,MATCH(M36,[1]轮回!$A$1:$A$91,0)-S36,,S36,)),0)</f>
        <v>0</v>
      </c>
      <c r="X36" s="24">
        <f ca="1">W36+IF(R36,INDEX(模拟数据!$P$47:$P$50,MATCH($A$1,模拟数据!$K$47:$K$50,0)),0)</f>
        <v>450000</v>
      </c>
      <c r="Y36" s="24">
        <f ca="1">SUM($X$3:X36)</f>
        <v>5400000</v>
      </c>
      <c r="Z36" s="24">
        <f ca="1">MATCH(Y36,经验数据!$Z$2:$Z$15,1)-1</f>
        <v>5</v>
      </c>
    </row>
    <row r="37" spans="1:26" x14ac:dyDescent="0.15">
      <c r="A37" s="25">
        <v>35</v>
      </c>
      <c r="B37" s="24">
        <f ca="1">SUM(OFFSET(经验数据!$F$2,INDEX(模拟数据!$B$3:$E$62,$A36,MATCH(A$1,模拟数据!$B$2:$E$2,0))+1,,INDEX(模拟数据!$B$3:$E$62,$A37,MATCH(A$1,模拟数据!$B$2:$E$2,0))-INDEX(模拟数据!$B$3:$E$62,$A36,MATCH(A$1,模拟数据!$B$2:$E$2,0)),))</f>
        <v>256863</v>
      </c>
      <c r="C37" s="24">
        <f>模拟数据!$L$16*INDEX(经验数据!$H$3:$H$3401,MATCH(INDEX(模拟数据!$B$3:$E$62,$A37,MATCH(A$1,模拟数据!$B$2:$E$2,0)),经验数据!$E$3:$E$3401,0))*(1+INDEX(模拟数据!$M$19:$M$22,MATCH(A$1,模拟数据!$K$19:$K$22,0)))</f>
        <v>9831984.8000000007</v>
      </c>
      <c r="D37" s="24">
        <f ca="1">SUM(OFFSET(经验数据!$S$2,INDEX(模拟数据!$F$3:$I$62,$A36,MATCH(A$1,模拟数据!$B$2:$E$2,0))+1,,INDEX(模拟数据!$F$3:$I$62,$A37,MATCH(A$1,模拟数据!$B$2:$E$2,0))-INDEX(模拟数据!$F$3:$I$62,$A36,MATCH(A$1,模拟数据!$B$2:$E$2,0)),))</f>
        <v>880000</v>
      </c>
      <c r="E37" s="24">
        <f ca="1">MIN(200,MATCH(SUM(B37:D37,U36),经验数据!$C$3:$C$202,1))</f>
        <v>113</v>
      </c>
      <c r="F37" s="24">
        <f t="shared" ca="1" si="2"/>
        <v>8</v>
      </c>
      <c r="G37" s="24">
        <f ca="1">INDEX(经验数据!$M$3:$M$23,MATCH(E37,经验数据!$J$3:$J$23,1))*INDEX(模拟数据!$S$19:$S$22,MATCH(A$1,模拟数据!$K$19:$K$22,0))</f>
        <v>5400000</v>
      </c>
      <c r="H37" s="24">
        <f ca="1">IF(F36&gt;0,VLOOKUP(F36*1000,经验数据!$O$3:$P$95,2,FALSE),VLOOKUP(MIN(80,E37),经验数据!$O$3:$P$95,2,FALSE))*模拟数据!$L$30</f>
        <v>944280</v>
      </c>
      <c r="I37" s="24">
        <f ca="1">MATCH(SUM(B37:D37,G37:H37,U36),经验数据!$C$3:$C$202,1)</f>
        <v>114</v>
      </c>
      <c r="J37" s="24">
        <f ca="1">MIN(INDEX(模拟数据!$N$37:$N$40,MATCH($A$1,模拟数据!$K$37:$K$40,0)),MAX(0,I37-80))</f>
        <v>3</v>
      </c>
      <c r="K37" s="24">
        <f ca="1">IF(J37=0,0,SUM(OFFSET(经验数据!$B$2,I37-J37,,J37,)))</f>
        <v>12027447</v>
      </c>
      <c r="L37" s="24">
        <f t="shared" ca="1" si="3"/>
        <v>66990603.00000003</v>
      </c>
      <c r="M37" s="24">
        <f ca="1">MATCH(L37,经验数据!$C$3:$C$202,1)</f>
        <v>111</v>
      </c>
      <c r="N37" s="24">
        <f ca="1">IFERROR(SUM(OFFSET(经验数据!$V$1,MATCH(I37,经验数据!$U$1:$U$123,0)-J37,,J37,)),0)</f>
        <v>140400</v>
      </c>
      <c r="O37" s="24">
        <f ca="1">N37+IF(J37&gt;0,INDEX(模拟数据!$P$37:$P$40,MATCH($A$1,模拟数据!$K$37:$K$40,0)),0)</f>
        <v>620400</v>
      </c>
      <c r="P37" s="24">
        <f ca="1">SUM($O$3:O37)</f>
        <v>20652800</v>
      </c>
      <c r="Q37" s="24">
        <f ca="1">MATCH(P37,经验数据!$Z$2:$Z$15,1)-1</f>
        <v>8</v>
      </c>
      <c r="R37" s="24" t="b">
        <f t="shared" ca="1" si="0"/>
        <v>1</v>
      </c>
      <c r="S37" s="24">
        <f ca="1">MIN(INDEX(模拟数据!$N$37:$N$40,MATCH($A$1,模拟数据!$K$37:$K$40,0)),IF(R37,M37-110,0))</f>
        <v>1</v>
      </c>
      <c r="T37" s="24">
        <f ca="1">IF(S37=0,0,SUM(OFFSET(经验数据!$B$2,M37-S37,,S37,)))</f>
        <v>3657879</v>
      </c>
      <c r="U37" s="24">
        <f t="shared" ca="1" si="1"/>
        <v>63332724.00000003</v>
      </c>
      <c r="V37" s="24">
        <f ca="1">MATCH(U37,经验数据!$C$3:$C$202,1)</f>
        <v>110</v>
      </c>
      <c r="W37" s="24">
        <f ca="1">IFERROR(SUM(OFFSET([1]轮回!$B$1,MATCH(M37,[1]轮回!$A$1:$A$91,0)-S37,,S37,)),0)</f>
        <v>0</v>
      </c>
      <c r="X37" s="24">
        <f ca="1">W37+IF(R37,INDEX(模拟数据!$P$47:$P$50,MATCH($A$1,模拟数据!$K$47:$K$50,0)),0)</f>
        <v>450000</v>
      </c>
      <c r="Y37" s="24">
        <f ca="1">SUM($X$3:X37)</f>
        <v>5850000</v>
      </c>
      <c r="Z37" s="24">
        <f ca="1">MATCH(Y37,经验数据!$Z$2:$Z$15,1)-1</f>
        <v>5</v>
      </c>
    </row>
    <row r="38" spans="1:26" x14ac:dyDescent="0.15">
      <c r="A38" s="25">
        <v>36</v>
      </c>
      <c r="B38" s="24">
        <f ca="1">SUM(OFFSET(经验数据!$F$2,INDEX(模拟数据!$B$3:$E$62,$A37,MATCH(A$1,模拟数据!$B$2:$E$2,0))+1,,INDEX(模拟数据!$B$3:$E$62,$A38,MATCH(A$1,模拟数据!$B$2:$E$2,0))-INDEX(模拟数据!$B$3:$E$62,$A37,MATCH(A$1,模拟数据!$B$2:$E$2,0)),))</f>
        <v>261504</v>
      </c>
      <c r="C38" s="24">
        <f>模拟数据!$L$16*INDEX(经验数据!$H$3:$H$3401,MATCH(INDEX(模拟数据!$B$3:$E$62,$A38,MATCH(A$1,模拟数据!$B$2:$E$2,0)),经验数据!$E$3:$E$3401,0))*(1+INDEX(模拟数据!$M$19:$M$22,MATCH(A$1,模拟数据!$K$19:$K$22,0)))</f>
        <v>10008123.4</v>
      </c>
      <c r="D38" s="24">
        <f ca="1">SUM(OFFSET(经验数据!$S$2,INDEX(模拟数据!$F$3:$I$62,$A37,MATCH(A$1,模拟数据!$B$2:$E$2,0))+1,,INDEX(模拟数据!$F$3:$I$62,$A38,MATCH(A$1,模拟数据!$B$2:$E$2,0))-INDEX(模拟数据!$F$3:$I$62,$A37,MATCH(A$1,模拟数据!$B$2:$E$2,0)),))</f>
        <v>905000</v>
      </c>
      <c r="E38" s="24">
        <f ca="1">MIN(200,MATCH(SUM(B38:D38,U37),经验数据!$C$3:$C$202,1))</f>
        <v>113</v>
      </c>
      <c r="F38" s="24">
        <f t="shared" ca="1" si="2"/>
        <v>8</v>
      </c>
      <c r="G38" s="24">
        <f ca="1">INDEX(经验数据!$M$3:$M$23,MATCH(E38,经验数据!$J$3:$J$23,1))*INDEX(模拟数据!$S$19:$S$22,MATCH(A$1,模拟数据!$K$19:$K$22,0))</f>
        <v>5400000</v>
      </c>
      <c r="H38" s="24">
        <f ca="1">IF(F37&gt;0,VLOOKUP(F37*1000,经验数据!$O$3:$P$95,2,FALSE),VLOOKUP(MIN(80,E38),经验数据!$O$3:$P$95,2,FALSE))*模拟数据!$L$30</f>
        <v>944280</v>
      </c>
      <c r="I38" s="24">
        <f ca="1">MATCH(SUM(B38:D38,G38:H38,U37),经验数据!$C$3:$C$202,1)</f>
        <v>115</v>
      </c>
      <c r="J38" s="24">
        <f ca="1">MIN(INDEX(模拟数据!$N$37:$N$40,MATCH($A$1,模拟数据!$K$37:$K$40,0)),MAX(0,I38-80))</f>
        <v>3</v>
      </c>
      <c r="K38" s="24">
        <f ca="1">IF(J38=0,0,SUM(OFFSET(经验数据!$B$2,I38-J38,,J38,)))</f>
        <v>12388590</v>
      </c>
      <c r="L38" s="24">
        <f t="shared" ca="1" si="3"/>
        <v>68463041.400000036</v>
      </c>
      <c r="M38" s="24">
        <f ca="1">MATCH(L38,经验数据!$C$3:$C$202,1)</f>
        <v>112</v>
      </c>
      <c r="N38" s="24">
        <f ca="1">IFERROR(SUM(OFFSET(经验数据!$V$1,MATCH(I38,经验数据!$U$1:$U$123,0)-J38,,J38,)),0)</f>
        <v>146700</v>
      </c>
      <c r="O38" s="24">
        <f ca="1">N38+IF(J38&gt;0,INDEX(模拟数据!$P$37:$P$40,MATCH($A$1,模拟数据!$K$37:$K$40,0)),0)</f>
        <v>626700</v>
      </c>
      <c r="P38" s="24">
        <f ca="1">SUM($O$3:O38)</f>
        <v>21279500</v>
      </c>
      <c r="Q38" s="24">
        <f ca="1">MATCH(P38,经验数据!$Z$2:$Z$15,1)-1</f>
        <v>8</v>
      </c>
      <c r="R38" s="24" t="b">
        <f t="shared" ca="1" si="0"/>
        <v>1</v>
      </c>
      <c r="S38" s="24">
        <f ca="1">MIN(INDEX(模拟数据!$N$37:$N$40,MATCH($A$1,模拟数据!$K$37:$K$40,0)),IF(R38,M38-110,0))</f>
        <v>2</v>
      </c>
      <c r="T38" s="24">
        <f ca="1">IF(S38=0,0,SUM(OFFSET(经验数据!$B$2,M38-S38,,S38,)))</f>
        <v>7547795</v>
      </c>
      <c r="U38" s="24">
        <f t="shared" ca="1" si="1"/>
        <v>60915246.400000036</v>
      </c>
      <c r="V38" s="24">
        <f ca="1">MATCH(U38,经验数据!$C$3:$C$202,1)</f>
        <v>110</v>
      </c>
      <c r="W38" s="24">
        <f ca="1">IFERROR(SUM(OFFSET([1]轮回!$B$1,MATCH(M38,[1]轮回!$A$1:$A$91,0)-S38,,S38,)),0)</f>
        <v>0</v>
      </c>
      <c r="X38" s="24">
        <f ca="1">W38+IF(R38,INDEX(模拟数据!$P$47:$P$50,MATCH($A$1,模拟数据!$K$47:$K$50,0)),0)</f>
        <v>450000</v>
      </c>
      <c r="Y38" s="24">
        <f ca="1">SUM($X$3:X38)</f>
        <v>6300000</v>
      </c>
      <c r="Z38" s="24">
        <f ca="1">MATCH(Y38,经验数据!$Z$2:$Z$15,1)-1</f>
        <v>5</v>
      </c>
    </row>
    <row r="39" spans="1:26" x14ac:dyDescent="0.15">
      <c r="A39" s="25">
        <v>37</v>
      </c>
      <c r="B39" s="24">
        <f ca="1">SUM(OFFSET(经验数据!$F$2,INDEX(模拟数据!$B$3:$E$62,$A38,MATCH(A$1,模拟数据!$B$2:$E$2,0))+1,,INDEX(模拟数据!$B$3:$E$62,$A39,MATCH(A$1,模拟数据!$B$2:$E$2,0))-INDEX(模拟数据!$B$3:$E$62,$A38,MATCH(A$1,模拟数据!$B$2:$E$2,0)),))</f>
        <v>266145</v>
      </c>
      <c r="C39" s="24">
        <f>模拟数据!$L$16*INDEX(经验数据!$H$3:$H$3401,MATCH(INDEX(模拟数据!$B$3:$E$62,$A39,MATCH(A$1,模拟数据!$B$2:$E$2,0)),经验数据!$E$3:$E$3401,0))*(1+INDEX(模拟数据!$M$19:$M$22,MATCH(A$1,模拟数据!$K$19:$K$22,0)))</f>
        <v>10184262</v>
      </c>
      <c r="D39" s="24">
        <f ca="1">SUM(OFFSET(经验数据!$S$2,INDEX(模拟数据!$F$3:$I$62,$A38,MATCH(A$1,模拟数据!$B$2:$E$2,0))+1,,INDEX(模拟数据!$F$3:$I$62,$A39,MATCH(A$1,模拟数据!$B$2:$E$2,0))-INDEX(模拟数据!$F$3:$I$62,$A38,MATCH(A$1,模拟数据!$B$2:$E$2,0)),))</f>
        <v>925000</v>
      </c>
      <c r="E39" s="24">
        <f ca="1">MIN(200,MATCH(SUM(B39:D39,U38),经验数据!$C$3:$C$202,1))</f>
        <v>113</v>
      </c>
      <c r="F39" s="24">
        <f t="shared" ca="1" si="2"/>
        <v>8</v>
      </c>
      <c r="G39" s="24">
        <f ca="1">INDEX(经验数据!$M$3:$M$23,MATCH(E39,经验数据!$J$3:$J$23,1))*INDEX(模拟数据!$S$19:$S$22,MATCH(A$1,模拟数据!$K$19:$K$22,0))</f>
        <v>5400000</v>
      </c>
      <c r="H39" s="24">
        <f ca="1">IF(F38&gt;0,VLOOKUP(F38*1000,经验数据!$O$3:$P$95,2,FALSE),VLOOKUP(MIN(80,E39),经验数据!$O$3:$P$95,2,FALSE))*模拟数据!$L$30</f>
        <v>944280</v>
      </c>
      <c r="I39" s="24">
        <f ca="1">MATCH(SUM(B39:D39,G39:H39,U38),经验数据!$C$3:$C$202,1)</f>
        <v>114</v>
      </c>
      <c r="J39" s="24">
        <f ca="1">MIN(INDEX(模拟数据!$N$37:$N$40,MATCH($A$1,模拟数据!$K$37:$K$40,0)),MAX(0,I39-80))</f>
        <v>3</v>
      </c>
      <c r="K39" s="24">
        <f ca="1">IF(J39=0,0,SUM(OFFSET(经验数据!$B$2,I39-J39,,J39,)))</f>
        <v>12027447</v>
      </c>
      <c r="L39" s="24">
        <f t="shared" ca="1" si="3"/>
        <v>66607486.400000036</v>
      </c>
      <c r="M39" s="24">
        <f ca="1">MATCH(L39,经验数据!$C$3:$C$202,1)</f>
        <v>111</v>
      </c>
      <c r="N39" s="24">
        <f ca="1">IFERROR(SUM(OFFSET(经验数据!$V$1,MATCH(I39,经验数据!$U$1:$U$123,0)-J39,,J39,)),0)</f>
        <v>140400</v>
      </c>
      <c r="O39" s="24">
        <f ca="1">N39+IF(J39&gt;0,INDEX(模拟数据!$P$37:$P$40,MATCH($A$1,模拟数据!$K$37:$K$40,0)),0)</f>
        <v>620400</v>
      </c>
      <c r="P39" s="24">
        <f ca="1">SUM($O$3:O39)</f>
        <v>21899900</v>
      </c>
      <c r="Q39" s="24">
        <f ca="1">MATCH(P39,经验数据!$Z$2:$Z$15,1)-1</f>
        <v>8</v>
      </c>
      <c r="R39" s="24" t="b">
        <f t="shared" ca="1" si="0"/>
        <v>1</v>
      </c>
      <c r="S39" s="24">
        <f ca="1">MIN(INDEX(模拟数据!$N$37:$N$40,MATCH($A$1,模拟数据!$K$37:$K$40,0)),IF(R39,M39-110,0))</f>
        <v>1</v>
      </c>
      <c r="T39" s="24">
        <f ca="1">IF(S39=0,0,SUM(OFFSET(经验数据!$B$2,M39-S39,,S39,)))</f>
        <v>3657879</v>
      </c>
      <c r="U39" s="24">
        <f t="shared" ca="1" si="1"/>
        <v>62949607.400000036</v>
      </c>
      <c r="V39" s="24">
        <f ca="1">MATCH(U39,经验数据!$C$3:$C$202,1)</f>
        <v>110</v>
      </c>
      <c r="W39" s="24">
        <f ca="1">IFERROR(SUM(OFFSET([1]轮回!$B$1,MATCH(M39,[1]轮回!$A$1:$A$91,0)-S39,,S39,)),0)</f>
        <v>0</v>
      </c>
      <c r="X39" s="24">
        <f ca="1">W39+IF(R39,INDEX(模拟数据!$P$47:$P$50,MATCH($A$1,模拟数据!$K$47:$K$50,0)),0)</f>
        <v>450000</v>
      </c>
      <c r="Y39" s="24">
        <f ca="1">SUM($X$3:X39)</f>
        <v>6750000</v>
      </c>
      <c r="Z39" s="24">
        <f ca="1">MATCH(Y39,经验数据!$Z$2:$Z$15,1)-1</f>
        <v>6</v>
      </c>
    </row>
    <row r="40" spans="1:26" x14ac:dyDescent="0.15">
      <c r="A40" s="25">
        <v>38</v>
      </c>
      <c r="B40" s="24">
        <f ca="1">SUM(OFFSET(经验数据!$F$2,INDEX(模拟数据!$B$3:$E$62,$A39,MATCH(A$1,模拟数据!$B$2:$E$2,0))+1,,INDEX(模拟数据!$B$3:$E$62,$A40,MATCH(A$1,模拟数据!$B$2:$E$2,0))-INDEX(模拟数据!$B$3:$E$62,$A39,MATCH(A$1,模拟数据!$B$2:$E$2,0)),))</f>
        <v>270788</v>
      </c>
      <c r="C40" s="24">
        <f>模拟数据!$L$16*INDEX(经验数据!$H$3:$H$3401,MATCH(INDEX(模拟数据!$B$3:$E$62,$A40,MATCH(A$1,模拟数据!$B$2:$E$2,0)),经验数据!$E$3:$E$3401,0))*(1+INDEX(模拟数据!$M$19:$M$22,MATCH(A$1,模拟数据!$K$19:$K$22,0)))</f>
        <v>10360400.600000001</v>
      </c>
      <c r="D40" s="24">
        <f ca="1">SUM(OFFSET(经验数据!$S$2,INDEX(模拟数据!$F$3:$I$62,$A39,MATCH(A$1,模拟数据!$B$2:$E$2,0))+1,,INDEX(模拟数据!$F$3:$I$62,$A40,MATCH(A$1,模拟数据!$B$2:$E$2,0))-INDEX(模拟数据!$F$3:$I$62,$A39,MATCH(A$1,模拟数据!$B$2:$E$2,0)),))</f>
        <v>950000</v>
      </c>
      <c r="E40" s="24">
        <f ca="1">MIN(200,MATCH(SUM(B40:D40,U39),经验数据!$C$3:$C$202,1))</f>
        <v>113</v>
      </c>
      <c r="F40" s="24">
        <f t="shared" ca="1" si="2"/>
        <v>8</v>
      </c>
      <c r="G40" s="24">
        <f ca="1">INDEX(经验数据!$M$3:$M$23,MATCH(E40,经验数据!$J$3:$J$23,1))*INDEX(模拟数据!$S$19:$S$22,MATCH(A$1,模拟数据!$K$19:$K$22,0))</f>
        <v>5400000</v>
      </c>
      <c r="H40" s="24">
        <f ca="1">IF(F39&gt;0,VLOOKUP(F39*1000,经验数据!$O$3:$P$95,2,FALSE),VLOOKUP(MIN(80,E40),经验数据!$O$3:$P$95,2,FALSE))*模拟数据!$L$30</f>
        <v>944280</v>
      </c>
      <c r="I40" s="24">
        <f ca="1">MATCH(SUM(B40:D40,G40:H40,U39),经验数据!$C$3:$C$202,1)</f>
        <v>115</v>
      </c>
      <c r="J40" s="24">
        <f ca="1">MIN(INDEX(模拟数据!$N$37:$N$40,MATCH($A$1,模拟数据!$K$37:$K$40,0)),MAX(0,I40-80))</f>
        <v>3</v>
      </c>
      <c r="K40" s="24">
        <f ca="1">IF(J40=0,0,SUM(OFFSET(经验数据!$B$2,I40-J40,,J40,)))</f>
        <v>12388590</v>
      </c>
      <c r="L40" s="24">
        <f t="shared" ca="1" si="3"/>
        <v>68486486.00000003</v>
      </c>
      <c r="M40" s="24">
        <f ca="1">MATCH(L40,经验数据!$C$3:$C$202,1)</f>
        <v>112</v>
      </c>
      <c r="N40" s="24">
        <f ca="1">IFERROR(SUM(OFFSET(经验数据!$V$1,MATCH(I40,经验数据!$U$1:$U$123,0)-J40,,J40,)),0)</f>
        <v>146700</v>
      </c>
      <c r="O40" s="24">
        <f ca="1">N40+IF(J40&gt;0,INDEX(模拟数据!$P$37:$P$40,MATCH($A$1,模拟数据!$K$37:$K$40,0)),0)</f>
        <v>626700</v>
      </c>
      <c r="P40" s="24">
        <f ca="1">SUM($O$3:O40)</f>
        <v>22526600</v>
      </c>
      <c r="Q40" s="24">
        <f ca="1">MATCH(P40,经验数据!$Z$2:$Z$15,1)-1</f>
        <v>8</v>
      </c>
      <c r="R40" s="24" t="b">
        <f t="shared" ca="1" si="0"/>
        <v>1</v>
      </c>
      <c r="S40" s="24">
        <f ca="1">MIN(INDEX(模拟数据!$N$37:$N$40,MATCH($A$1,模拟数据!$K$37:$K$40,0)),IF(R40,M40-110,0))</f>
        <v>2</v>
      </c>
      <c r="T40" s="24">
        <f ca="1">IF(S40=0,0,SUM(OFFSET(经验数据!$B$2,M40-S40,,S40,)))</f>
        <v>7547795</v>
      </c>
      <c r="U40" s="24">
        <f t="shared" ca="1" si="1"/>
        <v>60938691.00000003</v>
      </c>
      <c r="V40" s="24">
        <f ca="1">MATCH(U40,经验数据!$C$3:$C$202,1)</f>
        <v>110</v>
      </c>
      <c r="W40" s="24">
        <f ca="1">IFERROR(SUM(OFFSET([1]轮回!$B$1,MATCH(M40,[1]轮回!$A$1:$A$91,0)-S40,,S40,)),0)</f>
        <v>0</v>
      </c>
      <c r="X40" s="24">
        <f ca="1">W40+IF(R40,INDEX(模拟数据!$P$47:$P$50,MATCH($A$1,模拟数据!$K$47:$K$50,0)),0)</f>
        <v>450000</v>
      </c>
      <c r="Y40" s="24">
        <f ca="1">SUM($X$3:X40)</f>
        <v>7200000</v>
      </c>
      <c r="Z40" s="24">
        <f ca="1">MATCH(Y40,经验数据!$Z$2:$Z$15,1)-1</f>
        <v>6</v>
      </c>
    </row>
    <row r="41" spans="1:26" x14ac:dyDescent="0.15">
      <c r="A41" s="25">
        <v>39</v>
      </c>
      <c r="B41" s="24">
        <f ca="1">SUM(OFFSET(经验数据!$F$2,INDEX(模拟数据!$B$3:$E$62,$A40,MATCH(A$1,模拟数据!$B$2:$E$2,0))+1,,INDEX(模拟数据!$B$3:$E$62,$A41,MATCH(A$1,模拟数据!$B$2:$E$2,0))-INDEX(模拟数据!$B$3:$E$62,$A40,MATCH(A$1,模拟数据!$B$2:$E$2,0)),))</f>
        <v>275428</v>
      </c>
      <c r="C41" s="24">
        <f>模拟数据!$L$16*INDEX(经验数据!$H$3:$H$3401,MATCH(INDEX(模拟数据!$B$3:$E$62,$A41,MATCH(A$1,模拟数据!$B$2:$E$2,0)),经验数据!$E$3:$E$3401,0))*(1+INDEX(模拟数据!$M$19:$M$22,MATCH(A$1,模拟数据!$K$19:$K$22,0)))</f>
        <v>10536539.200000001</v>
      </c>
      <c r="D41" s="24">
        <f ca="1">SUM(OFFSET(经验数据!$S$2,INDEX(模拟数据!$F$3:$I$62,$A40,MATCH(A$1,模拟数据!$B$2:$E$2,0))+1,,INDEX(模拟数据!$F$3:$I$62,$A41,MATCH(A$1,模拟数据!$B$2:$E$2,0))-INDEX(模拟数据!$F$3:$I$62,$A40,MATCH(A$1,模拟数据!$B$2:$E$2,0)),))</f>
        <v>970000</v>
      </c>
      <c r="E41" s="24">
        <f ca="1">MIN(200,MATCH(SUM(B41:D41,U40),经验数据!$C$3:$C$202,1))</f>
        <v>113</v>
      </c>
      <c r="F41" s="24">
        <f t="shared" ca="1" si="2"/>
        <v>8</v>
      </c>
      <c r="G41" s="24">
        <f ca="1">INDEX(经验数据!$M$3:$M$23,MATCH(E41,经验数据!$J$3:$J$23,1))*INDEX(模拟数据!$S$19:$S$22,MATCH(A$1,模拟数据!$K$19:$K$22,0))</f>
        <v>5400000</v>
      </c>
      <c r="H41" s="24">
        <f ca="1">IF(F40&gt;0,VLOOKUP(F40*1000,经验数据!$O$3:$P$95,2,FALSE),VLOOKUP(MIN(80,E41),经验数据!$O$3:$P$95,2,FALSE))*模拟数据!$L$30</f>
        <v>944280</v>
      </c>
      <c r="I41" s="24">
        <f ca="1">MATCH(SUM(B41:D41,G41:H41,U40),经验数据!$C$3:$C$202,1)</f>
        <v>114</v>
      </c>
      <c r="J41" s="24">
        <f ca="1">MIN(INDEX(模拟数据!$N$37:$N$40,MATCH($A$1,模拟数据!$K$37:$K$40,0)),MAX(0,I41-80))</f>
        <v>3</v>
      </c>
      <c r="K41" s="24">
        <f ca="1">IF(J41=0,0,SUM(OFFSET(经验数据!$B$2,I41-J41,,J41,)))</f>
        <v>12027447</v>
      </c>
      <c r="L41" s="24">
        <f t="shared" ca="1" si="3"/>
        <v>67037491.200000033</v>
      </c>
      <c r="M41" s="24">
        <f ca="1">MATCH(L41,经验数据!$C$3:$C$202,1)</f>
        <v>111</v>
      </c>
      <c r="N41" s="24">
        <f ca="1">IFERROR(SUM(OFFSET(经验数据!$V$1,MATCH(I41,经验数据!$U$1:$U$123,0)-J41,,J41,)),0)</f>
        <v>140400</v>
      </c>
      <c r="O41" s="24">
        <f ca="1">N41+IF(J41&gt;0,INDEX(模拟数据!$P$37:$P$40,MATCH($A$1,模拟数据!$K$37:$K$40,0)),0)</f>
        <v>620400</v>
      </c>
      <c r="P41" s="24">
        <f ca="1">SUM($O$3:O41)</f>
        <v>23147000</v>
      </c>
      <c r="Q41" s="24">
        <f ca="1">MATCH(P41,经验数据!$Z$2:$Z$15,1)-1</f>
        <v>8</v>
      </c>
      <c r="R41" s="24" t="b">
        <f t="shared" ca="1" si="0"/>
        <v>1</v>
      </c>
      <c r="S41" s="24">
        <f ca="1">MIN(INDEX(模拟数据!$N$37:$N$40,MATCH($A$1,模拟数据!$K$37:$K$40,0)),IF(R41,M41-110,0))</f>
        <v>1</v>
      </c>
      <c r="T41" s="24">
        <f ca="1">IF(S41=0,0,SUM(OFFSET(经验数据!$B$2,M41-S41,,S41,)))</f>
        <v>3657879</v>
      </c>
      <c r="U41" s="24">
        <f t="shared" ca="1" si="1"/>
        <v>63379612.200000033</v>
      </c>
      <c r="V41" s="24">
        <f ca="1">MATCH(U41,经验数据!$C$3:$C$202,1)</f>
        <v>110</v>
      </c>
      <c r="W41" s="24">
        <f ca="1">IFERROR(SUM(OFFSET([1]轮回!$B$1,MATCH(M41,[1]轮回!$A$1:$A$91,0)-S41,,S41,)),0)</f>
        <v>0</v>
      </c>
      <c r="X41" s="24">
        <f ca="1">W41+IF(R41,INDEX(模拟数据!$P$47:$P$50,MATCH($A$1,模拟数据!$K$47:$K$50,0)),0)</f>
        <v>450000</v>
      </c>
      <c r="Y41" s="24">
        <f ca="1">SUM($X$3:X41)</f>
        <v>7650000</v>
      </c>
      <c r="Z41" s="24">
        <f ca="1">MATCH(Y41,经验数据!$Z$2:$Z$15,1)-1</f>
        <v>6</v>
      </c>
    </row>
    <row r="42" spans="1:26" x14ac:dyDescent="0.15">
      <c r="A42" s="25">
        <v>40</v>
      </c>
      <c r="B42" s="24">
        <f ca="1">SUM(OFFSET(经验数据!$F$2,INDEX(模拟数据!$B$3:$E$62,$A41,MATCH(A$1,模拟数据!$B$2:$E$2,0))+1,,INDEX(模拟数据!$B$3:$E$62,$A42,MATCH(A$1,模拟数据!$B$2:$E$2,0))-INDEX(模拟数据!$B$3:$E$62,$A41,MATCH(A$1,模拟数据!$B$2:$E$2,0)),))</f>
        <v>280069</v>
      </c>
      <c r="C42" s="24">
        <f>模拟数据!$L$16*INDEX(经验数据!$H$3:$H$3401,MATCH(INDEX(模拟数据!$B$3:$E$62,$A42,MATCH(A$1,模拟数据!$B$2:$E$2,0)),经验数据!$E$3:$E$3401,0))*(1+INDEX(模拟数据!$M$19:$M$22,MATCH(A$1,模拟数据!$K$19:$K$22,0)))</f>
        <v>10712703.100000001</v>
      </c>
      <c r="D42" s="24">
        <f ca="1">SUM(OFFSET(经验数据!$S$2,INDEX(模拟数据!$F$3:$I$62,$A41,MATCH(A$1,模拟数据!$B$2:$E$2,0))+1,,INDEX(模拟数据!$F$3:$I$62,$A42,MATCH(A$1,模拟数据!$B$2:$E$2,0))-INDEX(模拟数据!$F$3:$I$62,$A41,MATCH(A$1,模拟数据!$B$2:$E$2,0)),))</f>
        <v>660000</v>
      </c>
      <c r="E42" s="24">
        <f ca="1">MIN(200,MATCH(SUM(B42:D42,U41),经验数据!$C$3:$C$202,1))</f>
        <v>113</v>
      </c>
      <c r="F42" s="24">
        <f t="shared" ca="1" si="2"/>
        <v>8</v>
      </c>
      <c r="G42" s="24">
        <f ca="1">INDEX(经验数据!$M$3:$M$23,MATCH(E42,经验数据!$J$3:$J$23,1))*INDEX(模拟数据!$S$19:$S$22,MATCH(A$1,模拟数据!$K$19:$K$22,0))</f>
        <v>5400000</v>
      </c>
      <c r="H42" s="24">
        <f ca="1">IF(F41&gt;0,VLOOKUP(F41*1000,经验数据!$O$3:$P$95,2,FALSE),VLOOKUP(MIN(80,E42),经验数据!$O$3:$P$95,2,FALSE))*模拟数据!$L$30</f>
        <v>944280</v>
      </c>
      <c r="I42" s="24">
        <f ca="1">MATCH(SUM(B42:D42,G42:H42,U41),经验数据!$C$3:$C$202,1)</f>
        <v>115</v>
      </c>
      <c r="J42" s="24">
        <f ca="1">MIN(INDEX(模拟数据!$N$37:$N$40,MATCH($A$1,模拟数据!$K$37:$K$40,0)),MAX(0,I42-80))</f>
        <v>3</v>
      </c>
      <c r="K42" s="24">
        <f ca="1">IF(J42=0,0,SUM(OFFSET(经验数据!$B$2,I42-J42,,J42,)))</f>
        <v>12388590</v>
      </c>
      <c r="L42" s="24">
        <f t="shared" ca="1" si="3"/>
        <v>68988074.300000042</v>
      </c>
      <c r="M42" s="24">
        <f ca="1">MATCH(L42,经验数据!$C$3:$C$202,1)</f>
        <v>112</v>
      </c>
      <c r="N42" s="24">
        <f ca="1">IFERROR(SUM(OFFSET(经验数据!$V$1,MATCH(I42,经验数据!$U$1:$U$123,0)-J42,,J42,)),0)</f>
        <v>146700</v>
      </c>
      <c r="O42" s="24">
        <f ca="1">N42+IF(J42&gt;0,INDEX(模拟数据!$P$37:$P$40,MATCH($A$1,模拟数据!$K$37:$K$40,0)),0)</f>
        <v>626700</v>
      </c>
      <c r="P42" s="24">
        <f ca="1">SUM($O$3:O42)</f>
        <v>23773700</v>
      </c>
      <c r="Q42" s="24">
        <f ca="1">MATCH(P42,经验数据!$Z$2:$Z$15,1)-1</f>
        <v>8</v>
      </c>
      <c r="R42" s="24" t="b">
        <f t="shared" ca="1" si="0"/>
        <v>1</v>
      </c>
      <c r="S42" s="24">
        <f ca="1">MIN(INDEX(模拟数据!$N$37:$N$40,MATCH($A$1,模拟数据!$K$37:$K$40,0)),IF(R42,M42-110,0))</f>
        <v>2</v>
      </c>
      <c r="T42" s="24">
        <f ca="1">IF(S42=0,0,SUM(OFFSET(经验数据!$B$2,M42-S42,,S42,)))</f>
        <v>7547795</v>
      </c>
      <c r="U42" s="24">
        <f t="shared" ca="1" si="1"/>
        <v>61440279.300000042</v>
      </c>
      <c r="V42" s="24">
        <f ca="1">MATCH(U42,经验数据!$C$3:$C$202,1)</f>
        <v>110</v>
      </c>
      <c r="W42" s="24">
        <f ca="1">IFERROR(SUM(OFFSET([1]轮回!$B$1,MATCH(M42,[1]轮回!$A$1:$A$91,0)-S42,,S42,)),0)</f>
        <v>0</v>
      </c>
      <c r="X42" s="24">
        <f ca="1">W42+IF(R42,INDEX(模拟数据!$P$47:$P$50,MATCH($A$1,模拟数据!$K$47:$K$50,0)),0)</f>
        <v>450000</v>
      </c>
      <c r="Y42" s="24">
        <f ca="1">SUM($X$3:X42)</f>
        <v>8100000</v>
      </c>
      <c r="Z42" s="24">
        <f ca="1">MATCH(Y42,经验数据!$Z$2:$Z$15,1)-1</f>
        <v>6</v>
      </c>
    </row>
    <row r="43" spans="1:26" x14ac:dyDescent="0.15">
      <c r="A43" s="25">
        <v>41</v>
      </c>
      <c r="B43" s="24">
        <f ca="1">SUM(OFFSET(经验数据!$F$2,INDEX(模拟数据!$B$3:$E$62,$A42,MATCH(A$1,模拟数据!$B$2:$E$2,0))+1,,INDEX(模拟数据!$B$3:$E$62,$A43,MATCH(A$1,模拟数据!$B$2:$E$2,0))-INDEX(模拟数据!$B$3:$E$62,$A42,MATCH(A$1,模拟数据!$B$2:$E$2,0)),))</f>
        <v>284712</v>
      </c>
      <c r="C43" s="24">
        <f>模拟数据!$L$16*INDEX(经验数据!$H$3:$H$3401,MATCH(INDEX(模拟数据!$B$3:$E$62,$A43,MATCH(A$1,模拟数据!$B$2:$E$2,0)),经验数据!$E$3:$E$3401,0))*(1+INDEX(模拟数据!$M$19:$M$22,MATCH(A$1,模拟数据!$K$19:$K$22,0)))</f>
        <v>10888841.700000001</v>
      </c>
      <c r="D43" s="24">
        <f ca="1">SUM(OFFSET(经验数据!$S$2,INDEX(模拟数据!$F$3:$I$62,$A42,MATCH(A$1,模拟数据!$B$2:$E$2,0))+1,,INDEX(模拟数据!$F$3:$I$62,$A43,MATCH(A$1,模拟数据!$B$2:$E$2,0))-INDEX(模拟数据!$F$3:$I$62,$A42,MATCH(A$1,模拟数据!$B$2:$E$2,0)),))</f>
        <v>1010000</v>
      </c>
      <c r="E43" s="24">
        <f ca="1">MIN(200,MATCH(SUM(B43:D43,U42),经验数据!$C$3:$C$202,1))</f>
        <v>113</v>
      </c>
      <c r="F43" s="24">
        <f t="shared" ca="1" si="2"/>
        <v>8</v>
      </c>
      <c r="G43" s="24">
        <f ca="1">INDEX(经验数据!$M$3:$M$23,MATCH(E43,经验数据!$J$3:$J$23,1))*INDEX(模拟数据!$S$19:$S$22,MATCH(A$1,模拟数据!$K$19:$K$22,0))</f>
        <v>5400000</v>
      </c>
      <c r="H43" s="24">
        <f ca="1">IF(F42&gt;0,VLOOKUP(F42*1000,经验数据!$O$3:$P$95,2,FALSE),VLOOKUP(MIN(80,E43),经验数据!$O$3:$P$95,2,FALSE))*模拟数据!$L$30</f>
        <v>944280</v>
      </c>
      <c r="I43" s="24">
        <f ca="1">MATCH(SUM(B43:D43,G43:H43,U42),经验数据!$C$3:$C$202,1)</f>
        <v>114</v>
      </c>
      <c r="J43" s="24">
        <f ca="1">MIN(INDEX(模拟数据!$N$37:$N$40,MATCH($A$1,模拟数据!$K$37:$K$40,0)),MAX(0,I43-80))</f>
        <v>3</v>
      </c>
      <c r="K43" s="24">
        <f ca="1">IF(J43=0,0,SUM(OFFSET(经验数据!$B$2,I43-J43,,J43,)))</f>
        <v>12027447</v>
      </c>
      <c r="L43" s="24">
        <f t="shared" ca="1" si="3"/>
        <v>67940666.000000045</v>
      </c>
      <c r="M43" s="24">
        <f ca="1">MATCH(L43,经验数据!$C$3:$C$202,1)</f>
        <v>112</v>
      </c>
      <c r="N43" s="24">
        <f ca="1">IFERROR(SUM(OFFSET(经验数据!$V$1,MATCH(I43,经验数据!$U$1:$U$123,0)-J43,,J43,)),0)</f>
        <v>140400</v>
      </c>
      <c r="O43" s="24">
        <f ca="1">N43+IF(J43&gt;0,INDEX(模拟数据!$P$37:$P$40,MATCH($A$1,模拟数据!$K$37:$K$40,0)),0)</f>
        <v>620400</v>
      </c>
      <c r="P43" s="24">
        <f ca="1">SUM($O$3:O43)</f>
        <v>24394100</v>
      </c>
      <c r="Q43" s="24">
        <f ca="1">MATCH(P43,经验数据!$Z$2:$Z$15,1)-1</f>
        <v>8</v>
      </c>
      <c r="R43" s="24" t="b">
        <f t="shared" ca="1" si="0"/>
        <v>1</v>
      </c>
      <c r="S43" s="24">
        <f ca="1">MIN(INDEX(模拟数据!$N$37:$N$40,MATCH($A$1,模拟数据!$K$37:$K$40,0)),IF(R43,M43-110,0))</f>
        <v>2</v>
      </c>
      <c r="T43" s="24">
        <f ca="1">IF(S43=0,0,SUM(OFFSET(经验数据!$B$2,M43-S43,,S43,)))</f>
        <v>7547795</v>
      </c>
      <c r="U43" s="24">
        <f t="shared" ca="1" si="1"/>
        <v>60392871.000000045</v>
      </c>
      <c r="V43" s="24">
        <f ca="1">MATCH(U43,经验数据!$C$3:$C$202,1)</f>
        <v>110</v>
      </c>
      <c r="W43" s="24">
        <f ca="1">IFERROR(SUM(OFFSET([1]轮回!$B$1,MATCH(M43,[1]轮回!$A$1:$A$91,0)-S43,,S43,)),0)</f>
        <v>0</v>
      </c>
      <c r="X43" s="24">
        <f ca="1">W43+IF(R43,INDEX(模拟数据!$P$47:$P$50,MATCH($A$1,模拟数据!$K$47:$K$50,0)),0)</f>
        <v>450000</v>
      </c>
      <c r="Y43" s="24">
        <f ca="1">SUM($X$3:X43)</f>
        <v>8550000</v>
      </c>
      <c r="Z43" s="24">
        <f ca="1">MATCH(Y43,经验数据!$Z$2:$Z$15,1)-1</f>
        <v>6</v>
      </c>
    </row>
    <row r="44" spans="1:26" x14ac:dyDescent="0.15">
      <c r="A44" s="25">
        <v>42</v>
      </c>
      <c r="B44" s="24">
        <f ca="1">SUM(OFFSET(经验数据!$F$2,INDEX(模拟数据!$B$3:$E$62,$A43,MATCH(A$1,模拟数据!$B$2:$E$2,0))+1,,INDEX(模拟数据!$B$3:$E$62,$A44,MATCH(A$1,模拟数据!$B$2:$E$2,0))-INDEX(模拟数据!$B$3:$E$62,$A43,MATCH(A$1,模拟数据!$B$2:$E$2,0)),))</f>
        <v>289352</v>
      </c>
      <c r="C44" s="24">
        <f>模拟数据!$L$16*INDEX(经验数据!$H$3:$H$3401,MATCH(INDEX(模拟数据!$B$3:$E$62,$A44,MATCH(A$1,模拟数据!$B$2:$E$2,0)),经验数据!$E$3:$E$3401,0))*(1+INDEX(模拟数据!$M$19:$M$22,MATCH(A$1,模拟数据!$K$19:$K$22,0)))</f>
        <v>11064980.300000001</v>
      </c>
      <c r="D44" s="24">
        <f ca="1">SUM(OFFSET(经验数据!$S$2,INDEX(模拟数据!$F$3:$I$62,$A43,MATCH(A$1,模拟数据!$B$2:$E$2,0))+1,,INDEX(模拟数据!$F$3:$I$62,$A44,MATCH(A$1,模拟数据!$B$2:$E$2,0))-INDEX(模拟数据!$F$3:$I$62,$A43,MATCH(A$1,模拟数据!$B$2:$E$2,0)),))</f>
        <v>1030000</v>
      </c>
      <c r="E44" s="24">
        <f ca="1">MIN(200,MATCH(SUM(B44:D44,U43),经验数据!$C$3:$C$202,1))</f>
        <v>113</v>
      </c>
      <c r="F44" s="24">
        <f t="shared" ca="1" si="2"/>
        <v>8</v>
      </c>
      <c r="G44" s="24">
        <f ca="1">INDEX(经验数据!$M$3:$M$23,MATCH(E44,经验数据!$J$3:$J$23,1))*INDEX(模拟数据!$S$19:$S$22,MATCH(A$1,模拟数据!$K$19:$K$22,0))</f>
        <v>5400000</v>
      </c>
      <c r="H44" s="24">
        <f ca="1">IF(F43&gt;0,VLOOKUP(F43*1000,经验数据!$O$3:$P$95,2,FALSE),VLOOKUP(MIN(80,E44),经验数据!$O$3:$P$95,2,FALSE))*模拟数据!$L$30</f>
        <v>944280</v>
      </c>
      <c r="I44" s="24">
        <f ca="1">MATCH(SUM(B44:D44,G44:H44,U43),经验数据!$C$3:$C$202,1)</f>
        <v>114</v>
      </c>
      <c r="J44" s="24">
        <f ca="1">MIN(INDEX(模拟数据!$N$37:$N$40,MATCH($A$1,模拟数据!$K$37:$K$40,0)),MAX(0,I44-80))</f>
        <v>3</v>
      </c>
      <c r="K44" s="24">
        <f ca="1">IF(J44=0,0,SUM(OFFSET(经验数据!$B$2,I44-J44,,J44,)))</f>
        <v>12027447</v>
      </c>
      <c r="L44" s="24">
        <f t="shared" ca="1" si="3"/>
        <v>67094036.300000042</v>
      </c>
      <c r="M44" s="24">
        <f ca="1">MATCH(L44,经验数据!$C$3:$C$202,1)</f>
        <v>111</v>
      </c>
      <c r="N44" s="24">
        <f ca="1">IFERROR(SUM(OFFSET(经验数据!$V$1,MATCH(I44,经验数据!$U$1:$U$123,0)-J44,,J44,)),0)</f>
        <v>140400</v>
      </c>
      <c r="O44" s="24">
        <f ca="1">N44+IF(J44&gt;0,INDEX(模拟数据!$P$37:$P$40,MATCH($A$1,模拟数据!$K$37:$K$40,0)),0)</f>
        <v>620400</v>
      </c>
      <c r="P44" s="24">
        <f ca="1">SUM($O$3:O44)</f>
        <v>25014500</v>
      </c>
      <c r="Q44" s="24">
        <f ca="1">MATCH(P44,经验数据!$Z$2:$Z$15,1)-1</f>
        <v>8</v>
      </c>
      <c r="R44" s="24" t="b">
        <f t="shared" ca="1" si="0"/>
        <v>1</v>
      </c>
      <c r="S44" s="24">
        <f ca="1">MIN(INDEX(模拟数据!$N$37:$N$40,MATCH($A$1,模拟数据!$K$37:$K$40,0)),IF(R44,M44-110,0))</f>
        <v>1</v>
      </c>
      <c r="T44" s="24">
        <f ca="1">IF(S44=0,0,SUM(OFFSET(经验数据!$B$2,M44-S44,,S44,)))</f>
        <v>3657879</v>
      </c>
      <c r="U44" s="24">
        <f t="shared" ca="1" si="1"/>
        <v>63436157.300000042</v>
      </c>
      <c r="V44" s="24">
        <f ca="1">MATCH(U44,经验数据!$C$3:$C$202,1)</f>
        <v>110</v>
      </c>
      <c r="W44" s="24">
        <f ca="1">IFERROR(SUM(OFFSET([1]轮回!$B$1,MATCH(M44,[1]轮回!$A$1:$A$91,0)-S44,,S44,)),0)</f>
        <v>0</v>
      </c>
      <c r="X44" s="24">
        <f ca="1">W44+IF(R44,INDEX(模拟数据!$P$47:$P$50,MATCH($A$1,模拟数据!$K$47:$K$50,0)),0)</f>
        <v>450000</v>
      </c>
      <c r="Y44" s="24">
        <f ca="1">SUM($X$3:X44)</f>
        <v>9000000</v>
      </c>
      <c r="Z44" s="24">
        <f ca="1">MATCH(Y44,经验数据!$Z$2:$Z$15,1)-1</f>
        <v>6</v>
      </c>
    </row>
    <row r="45" spans="1:26" x14ac:dyDescent="0.15">
      <c r="A45" s="25">
        <v>43</v>
      </c>
      <c r="B45" s="24">
        <f ca="1">SUM(OFFSET(经验数据!$F$2,INDEX(模拟数据!$B$3:$E$62,$A44,MATCH(A$1,模拟数据!$B$2:$E$2,0))+1,,INDEX(模拟数据!$B$3:$E$62,$A45,MATCH(A$1,模拟数据!$B$2:$E$2,0))-INDEX(模拟数据!$B$3:$E$62,$A44,MATCH(A$1,模拟数据!$B$2:$E$2,0)),))</f>
        <v>293994</v>
      </c>
      <c r="C45" s="24">
        <f>模拟数据!$L$16*INDEX(经验数据!$H$3:$H$3401,MATCH(INDEX(模拟数据!$B$3:$E$62,$A45,MATCH(A$1,模拟数据!$B$2:$E$2,0)),经验数据!$E$3:$E$3401,0))*(1+INDEX(模拟数据!$M$19:$M$22,MATCH(A$1,模拟数据!$K$19:$K$22,0)))</f>
        <v>11241118.9</v>
      </c>
      <c r="D45" s="24">
        <f ca="1">SUM(OFFSET(经验数据!$S$2,INDEX(模拟数据!$F$3:$I$62,$A44,MATCH(A$1,模拟数据!$B$2:$E$2,0))+1,,INDEX(模拟数据!$F$3:$I$62,$A45,MATCH(A$1,模拟数据!$B$2:$E$2,0))-INDEX(模拟数据!$F$3:$I$62,$A44,MATCH(A$1,模拟数据!$B$2:$E$2,0)),))</f>
        <v>1055000</v>
      </c>
      <c r="E45" s="24">
        <f ca="1">MIN(200,MATCH(SUM(B45:D45,U44),经验数据!$C$3:$C$202,1))</f>
        <v>114</v>
      </c>
      <c r="F45" s="24">
        <f t="shared" ca="1" si="2"/>
        <v>8</v>
      </c>
      <c r="G45" s="24">
        <f ca="1">INDEX(经验数据!$M$3:$M$23,MATCH(E45,经验数据!$J$3:$J$23,1))*INDEX(模拟数据!$S$19:$S$22,MATCH(A$1,模拟数据!$K$19:$K$22,0))</f>
        <v>5400000</v>
      </c>
      <c r="H45" s="24">
        <f ca="1">IF(F44&gt;0,VLOOKUP(F44*1000,经验数据!$O$3:$P$95,2,FALSE),VLOOKUP(MIN(80,E45),经验数据!$O$3:$P$95,2,FALSE))*模拟数据!$L$30</f>
        <v>944280</v>
      </c>
      <c r="I45" s="24">
        <f ca="1">MATCH(SUM(B45:D45,G45:H45,U44),经验数据!$C$3:$C$202,1)</f>
        <v>115</v>
      </c>
      <c r="J45" s="24">
        <f ca="1">MIN(INDEX(模拟数据!$N$37:$N$40,MATCH($A$1,模拟数据!$K$37:$K$40,0)),MAX(0,I45-80))</f>
        <v>3</v>
      </c>
      <c r="K45" s="24">
        <f ca="1">IF(J45=0,0,SUM(OFFSET(经验数据!$B$2,I45-J45,,J45,)))</f>
        <v>12388590</v>
      </c>
      <c r="L45" s="24">
        <f t="shared" ca="1" si="3"/>
        <v>69981960.200000048</v>
      </c>
      <c r="M45" s="24">
        <f ca="1">MATCH(L45,经验数据!$C$3:$C$202,1)</f>
        <v>112</v>
      </c>
      <c r="N45" s="24">
        <f ca="1">IFERROR(SUM(OFFSET(经验数据!$V$1,MATCH(I45,经验数据!$U$1:$U$123,0)-J45,,J45,)),0)</f>
        <v>146700</v>
      </c>
      <c r="O45" s="24">
        <f ca="1">N45+IF(J45&gt;0,INDEX(模拟数据!$P$37:$P$40,MATCH($A$1,模拟数据!$K$37:$K$40,0)),0)</f>
        <v>626700</v>
      </c>
      <c r="P45" s="24">
        <f ca="1">SUM($O$3:O45)</f>
        <v>25641200</v>
      </c>
      <c r="Q45" s="24">
        <f ca="1">MATCH(P45,经验数据!$Z$2:$Z$15,1)-1</f>
        <v>8</v>
      </c>
      <c r="R45" s="24" t="b">
        <f t="shared" ca="1" si="0"/>
        <v>1</v>
      </c>
      <c r="S45" s="24">
        <f ca="1">MIN(INDEX(模拟数据!$N$37:$N$40,MATCH($A$1,模拟数据!$K$37:$K$40,0)),IF(R45,M45-110,0))</f>
        <v>2</v>
      </c>
      <c r="T45" s="24">
        <f ca="1">IF(S45=0,0,SUM(OFFSET(经验数据!$B$2,M45-S45,,S45,)))</f>
        <v>7547795</v>
      </c>
      <c r="U45" s="24">
        <f t="shared" ca="1" si="1"/>
        <v>62434165.200000048</v>
      </c>
      <c r="V45" s="24">
        <f ca="1">MATCH(U45,经验数据!$C$3:$C$202,1)</f>
        <v>110</v>
      </c>
      <c r="W45" s="24">
        <f ca="1">IFERROR(SUM(OFFSET([1]轮回!$B$1,MATCH(M45,[1]轮回!$A$1:$A$91,0)-S45,,S45,)),0)</f>
        <v>0</v>
      </c>
      <c r="X45" s="24">
        <f ca="1">W45+IF(R45,INDEX(模拟数据!$P$47:$P$50,MATCH($A$1,模拟数据!$K$47:$K$50,0)),0)</f>
        <v>450000</v>
      </c>
      <c r="Y45" s="24">
        <f ca="1">SUM($X$3:X45)</f>
        <v>9450000</v>
      </c>
      <c r="Z45" s="24">
        <f ca="1">MATCH(Y45,经验数据!$Z$2:$Z$15,1)-1</f>
        <v>6</v>
      </c>
    </row>
    <row r="46" spans="1:26" x14ac:dyDescent="0.15">
      <c r="A46" s="25">
        <v>44</v>
      </c>
      <c r="B46" s="24">
        <f ca="1">SUM(OFFSET(经验数据!$F$2,INDEX(模拟数据!$B$3:$E$62,$A45,MATCH(A$1,模拟数据!$B$2:$E$2,0))+1,,INDEX(模拟数据!$B$3:$E$62,$A46,MATCH(A$1,模拟数据!$B$2:$E$2,0))-INDEX(模拟数据!$B$3:$E$62,$A45,MATCH(A$1,模拟数据!$B$2:$E$2,0)),))</f>
        <v>300974</v>
      </c>
      <c r="C46" s="24">
        <f>模拟数据!$L$16*INDEX(经验数据!$H$3:$H$3401,MATCH(INDEX(模拟数据!$B$3:$E$62,$A46,MATCH(A$1,模拟数据!$B$2:$E$2,0)),经验数据!$E$3:$E$3401,0))*(1+INDEX(模拟数据!$M$19:$M$22,MATCH(A$1,模拟数据!$K$19:$K$22,0)))</f>
        <v>11586818.100000001</v>
      </c>
      <c r="D46" s="24">
        <f ca="1">SUM(OFFSET(经验数据!$S$2,INDEX(模拟数据!$F$3:$I$62,$A45,MATCH(A$1,模拟数据!$B$2:$E$2,0))+1,,INDEX(模拟数据!$F$3:$I$62,$A46,MATCH(A$1,模拟数据!$B$2:$E$2,0))-INDEX(模拟数据!$F$3:$I$62,$A45,MATCH(A$1,模拟数据!$B$2:$E$2,0)),))</f>
        <v>1075000</v>
      </c>
      <c r="E46" s="24">
        <f ca="1">MIN(200,MATCH(SUM(B46:D46,U45),经验数据!$C$3:$C$202,1))</f>
        <v>113</v>
      </c>
      <c r="F46" s="24">
        <f t="shared" ca="1" si="2"/>
        <v>8</v>
      </c>
      <c r="G46" s="24">
        <f ca="1">INDEX(经验数据!$M$3:$M$23,MATCH(E46,经验数据!$J$3:$J$23,1))*INDEX(模拟数据!$S$19:$S$22,MATCH(A$1,模拟数据!$K$19:$K$22,0))</f>
        <v>5400000</v>
      </c>
      <c r="H46" s="24">
        <f ca="1">IF(F45&gt;0,VLOOKUP(F45*1000,经验数据!$O$3:$P$95,2,FALSE),VLOOKUP(MIN(80,E46),经验数据!$O$3:$P$95,2,FALSE))*模拟数据!$L$30</f>
        <v>944280</v>
      </c>
      <c r="I46" s="24">
        <f ca="1">MATCH(SUM(B46:D46,G46:H46,U45),经验数据!$C$3:$C$202,1)</f>
        <v>115</v>
      </c>
      <c r="J46" s="24">
        <f ca="1">MIN(INDEX(模拟数据!$N$37:$N$40,MATCH($A$1,模拟数据!$K$37:$K$40,0)),MAX(0,I46-80))</f>
        <v>3</v>
      </c>
      <c r="K46" s="24">
        <f ca="1">IF(J46=0,0,SUM(OFFSET(经验数据!$B$2,I46-J46,,J46,)))</f>
        <v>12388590</v>
      </c>
      <c r="L46" s="24">
        <f t="shared" ca="1" si="3"/>
        <v>69352647.300000042</v>
      </c>
      <c r="M46" s="24">
        <f ca="1">MATCH(L46,经验数据!$C$3:$C$202,1)</f>
        <v>112</v>
      </c>
      <c r="N46" s="24">
        <f ca="1">IFERROR(SUM(OFFSET(经验数据!$V$1,MATCH(I46,经验数据!$U$1:$U$123,0)-J46,,J46,)),0)</f>
        <v>146700</v>
      </c>
      <c r="O46" s="24">
        <f ca="1">N46+IF(J46&gt;0,INDEX(模拟数据!$P$37:$P$40,MATCH($A$1,模拟数据!$K$37:$K$40,0)),0)</f>
        <v>626700</v>
      </c>
      <c r="P46" s="24">
        <f ca="1">SUM($O$3:O46)</f>
        <v>26267900</v>
      </c>
      <c r="Q46" s="24">
        <f ca="1">MATCH(P46,经验数据!$Z$2:$Z$15,1)-1</f>
        <v>8</v>
      </c>
      <c r="R46" s="24" t="b">
        <f t="shared" ca="1" si="0"/>
        <v>1</v>
      </c>
      <c r="S46" s="24">
        <f ca="1">MIN(INDEX(模拟数据!$N$37:$N$40,MATCH($A$1,模拟数据!$K$37:$K$40,0)),IF(R46,M46-110,0))</f>
        <v>2</v>
      </c>
      <c r="T46" s="24">
        <f ca="1">IF(S46=0,0,SUM(OFFSET(经验数据!$B$2,M46-S46,,S46,)))</f>
        <v>7547795</v>
      </c>
      <c r="U46" s="24">
        <f t="shared" ca="1" si="1"/>
        <v>61804852.300000042</v>
      </c>
      <c r="V46" s="24">
        <f ca="1">MATCH(U46,经验数据!$C$3:$C$202,1)</f>
        <v>110</v>
      </c>
      <c r="W46" s="24">
        <f ca="1">IFERROR(SUM(OFFSET([1]轮回!$B$1,MATCH(M46,[1]轮回!$A$1:$A$91,0)-S46,,S46,)),0)</f>
        <v>0</v>
      </c>
      <c r="X46" s="24">
        <f ca="1">W46+IF(R46,INDEX(模拟数据!$P$47:$P$50,MATCH($A$1,模拟数据!$K$47:$K$50,0)),0)</f>
        <v>450000</v>
      </c>
      <c r="Y46" s="24">
        <f ca="1">SUM($X$3:X46)</f>
        <v>9900000</v>
      </c>
      <c r="Z46" s="24">
        <f ca="1">MATCH(Y46,经验数据!$Z$2:$Z$15,1)-1</f>
        <v>6</v>
      </c>
    </row>
    <row r="47" spans="1:26" x14ac:dyDescent="0.15">
      <c r="A47" s="25">
        <v>45</v>
      </c>
      <c r="B47" s="24">
        <f ca="1">SUM(OFFSET(经验数据!$F$2,INDEX(模拟数据!$B$3:$E$62,$A46,MATCH(A$1,模拟数据!$B$2:$E$2,0))+1,,INDEX(模拟数据!$B$3:$E$62,$A47,MATCH(A$1,模拟数据!$B$2:$E$2,0))-INDEX(模拟数据!$B$3:$E$62,$A46,MATCH(A$1,模拟数据!$B$2:$E$2,0)),))</f>
        <v>307258</v>
      </c>
      <c r="C47" s="24">
        <f>模拟数据!$L$16*INDEX(经验数据!$H$3:$H$3401,MATCH(INDEX(模拟数据!$B$3:$E$62,$A47,MATCH(A$1,模拟数据!$B$2:$E$2,0)),经验数据!$E$3:$E$3401,0))*(1+INDEX(模拟数据!$M$19:$M$22,MATCH(A$1,模拟数据!$K$19:$K$22,0)))</f>
        <v>11727739.100000001</v>
      </c>
      <c r="D47" s="24">
        <f ca="1">SUM(OFFSET(经验数据!$S$2,INDEX(模拟数据!$F$3:$I$62,$A46,MATCH(A$1,模拟数据!$B$2:$E$2,0))+1,,INDEX(模拟数据!$F$3:$I$62,$A47,MATCH(A$1,模拟数据!$B$2:$E$2,0))-INDEX(模拟数据!$F$3:$I$62,$A46,MATCH(A$1,模拟数据!$B$2:$E$2,0)),))</f>
        <v>1100000</v>
      </c>
      <c r="E47" s="24">
        <f ca="1">MIN(200,MATCH(SUM(B47:D47,U46),经验数据!$C$3:$C$202,1))</f>
        <v>113</v>
      </c>
      <c r="F47" s="24">
        <f t="shared" ca="1" si="2"/>
        <v>8</v>
      </c>
      <c r="G47" s="24">
        <f ca="1">INDEX(经验数据!$M$3:$M$23,MATCH(E47,经验数据!$J$3:$J$23,1))*INDEX(模拟数据!$S$19:$S$22,MATCH(A$1,模拟数据!$K$19:$K$22,0))</f>
        <v>5400000</v>
      </c>
      <c r="H47" s="24">
        <f ca="1">IF(F46&gt;0,VLOOKUP(F46*1000,经验数据!$O$3:$P$95,2,FALSE),VLOOKUP(MIN(80,E47),经验数据!$O$3:$P$95,2,FALSE))*模拟数据!$L$30</f>
        <v>944280</v>
      </c>
      <c r="I47" s="24">
        <f ca="1">MATCH(SUM(B47:D47,G47:H47,U46),经验数据!$C$3:$C$202,1)</f>
        <v>115</v>
      </c>
      <c r="J47" s="24">
        <f ca="1">MIN(INDEX(模拟数据!$N$37:$N$40,MATCH($A$1,模拟数据!$K$37:$K$40,0)),MAX(0,I47-80))</f>
        <v>3</v>
      </c>
      <c r="K47" s="24">
        <f ca="1">IF(J47=0,0,SUM(OFFSET(经验数据!$B$2,I47-J47,,J47,)))</f>
        <v>12388590</v>
      </c>
      <c r="L47" s="24">
        <f t="shared" ca="1" si="3"/>
        <v>68895539.400000036</v>
      </c>
      <c r="M47" s="24">
        <f ca="1">MATCH(L47,经验数据!$C$3:$C$202,1)</f>
        <v>112</v>
      </c>
      <c r="N47" s="24">
        <f ca="1">IFERROR(SUM(OFFSET(经验数据!$V$1,MATCH(I47,经验数据!$U$1:$U$123,0)-J47,,J47,)),0)</f>
        <v>146700</v>
      </c>
      <c r="O47" s="24">
        <f ca="1">N47+IF(J47&gt;0,INDEX(模拟数据!$P$37:$P$40,MATCH($A$1,模拟数据!$K$37:$K$40,0)),0)</f>
        <v>626700</v>
      </c>
      <c r="P47" s="24">
        <f ca="1">SUM($O$3:O47)</f>
        <v>26894600</v>
      </c>
      <c r="Q47" s="24">
        <f ca="1">MATCH(P47,经验数据!$Z$2:$Z$15,1)-1</f>
        <v>8</v>
      </c>
      <c r="R47" s="24" t="b">
        <f t="shared" ca="1" si="0"/>
        <v>1</v>
      </c>
      <c r="S47" s="24">
        <f ca="1">MIN(INDEX(模拟数据!$N$37:$N$40,MATCH($A$1,模拟数据!$K$37:$K$40,0)),IF(R47,M47-110,0))</f>
        <v>2</v>
      </c>
      <c r="T47" s="24">
        <f ca="1">IF(S47=0,0,SUM(OFFSET(经验数据!$B$2,M47-S47,,S47,)))</f>
        <v>7547795</v>
      </c>
      <c r="U47" s="24">
        <f t="shared" ca="1" si="1"/>
        <v>61347744.400000036</v>
      </c>
      <c r="V47" s="24">
        <f ca="1">MATCH(U47,经验数据!$C$3:$C$202,1)</f>
        <v>110</v>
      </c>
      <c r="W47" s="24">
        <f ca="1">IFERROR(SUM(OFFSET([1]轮回!$B$1,MATCH(M47,[1]轮回!$A$1:$A$91,0)-S47,,S47,)),0)</f>
        <v>0</v>
      </c>
      <c r="X47" s="24">
        <f ca="1">W47+IF(R47,INDEX(模拟数据!$P$47:$P$50,MATCH($A$1,模拟数据!$K$47:$K$50,0)),0)</f>
        <v>450000</v>
      </c>
      <c r="Y47" s="24">
        <f ca="1">SUM($X$3:X47)</f>
        <v>10350000</v>
      </c>
      <c r="Z47" s="24">
        <f ca="1">MATCH(Y47,经验数据!$Z$2:$Z$15,1)-1</f>
        <v>6</v>
      </c>
    </row>
    <row r="48" spans="1:26" x14ac:dyDescent="0.15">
      <c r="A48" s="25">
        <v>46</v>
      </c>
      <c r="B48" s="24">
        <f ca="1">SUM(OFFSET(经验数据!$F$2,INDEX(模拟数据!$B$3:$E$62,$A47,MATCH(A$1,模拟数据!$B$2:$E$2,0))+1,,INDEX(模拟数据!$B$3:$E$62,$A48,MATCH(A$1,模拟数据!$B$2:$E$2,0))-INDEX(模拟数据!$B$3:$E$62,$A47,MATCH(A$1,模拟数据!$B$2:$E$2,0)),))</f>
        <v>310970</v>
      </c>
      <c r="C48" s="24">
        <f>模拟数据!$L$16*INDEX(经验数据!$H$3:$H$3401,MATCH(INDEX(模拟数据!$B$3:$E$62,$A48,MATCH(A$1,模拟数据!$B$2:$E$2,0)),经验数据!$E$3:$E$3401,0))*(1+INDEX(模拟数据!$M$19:$M$22,MATCH(A$1,模拟数据!$K$19:$K$22,0)))</f>
        <v>11868660.100000001</v>
      </c>
      <c r="D48" s="24">
        <f ca="1">SUM(OFFSET(经验数据!$S$2,INDEX(模拟数据!$F$3:$I$62,$A47,MATCH(A$1,模拟数据!$B$2:$E$2,0))+1,,INDEX(模拟数据!$F$3:$I$62,$A48,MATCH(A$1,模拟数据!$B$2:$E$2,0))-INDEX(模拟数据!$F$3:$I$62,$A47,MATCH(A$1,模拟数据!$B$2:$E$2,0)),))</f>
        <v>1120000</v>
      </c>
      <c r="E48" s="24">
        <f ca="1">MIN(200,MATCH(SUM(B48:D48,U47),经验数据!$C$3:$C$202,1))</f>
        <v>113</v>
      </c>
      <c r="F48" s="24">
        <f t="shared" ca="1" si="2"/>
        <v>8</v>
      </c>
      <c r="G48" s="24">
        <f ca="1">INDEX(经验数据!$M$3:$M$23,MATCH(E48,经验数据!$J$3:$J$23,1))*INDEX(模拟数据!$S$19:$S$22,MATCH(A$1,模拟数据!$K$19:$K$22,0))</f>
        <v>5400000</v>
      </c>
      <c r="H48" s="24">
        <f ca="1">IF(F47&gt;0,VLOOKUP(F47*1000,经验数据!$O$3:$P$95,2,FALSE),VLOOKUP(MIN(80,E48),经验数据!$O$3:$P$95,2,FALSE))*模拟数据!$L$30</f>
        <v>944280</v>
      </c>
      <c r="I48" s="24">
        <f ca="1">MATCH(SUM(B48:D48,G48:H48,U47),经验数据!$C$3:$C$202,1)</f>
        <v>115</v>
      </c>
      <c r="J48" s="24">
        <f ca="1">MIN(INDEX(模拟数据!$N$37:$N$40,MATCH($A$1,模拟数据!$K$37:$K$40,0)),MAX(0,I48-80))</f>
        <v>3</v>
      </c>
      <c r="K48" s="24">
        <f ca="1">IF(J48=0,0,SUM(OFFSET(经验数据!$B$2,I48-J48,,J48,)))</f>
        <v>12388590</v>
      </c>
      <c r="L48" s="24">
        <f t="shared" ca="1" si="3"/>
        <v>68603064.50000003</v>
      </c>
      <c r="M48" s="24">
        <f ca="1">MATCH(L48,经验数据!$C$3:$C$202,1)</f>
        <v>112</v>
      </c>
      <c r="N48" s="24">
        <f ca="1">IFERROR(SUM(OFFSET(经验数据!$V$1,MATCH(I48,经验数据!$U$1:$U$123,0)-J48,,J48,)),0)</f>
        <v>146700</v>
      </c>
      <c r="O48" s="24">
        <f ca="1">N48+IF(J48&gt;0,INDEX(模拟数据!$P$37:$P$40,MATCH($A$1,模拟数据!$K$37:$K$40,0)),0)</f>
        <v>626700</v>
      </c>
      <c r="P48" s="24">
        <f ca="1">SUM($O$3:O48)</f>
        <v>27521300</v>
      </c>
      <c r="Q48" s="24">
        <f ca="1">MATCH(P48,经验数据!$Z$2:$Z$15,1)-1</f>
        <v>9</v>
      </c>
      <c r="R48" s="24" t="b">
        <f t="shared" ca="1" si="0"/>
        <v>1</v>
      </c>
      <c r="S48" s="24">
        <f ca="1">MIN(INDEX(模拟数据!$N$37:$N$40,MATCH($A$1,模拟数据!$K$37:$K$40,0)),IF(R48,M48-110,0))</f>
        <v>2</v>
      </c>
      <c r="T48" s="24">
        <f ca="1">IF(S48=0,0,SUM(OFFSET(经验数据!$B$2,M48-S48,,S48,)))</f>
        <v>7547795</v>
      </c>
      <c r="U48" s="24">
        <f t="shared" ca="1" si="1"/>
        <v>61055269.50000003</v>
      </c>
      <c r="V48" s="24">
        <f ca="1">MATCH(U48,经验数据!$C$3:$C$202,1)</f>
        <v>110</v>
      </c>
      <c r="W48" s="24">
        <f ca="1">IFERROR(SUM(OFFSET([1]轮回!$B$1,MATCH(M48,[1]轮回!$A$1:$A$91,0)-S48,,S48,)),0)</f>
        <v>0</v>
      </c>
      <c r="X48" s="24">
        <f ca="1">W48+IF(R48,INDEX(模拟数据!$P$47:$P$50,MATCH($A$1,模拟数据!$K$47:$K$50,0)),0)</f>
        <v>450000</v>
      </c>
      <c r="Y48" s="24">
        <f ca="1">SUM($X$3:X48)</f>
        <v>10800000</v>
      </c>
      <c r="Z48" s="24">
        <f ca="1">MATCH(Y48,经验数据!$Z$2:$Z$15,1)-1</f>
        <v>7</v>
      </c>
    </row>
    <row r="49" spans="1:26" x14ac:dyDescent="0.15">
      <c r="A49" s="25">
        <v>47</v>
      </c>
      <c r="B49" s="24">
        <f ca="1">SUM(OFFSET(经验数据!$F$2,INDEX(模拟数据!$B$3:$E$62,$A48,MATCH(A$1,模拟数据!$B$2:$E$2,0))+1,,INDEX(模拟数据!$B$3:$E$62,$A49,MATCH(A$1,模拟数据!$B$2:$E$2,0))-INDEX(模拟数据!$B$3:$E$62,$A48,MATCH(A$1,模拟数据!$B$2:$E$2,0)),))</f>
        <v>314684</v>
      </c>
      <c r="C49" s="24">
        <f>模拟数据!$L$16*INDEX(经验数据!$H$3:$H$3401,MATCH(INDEX(模拟数据!$B$3:$E$62,$A49,MATCH(A$1,模拟数据!$B$2:$E$2,0)),经验数据!$E$3:$E$3401,0))*(1+INDEX(模拟数据!$M$19:$M$22,MATCH(A$1,模拟数据!$K$19:$K$22,0)))</f>
        <v>12009555.800000001</v>
      </c>
      <c r="D49" s="24">
        <f ca="1">SUM(OFFSET(经验数据!$S$2,INDEX(模拟数据!$F$3:$I$62,$A48,MATCH(A$1,模拟数据!$B$2:$E$2,0))+1,,INDEX(模拟数据!$F$3:$I$62,$A49,MATCH(A$1,模拟数据!$B$2:$E$2,0))-INDEX(模拟数据!$F$3:$I$62,$A48,MATCH(A$1,模拟数据!$B$2:$E$2,0)),))</f>
        <v>760000</v>
      </c>
      <c r="E49" s="24">
        <f ca="1">MIN(200,MATCH(SUM(B49:D49,U48),经验数据!$C$3:$C$202,1))</f>
        <v>113</v>
      </c>
      <c r="F49" s="24">
        <f t="shared" ca="1" si="2"/>
        <v>9</v>
      </c>
      <c r="G49" s="24">
        <f ca="1">INDEX(经验数据!$M$3:$M$23,MATCH(E49,经验数据!$J$3:$J$23,1))*INDEX(模拟数据!$S$19:$S$22,MATCH(A$1,模拟数据!$K$19:$K$22,0))</f>
        <v>5400000</v>
      </c>
      <c r="H49" s="24">
        <f ca="1">IF(F48&gt;0,VLOOKUP(F48*1000,经验数据!$O$3:$P$95,2,FALSE),VLOOKUP(MIN(80,E49),经验数据!$O$3:$P$95,2,FALSE))*模拟数据!$L$30</f>
        <v>944280</v>
      </c>
      <c r="I49" s="24">
        <f ca="1">MATCH(SUM(B49:D49,G49:H49,U48),经验数据!$C$3:$C$202,1)</f>
        <v>115</v>
      </c>
      <c r="J49" s="24">
        <f ca="1">MIN(INDEX(模拟数据!$N$37:$N$40,MATCH($A$1,模拟数据!$K$37:$K$40,0)),MAX(0,I49-80))</f>
        <v>3</v>
      </c>
      <c r="K49" s="24">
        <f ca="1">IF(J49=0,0,SUM(OFFSET(经验数据!$B$2,I49-J49,,J49,)))</f>
        <v>12388590</v>
      </c>
      <c r="L49" s="24">
        <f t="shared" ca="1" si="3"/>
        <v>68095199.300000027</v>
      </c>
      <c r="M49" s="24">
        <f ca="1">MATCH(L49,经验数据!$C$3:$C$202,1)</f>
        <v>112</v>
      </c>
      <c r="N49" s="24">
        <f ca="1">IFERROR(SUM(OFFSET(经验数据!$V$1,MATCH(I49,经验数据!$U$1:$U$123,0)-J49,,J49,)),0)</f>
        <v>146700</v>
      </c>
      <c r="O49" s="24">
        <f ca="1">N49+IF(J49&gt;0,INDEX(模拟数据!$P$37:$P$40,MATCH($A$1,模拟数据!$K$37:$K$40,0)),0)</f>
        <v>626700</v>
      </c>
      <c r="P49" s="24">
        <f ca="1">SUM($O$3:O49)</f>
        <v>28148000</v>
      </c>
      <c r="Q49" s="24">
        <f ca="1">MATCH(P49,经验数据!$Z$2:$Z$15,1)-1</f>
        <v>9</v>
      </c>
      <c r="R49" s="24" t="b">
        <f t="shared" ca="1" si="0"/>
        <v>1</v>
      </c>
      <c r="S49" s="24">
        <f ca="1">MIN(INDEX(模拟数据!$N$37:$N$40,MATCH($A$1,模拟数据!$K$37:$K$40,0)),IF(R49,M49-110,0))</f>
        <v>2</v>
      </c>
      <c r="T49" s="24">
        <f ca="1">IF(S49=0,0,SUM(OFFSET(经验数据!$B$2,M49-S49,,S49,)))</f>
        <v>7547795</v>
      </c>
      <c r="U49" s="24">
        <f t="shared" ca="1" si="1"/>
        <v>60547404.300000027</v>
      </c>
      <c r="V49" s="24">
        <f ca="1">MATCH(U49,经验数据!$C$3:$C$202,1)</f>
        <v>110</v>
      </c>
      <c r="W49" s="24">
        <f ca="1">IFERROR(SUM(OFFSET([1]轮回!$B$1,MATCH(M49,[1]轮回!$A$1:$A$91,0)-S49,,S49,)),0)</f>
        <v>0</v>
      </c>
      <c r="X49" s="24">
        <f ca="1">W49+IF(R49,INDEX(模拟数据!$P$47:$P$50,MATCH($A$1,模拟数据!$K$47:$K$50,0)),0)</f>
        <v>450000</v>
      </c>
      <c r="Y49" s="24">
        <f ca="1">SUM($X$3:X49)</f>
        <v>11250000</v>
      </c>
      <c r="Z49" s="24">
        <f ca="1">MATCH(Y49,经验数据!$Z$2:$Z$15,1)-1</f>
        <v>7</v>
      </c>
    </row>
    <row r="50" spans="1:26" x14ac:dyDescent="0.15">
      <c r="A50" s="25">
        <v>48</v>
      </c>
      <c r="B50" s="24">
        <f ca="1">SUM(OFFSET(经验数据!$F$2,INDEX(模拟数据!$B$3:$E$62,$A49,MATCH(A$1,模拟数据!$B$2:$E$2,0))+1,,INDEX(模拟数据!$B$3:$E$62,$A50,MATCH(A$1,模拟数据!$B$2:$E$2,0))-INDEX(模拟数据!$B$3:$E$62,$A49,MATCH(A$1,模拟数据!$B$2:$E$2,0)),))</f>
        <v>318397</v>
      </c>
      <c r="C50" s="24">
        <f>模拟数据!$L$16*INDEX(经验数据!$H$3:$H$3401,MATCH(INDEX(模拟数据!$B$3:$E$62,$A50,MATCH(A$1,模拟数据!$B$2:$E$2,0)),经验数据!$E$3:$E$3401,0))*(1+INDEX(模拟数据!$M$19:$M$22,MATCH(A$1,模拟数据!$K$19:$K$22,0)))</f>
        <v>12150476.800000001</v>
      </c>
      <c r="D50" s="24">
        <f ca="1">SUM(OFFSET(经验数据!$S$2,INDEX(模拟数据!$F$3:$I$62,$A49,MATCH(A$1,模拟数据!$B$2:$E$2,0))+1,,INDEX(模拟数据!$F$3:$I$62,$A50,MATCH(A$1,模拟数据!$B$2:$E$2,0))-INDEX(模拟数据!$F$3:$I$62,$A49,MATCH(A$1,模拟数据!$B$2:$E$2,0)),))</f>
        <v>1160000</v>
      </c>
      <c r="E50" s="24">
        <f ca="1">MIN(200,MATCH(SUM(B50:D50,U49),经验数据!$C$3:$C$202,1))</f>
        <v>113</v>
      </c>
      <c r="F50" s="24">
        <f t="shared" ca="1" si="2"/>
        <v>9</v>
      </c>
      <c r="G50" s="24">
        <f ca="1">INDEX(经验数据!$M$3:$M$23,MATCH(E50,经验数据!$J$3:$J$23,1))*INDEX(模拟数据!$S$19:$S$22,MATCH(A$1,模拟数据!$K$19:$K$22,0))</f>
        <v>5400000</v>
      </c>
      <c r="H50" s="24">
        <f ca="1">IF(F49&gt;0,VLOOKUP(F49*1000,经验数据!$O$3:$P$95,2,FALSE),VLOOKUP(MIN(80,E50),经验数据!$O$3:$P$95,2,FALSE))*模拟数据!$L$30</f>
        <v>990030</v>
      </c>
      <c r="I50" s="24">
        <f ca="1">MATCH(SUM(B50:D50,G50:H50,U49),经验数据!$C$3:$C$202,1)</f>
        <v>115</v>
      </c>
      <c r="J50" s="24">
        <f ca="1">MIN(INDEX(模拟数据!$N$37:$N$40,MATCH($A$1,模拟数据!$K$37:$K$40,0)),MAX(0,I50-80))</f>
        <v>3</v>
      </c>
      <c r="K50" s="24">
        <f ca="1">IF(J50=0,0,SUM(OFFSET(经验数据!$B$2,I50-J50,,J50,)))</f>
        <v>12388590</v>
      </c>
      <c r="L50" s="24">
        <f t="shared" ca="1" si="3"/>
        <v>68177718.100000024</v>
      </c>
      <c r="M50" s="24">
        <f ca="1">MATCH(L50,经验数据!$C$3:$C$202,1)</f>
        <v>112</v>
      </c>
      <c r="N50" s="24">
        <f ca="1">IFERROR(SUM(OFFSET(经验数据!$V$1,MATCH(I50,经验数据!$U$1:$U$123,0)-J50,,J50,)),0)</f>
        <v>146700</v>
      </c>
      <c r="O50" s="24">
        <f ca="1">N50+IF(J50&gt;0,INDEX(模拟数据!$P$37:$P$40,MATCH($A$1,模拟数据!$K$37:$K$40,0)),0)</f>
        <v>626700</v>
      </c>
      <c r="P50" s="24">
        <f ca="1">SUM($O$3:O50)</f>
        <v>28774700</v>
      </c>
      <c r="Q50" s="24">
        <f ca="1">MATCH(P50,经验数据!$Z$2:$Z$15,1)-1</f>
        <v>9</v>
      </c>
      <c r="R50" s="24" t="b">
        <f t="shared" ca="1" si="0"/>
        <v>1</v>
      </c>
      <c r="S50" s="24">
        <f ca="1">MIN(INDEX(模拟数据!$N$37:$N$40,MATCH($A$1,模拟数据!$K$37:$K$40,0)),IF(R50,M50-110,0))</f>
        <v>2</v>
      </c>
      <c r="T50" s="24">
        <f ca="1">IF(S50=0,0,SUM(OFFSET(经验数据!$B$2,M50-S50,,S50,)))</f>
        <v>7547795</v>
      </c>
      <c r="U50" s="24">
        <f t="shared" ca="1" si="1"/>
        <v>60629923.100000024</v>
      </c>
      <c r="V50" s="24">
        <f ca="1">MATCH(U50,经验数据!$C$3:$C$202,1)</f>
        <v>110</v>
      </c>
      <c r="W50" s="24">
        <f ca="1">IFERROR(SUM(OFFSET([1]轮回!$B$1,MATCH(M50,[1]轮回!$A$1:$A$91,0)-S50,,S50,)),0)</f>
        <v>0</v>
      </c>
      <c r="X50" s="24">
        <f ca="1">W50+IF(R50,INDEX(模拟数据!$P$47:$P$50,MATCH($A$1,模拟数据!$K$47:$K$50,0)),0)</f>
        <v>450000</v>
      </c>
      <c r="Y50" s="24">
        <f ca="1">SUM($X$3:X50)</f>
        <v>11700000</v>
      </c>
      <c r="Z50" s="24">
        <f ca="1">MATCH(Y50,经验数据!$Z$2:$Z$15,1)-1</f>
        <v>7</v>
      </c>
    </row>
    <row r="51" spans="1:26" x14ac:dyDescent="0.15">
      <c r="A51" s="25">
        <v>49</v>
      </c>
      <c r="B51" s="24">
        <f ca="1">SUM(OFFSET(经验数据!$F$2,INDEX(模拟数据!$B$3:$E$62,$A50,MATCH(A$1,模拟数据!$B$2:$E$2,0))+1,,INDEX(模拟数据!$B$3:$E$62,$A51,MATCH(A$1,模拟数据!$B$2:$E$2,0))-INDEX(模拟数据!$B$3:$E$62,$A50,MATCH(A$1,模拟数据!$B$2:$E$2,0)),))</f>
        <v>322110</v>
      </c>
      <c r="C51" s="24">
        <f>模拟数据!$L$16*INDEX(经验数据!$H$3:$H$3401,MATCH(INDEX(模拟数据!$B$3:$E$62,$A51,MATCH(A$1,模拟数据!$B$2:$E$2,0)),经验数据!$E$3:$E$3401,0))*(1+INDEX(模拟数据!$M$19:$M$22,MATCH(A$1,模拟数据!$K$19:$K$22,0)))</f>
        <v>12291397.800000001</v>
      </c>
      <c r="D51" s="24">
        <f ca="1">SUM(OFFSET(经验数据!$S$2,INDEX(模拟数据!$F$3:$I$62,$A50,MATCH(A$1,模拟数据!$B$2:$E$2,0))+1,,INDEX(模拟数据!$F$3:$I$62,$A51,MATCH(A$1,模拟数据!$B$2:$E$2,0))-INDEX(模拟数据!$F$3:$I$62,$A50,MATCH(A$1,模拟数据!$B$2:$E$2,0)),))</f>
        <v>1180000</v>
      </c>
      <c r="E51" s="24">
        <f ca="1">MIN(200,MATCH(SUM(B51:D51,U50),经验数据!$C$3:$C$202,1))</f>
        <v>113</v>
      </c>
      <c r="F51" s="24">
        <f t="shared" ca="1" si="2"/>
        <v>9</v>
      </c>
      <c r="G51" s="24">
        <f ca="1">INDEX(经验数据!$M$3:$M$23,MATCH(E51,经验数据!$J$3:$J$23,1))*INDEX(模拟数据!$S$19:$S$22,MATCH(A$1,模拟数据!$K$19:$K$22,0))</f>
        <v>5400000</v>
      </c>
      <c r="H51" s="24">
        <f ca="1">IF(F50&gt;0,VLOOKUP(F50*1000,经验数据!$O$3:$P$95,2,FALSE),VLOOKUP(MIN(80,E51),经验数据!$O$3:$P$95,2,FALSE))*模拟数据!$L$30</f>
        <v>990030</v>
      </c>
      <c r="I51" s="24">
        <f ca="1">MATCH(SUM(B51:D51,G51:H51,U50),经验数据!$C$3:$C$202,1)</f>
        <v>115</v>
      </c>
      <c r="J51" s="24">
        <f ca="1">MIN(INDEX(模拟数据!$N$37:$N$40,MATCH($A$1,模拟数据!$K$37:$K$40,0)),MAX(0,I51-80))</f>
        <v>3</v>
      </c>
      <c r="K51" s="24">
        <f ca="1">IF(J51=0,0,SUM(OFFSET(经验数据!$B$2,I51-J51,,J51,)))</f>
        <v>12388590</v>
      </c>
      <c r="L51" s="24">
        <f t="shared" ca="1" si="3"/>
        <v>68424870.900000021</v>
      </c>
      <c r="M51" s="24">
        <f ca="1">MATCH(L51,经验数据!$C$3:$C$202,1)</f>
        <v>112</v>
      </c>
      <c r="N51" s="24">
        <f ca="1">IFERROR(SUM(OFFSET(经验数据!$V$1,MATCH(I51,经验数据!$U$1:$U$123,0)-J51,,J51,)),0)</f>
        <v>146700</v>
      </c>
      <c r="O51" s="24">
        <f ca="1">N51+IF(J51&gt;0,INDEX(模拟数据!$P$37:$P$40,MATCH($A$1,模拟数据!$K$37:$K$40,0)),0)</f>
        <v>626700</v>
      </c>
      <c r="P51" s="24">
        <f ca="1">SUM($O$3:O51)</f>
        <v>29401400</v>
      </c>
      <c r="Q51" s="24">
        <f ca="1">MATCH(P51,经验数据!$Z$2:$Z$15,1)-1</f>
        <v>9</v>
      </c>
      <c r="R51" s="24" t="b">
        <f t="shared" ca="1" si="0"/>
        <v>1</v>
      </c>
      <c r="S51" s="24">
        <f ca="1">MIN(INDEX(模拟数据!$N$37:$N$40,MATCH($A$1,模拟数据!$K$37:$K$40,0)),IF(R51,M51-110,0))</f>
        <v>2</v>
      </c>
      <c r="T51" s="24">
        <f ca="1">IF(S51=0,0,SUM(OFFSET(经验数据!$B$2,M51-S51,,S51,)))</f>
        <v>7547795</v>
      </c>
      <c r="U51" s="24">
        <f t="shared" ca="1" si="1"/>
        <v>60877075.900000021</v>
      </c>
      <c r="V51" s="24">
        <f ca="1">MATCH(U51,经验数据!$C$3:$C$202,1)</f>
        <v>110</v>
      </c>
      <c r="W51" s="24">
        <f ca="1">IFERROR(SUM(OFFSET([1]轮回!$B$1,MATCH(M51,[1]轮回!$A$1:$A$91,0)-S51,,S51,)),0)</f>
        <v>0</v>
      </c>
      <c r="X51" s="24">
        <f ca="1">W51+IF(R51,INDEX(模拟数据!$P$47:$P$50,MATCH($A$1,模拟数据!$K$47:$K$50,0)),0)</f>
        <v>450000</v>
      </c>
      <c r="Y51" s="24">
        <f ca="1">SUM($X$3:X51)</f>
        <v>12150000</v>
      </c>
      <c r="Z51" s="24">
        <f ca="1">MATCH(Y51,经验数据!$Z$2:$Z$15,1)-1</f>
        <v>7</v>
      </c>
    </row>
    <row r="52" spans="1:26" x14ac:dyDescent="0.15">
      <c r="A52" s="25">
        <v>50</v>
      </c>
      <c r="B52" s="24">
        <f ca="1">SUM(OFFSET(经验数据!$F$2,INDEX(模拟数据!$B$3:$E$62,$A51,MATCH(A$1,模拟数据!$B$2:$E$2,0))+1,,INDEX(模拟数据!$B$3:$E$62,$A52,MATCH(A$1,模拟数据!$B$2:$E$2,0))-INDEX(模拟数据!$B$3:$E$62,$A51,MATCH(A$1,模拟数据!$B$2:$E$2,0)),))</f>
        <v>325823</v>
      </c>
      <c r="C52" s="24">
        <f>模拟数据!$L$16*INDEX(经验数据!$H$3:$H$3401,MATCH(INDEX(模拟数据!$B$3:$E$62,$A52,MATCH(A$1,模拟数据!$B$2:$E$2,0)),经验数据!$E$3:$E$3401,0))*(1+INDEX(模拟数据!$M$19:$M$22,MATCH(A$1,模拟数据!$K$19:$K$22,0)))</f>
        <v>12432293.500000002</v>
      </c>
      <c r="D52" s="24">
        <f ca="1">SUM(OFFSET(经验数据!$S$2,INDEX(模拟数据!$F$3:$I$62,$A51,MATCH(A$1,模拟数据!$B$2:$E$2,0))+1,,INDEX(模拟数据!$F$3:$I$62,$A52,MATCH(A$1,模拟数据!$B$2:$E$2,0))-INDEX(模拟数据!$F$3:$I$62,$A51,MATCH(A$1,模拟数据!$B$2:$E$2,0)),))</f>
        <v>1205000</v>
      </c>
      <c r="E52" s="24">
        <f ca="1">MIN(200,MATCH(SUM(B52:D52,U51),经验数据!$C$3:$C$202,1))</f>
        <v>113</v>
      </c>
      <c r="F52" s="24">
        <f t="shared" ca="1" si="2"/>
        <v>9</v>
      </c>
      <c r="G52" s="24">
        <f ca="1">INDEX(经验数据!$M$3:$M$23,MATCH(E52,经验数据!$J$3:$J$23,1))*INDEX(模拟数据!$S$19:$S$22,MATCH(A$1,模拟数据!$K$19:$K$22,0))</f>
        <v>5400000</v>
      </c>
      <c r="H52" s="24">
        <f ca="1">IF(F51&gt;0,VLOOKUP(F51*1000,经验数据!$O$3:$P$95,2,FALSE),VLOOKUP(MIN(80,E52),经验数据!$O$3:$P$95,2,FALSE))*模拟数据!$L$30</f>
        <v>990030</v>
      </c>
      <c r="I52" s="24">
        <f ca="1">MATCH(SUM(B52:D52,G52:H52,U51),经验数据!$C$3:$C$202,1)</f>
        <v>115</v>
      </c>
      <c r="J52" s="24">
        <f ca="1">MIN(INDEX(模拟数据!$N$37:$N$40,MATCH($A$1,模拟数据!$K$37:$K$40,0)),MAX(0,I52-80))</f>
        <v>3</v>
      </c>
      <c r="K52" s="24">
        <f ca="1">IF(J52=0,0,SUM(OFFSET(经验数据!$B$2,I52-J52,,J52,)))</f>
        <v>12388590</v>
      </c>
      <c r="L52" s="24">
        <f t="shared" ca="1" si="3"/>
        <v>68841632.400000021</v>
      </c>
      <c r="M52" s="24">
        <f ca="1">MATCH(L52,经验数据!$C$3:$C$202,1)</f>
        <v>112</v>
      </c>
      <c r="N52" s="24">
        <f ca="1">IFERROR(SUM(OFFSET(经验数据!$V$1,MATCH(I52,经验数据!$U$1:$U$123,0)-J52,,J52,)),0)</f>
        <v>146700</v>
      </c>
      <c r="O52" s="24">
        <f ca="1">N52+IF(J52&gt;0,INDEX(模拟数据!$P$37:$P$40,MATCH($A$1,模拟数据!$K$37:$K$40,0)),0)</f>
        <v>626700</v>
      </c>
      <c r="P52" s="24">
        <f ca="1">SUM($O$3:O52)</f>
        <v>30028100</v>
      </c>
      <c r="Q52" s="24">
        <f ca="1">MATCH(P52,经验数据!$Z$2:$Z$15,1)-1</f>
        <v>9</v>
      </c>
      <c r="R52" s="24" t="b">
        <f t="shared" ca="1" si="0"/>
        <v>1</v>
      </c>
      <c r="S52" s="24">
        <f ca="1">MIN(INDEX(模拟数据!$N$37:$N$40,MATCH($A$1,模拟数据!$K$37:$K$40,0)),IF(R52,M52-110,0))</f>
        <v>2</v>
      </c>
      <c r="T52" s="24">
        <f ca="1">IF(S52=0,0,SUM(OFFSET(经验数据!$B$2,M52-S52,,S52,)))</f>
        <v>7547795</v>
      </c>
      <c r="U52" s="24">
        <f t="shared" ca="1" si="1"/>
        <v>61293837.400000021</v>
      </c>
      <c r="V52" s="24">
        <f ca="1">MATCH(U52,经验数据!$C$3:$C$202,1)</f>
        <v>110</v>
      </c>
      <c r="W52" s="24">
        <f ca="1">IFERROR(SUM(OFFSET([1]轮回!$B$1,MATCH(M52,[1]轮回!$A$1:$A$91,0)-S52,,S52,)),0)</f>
        <v>0</v>
      </c>
      <c r="X52" s="24">
        <f ca="1">W52+IF(R52,INDEX(模拟数据!$P$47:$P$50,MATCH($A$1,模拟数据!$K$47:$K$50,0)),0)</f>
        <v>450000</v>
      </c>
      <c r="Y52" s="24">
        <f ca="1">SUM($X$3:X52)</f>
        <v>12600000</v>
      </c>
      <c r="Z52" s="24">
        <f ca="1">MATCH(Y52,经验数据!$Z$2:$Z$15,1)-1</f>
        <v>7</v>
      </c>
    </row>
    <row r="53" spans="1:26" x14ac:dyDescent="0.15">
      <c r="A53" s="25">
        <v>51</v>
      </c>
      <c r="B53" s="24">
        <f ca="1">SUM(OFFSET(经验数据!$F$2,INDEX(模拟数据!$B$3:$E$62,$A52,MATCH(A$1,模拟数据!$B$2:$E$2,0))+1,,INDEX(模拟数据!$B$3:$E$62,$A53,MATCH(A$1,模拟数据!$B$2:$E$2,0))-INDEX(模拟数据!$B$3:$E$62,$A52,MATCH(A$1,模拟数据!$B$2:$E$2,0)),))</f>
        <v>329536</v>
      </c>
      <c r="C53" s="24">
        <f>模拟数据!$L$16*INDEX(经验数据!$H$3:$H$3401,MATCH(INDEX(模拟数据!$B$3:$E$62,$A53,MATCH(A$1,模拟数据!$B$2:$E$2,0)),经验数据!$E$3:$E$3401,0))*(1+INDEX(模拟数据!$M$19:$M$22,MATCH(A$1,模拟数据!$K$19:$K$22,0)))</f>
        <v>12573214.500000002</v>
      </c>
      <c r="D53" s="24">
        <f ca="1">SUM(OFFSET(经验数据!$S$2,INDEX(模拟数据!$F$3:$I$62,$A52,MATCH(A$1,模拟数据!$B$2:$E$2,0))+1,,INDEX(模拟数据!$F$3:$I$62,$A53,MATCH(A$1,模拟数据!$B$2:$E$2,0))-INDEX(模拟数据!$F$3:$I$62,$A52,MATCH(A$1,模拟数据!$B$2:$E$2,0)),))</f>
        <v>1225000</v>
      </c>
      <c r="E53" s="24">
        <f ca="1">MIN(200,MATCH(SUM(B53:D53,U52),经验数据!$C$3:$C$202,1))</f>
        <v>113</v>
      </c>
      <c r="F53" s="24">
        <f t="shared" ca="1" si="2"/>
        <v>9</v>
      </c>
      <c r="G53" s="24">
        <f ca="1">INDEX(经验数据!$M$3:$M$23,MATCH(E53,经验数据!$J$3:$J$23,1))*INDEX(模拟数据!$S$19:$S$22,MATCH(A$1,模拟数据!$K$19:$K$22,0))</f>
        <v>5400000</v>
      </c>
      <c r="H53" s="24">
        <f ca="1">IF(F52&gt;0,VLOOKUP(F52*1000,经验数据!$O$3:$P$95,2,FALSE),VLOOKUP(MIN(80,E53),经验数据!$O$3:$P$95,2,FALSE))*模拟数据!$L$30</f>
        <v>990030</v>
      </c>
      <c r="I53" s="24">
        <f ca="1">MATCH(SUM(B53:D53,G53:H53,U52),经验数据!$C$3:$C$202,1)</f>
        <v>115</v>
      </c>
      <c r="J53" s="24">
        <f ca="1">MIN(INDEX(模拟数据!$N$37:$N$40,MATCH($A$1,模拟数据!$K$37:$K$40,0)),MAX(0,I53-80))</f>
        <v>3</v>
      </c>
      <c r="K53" s="24">
        <f ca="1">IF(J53=0,0,SUM(OFFSET(经验数据!$B$2,I53-J53,,J53,)))</f>
        <v>12388590</v>
      </c>
      <c r="L53" s="24">
        <f t="shared" ca="1" si="3"/>
        <v>69423027.900000021</v>
      </c>
      <c r="M53" s="24">
        <f ca="1">MATCH(L53,经验数据!$C$3:$C$202,1)</f>
        <v>112</v>
      </c>
      <c r="N53" s="24">
        <f ca="1">IFERROR(SUM(OFFSET(经验数据!$V$1,MATCH(I53,经验数据!$U$1:$U$123,0)-J53,,J53,)),0)</f>
        <v>146700</v>
      </c>
      <c r="O53" s="24">
        <f ca="1">N53+IF(J53&gt;0,INDEX(模拟数据!$P$37:$P$40,MATCH($A$1,模拟数据!$K$37:$K$40,0)),0)</f>
        <v>626700</v>
      </c>
      <c r="P53" s="24">
        <f ca="1">SUM($O$3:O53)</f>
        <v>30654800</v>
      </c>
      <c r="Q53" s="24">
        <f ca="1">MATCH(P53,经验数据!$Z$2:$Z$15,1)-1</f>
        <v>9</v>
      </c>
      <c r="R53" s="24" t="b">
        <f t="shared" ca="1" si="0"/>
        <v>1</v>
      </c>
      <c r="S53" s="24">
        <f ca="1">MIN(INDEX(模拟数据!$N$37:$N$40,MATCH($A$1,模拟数据!$K$37:$K$40,0)),IF(R53,M53-110,0))</f>
        <v>2</v>
      </c>
      <c r="T53" s="24">
        <f ca="1">IF(S53=0,0,SUM(OFFSET(经验数据!$B$2,M53-S53,,S53,)))</f>
        <v>7547795</v>
      </c>
      <c r="U53" s="24">
        <f t="shared" ca="1" si="1"/>
        <v>61875232.900000021</v>
      </c>
      <c r="V53" s="24">
        <f ca="1">MATCH(U53,经验数据!$C$3:$C$202,1)</f>
        <v>110</v>
      </c>
      <c r="W53" s="24">
        <f ca="1">IFERROR(SUM(OFFSET([1]轮回!$B$1,MATCH(M53,[1]轮回!$A$1:$A$91,0)-S53,,S53,)),0)</f>
        <v>0</v>
      </c>
      <c r="X53" s="24">
        <f ca="1">W53+IF(R53,INDEX(模拟数据!$P$47:$P$50,MATCH($A$1,模拟数据!$K$47:$K$50,0)),0)</f>
        <v>450000</v>
      </c>
      <c r="Y53" s="24">
        <f ca="1">SUM($X$3:X53)</f>
        <v>13050000</v>
      </c>
      <c r="Z53" s="24">
        <f ca="1">MATCH(Y53,经验数据!$Z$2:$Z$15,1)-1</f>
        <v>7</v>
      </c>
    </row>
    <row r="54" spans="1:26" x14ac:dyDescent="0.15">
      <c r="A54" s="25">
        <v>52</v>
      </c>
      <c r="B54" s="24">
        <f ca="1">SUM(OFFSET(经验数据!$F$2,INDEX(模拟数据!$B$3:$E$62,$A53,MATCH(A$1,模拟数据!$B$2:$E$2,0))+1,,INDEX(模拟数据!$B$3:$E$62,$A54,MATCH(A$1,模拟数据!$B$2:$E$2,0))-INDEX(模拟数据!$B$3:$E$62,$A53,MATCH(A$1,模拟数据!$B$2:$E$2,0)),))</f>
        <v>334539</v>
      </c>
      <c r="C54" s="24">
        <f>模拟数据!$L$16*INDEX(经验数据!$H$3:$H$3401,MATCH(INDEX(模拟数据!$B$3:$E$62,$A54,MATCH(A$1,模拟数据!$B$2:$E$2,0)),经验数据!$E$3:$E$3401,0))*(1+INDEX(模拟数据!$M$19:$M$22,MATCH(A$1,模拟数据!$K$19:$K$22,0)))</f>
        <v>12756361.200000001</v>
      </c>
      <c r="D54" s="24">
        <f ca="1">SUM(OFFSET(经验数据!$S$2,INDEX(模拟数据!$F$3:$I$62,$A53,MATCH(A$1,模拟数据!$B$2:$E$2,0))+1,,INDEX(模拟数据!$F$3:$I$62,$A54,MATCH(A$1,模拟数据!$B$2:$E$2,0))-INDEX(模拟数据!$F$3:$I$62,$A53,MATCH(A$1,模拟数据!$B$2:$E$2,0)),))</f>
        <v>1250000</v>
      </c>
      <c r="E54" s="24">
        <f ca="1">MIN(200,MATCH(SUM(B54:D54,U53),经验数据!$C$3:$C$202,1))</f>
        <v>114</v>
      </c>
      <c r="F54" s="24">
        <f t="shared" ca="1" si="2"/>
        <v>9</v>
      </c>
      <c r="G54" s="24">
        <f ca="1">INDEX(经验数据!$M$3:$M$23,MATCH(E54,经验数据!$J$3:$J$23,1))*INDEX(模拟数据!$S$19:$S$22,MATCH(A$1,模拟数据!$K$19:$K$22,0))</f>
        <v>5400000</v>
      </c>
      <c r="H54" s="24">
        <f ca="1">IF(F53&gt;0,VLOOKUP(F53*1000,经验数据!$O$3:$P$95,2,FALSE),VLOOKUP(MIN(80,E54),经验数据!$O$3:$P$95,2,FALSE))*模拟数据!$L$30</f>
        <v>990030</v>
      </c>
      <c r="I54" s="24">
        <f ca="1">MATCH(SUM(B54:D54,G54:H54,U53),经验数据!$C$3:$C$202,1)</f>
        <v>115</v>
      </c>
      <c r="J54" s="24">
        <f ca="1">MIN(INDEX(模拟数据!$N$37:$N$40,MATCH($A$1,模拟数据!$K$37:$K$40,0)),MAX(0,I54-80))</f>
        <v>3</v>
      </c>
      <c r="K54" s="24">
        <f ca="1">IF(J54=0,0,SUM(OFFSET(经验数据!$B$2,I54-J54,,J54,)))</f>
        <v>12388590</v>
      </c>
      <c r="L54" s="24">
        <f t="shared" ca="1" si="3"/>
        <v>70217573.100000024</v>
      </c>
      <c r="M54" s="24">
        <f ca="1">MATCH(L54,经验数据!$C$3:$C$202,1)</f>
        <v>112</v>
      </c>
      <c r="N54" s="24">
        <f ca="1">IFERROR(SUM(OFFSET(经验数据!$V$1,MATCH(I54,经验数据!$U$1:$U$123,0)-J54,,J54,)),0)</f>
        <v>146700</v>
      </c>
      <c r="O54" s="24">
        <f ca="1">N54+IF(J54&gt;0,INDEX(模拟数据!$P$37:$P$40,MATCH($A$1,模拟数据!$K$37:$K$40,0)),0)</f>
        <v>626700</v>
      </c>
      <c r="P54" s="24">
        <f ca="1">SUM($O$3:O54)</f>
        <v>31281500</v>
      </c>
      <c r="Q54" s="24">
        <f ca="1">MATCH(P54,经验数据!$Z$2:$Z$15,1)-1</f>
        <v>9</v>
      </c>
      <c r="R54" s="24" t="b">
        <f t="shared" ca="1" si="0"/>
        <v>1</v>
      </c>
      <c r="S54" s="24">
        <f ca="1">MIN(INDEX(模拟数据!$N$37:$N$40,MATCH($A$1,模拟数据!$K$37:$K$40,0)),IF(R54,M54-110,0))</f>
        <v>2</v>
      </c>
      <c r="T54" s="24">
        <f ca="1">IF(S54=0,0,SUM(OFFSET(经验数据!$B$2,M54-S54,,S54,)))</f>
        <v>7547795</v>
      </c>
      <c r="U54" s="24">
        <f t="shared" ca="1" si="1"/>
        <v>62669778.100000024</v>
      </c>
      <c r="V54" s="24">
        <f ca="1">MATCH(U54,经验数据!$C$3:$C$202,1)</f>
        <v>110</v>
      </c>
      <c r="W54" s="24">
        <f ca="1">IFERROR(SUM(OFFSET([1]轮回!$B$1,MATCH(M54,[1]轮回!$A$1:$A$91,0)-S54,,S54,)),0)</f>
        <v>0</v>
      </c>
      <c r="X54" s="24">
        <f ca="1">W54+IF(R54,INDEX(模拟数据!$P$47:$P$50,MATCH($A$1,模拟数据!$K$47:$K$50,0)),0)</f>
        <v>450000</v>
      </c>
      <c r="Y54" s="24">
        <f ca="1">SUM($X$3:X54)</f>
        <v>13500000</v>
      </c>
      <c r="Z54" s="24">
        <f ca="1">MATCH(Y54,经验数据!$Z$2:$Z$15,1)-1</f>
        <v>7</v>
      </c>
    </row>
    <row r="55" spans="1:26" x14ac:dyDescent="0.15">
      <c r="A55" s="25">
        <v>53</v>
      </c>
      <c r="B55" s="24">
        <f ca="1">SUM(OFFSET(经验数据!$F$2,INDEX(模拟数据!$B$3:$E$62,$A54,MATCH(A$1,模拟数据!$B$2:$E$2,0))+1,,INDEX(模拟数据!$B$3:$E$62,$A55,MATCH(A$1,模拟数据!$B$2:$E$2,0))-INDEX(模拟数据!$B$3:$E$62,$A54,MATCH(A$1,模拟数据!$B$2:$E$2,0)),))</f>
        <v>337880</v>
      </c>
      <c r="C55" s="24">
        <f>模拟数据!$L$16*INDEX(经验数据!$H$3:$H$3401,MATCH(INDEX(模拟数据!$B$3:$E$62,$A55,MATCH(A$1,模拟数据!$B$2:$E$2,0)),经验数据!$E$3:$E$3401,0))*(1+INDEX(模拟数据!$M$19:$M$22,MATCH(A$1,模拟数据!$K$19:$K$22,0)))</f>
        <v>12883190.100000001</v>
      </c>
      <c r="D55" s="24">
        <f ca="1">SUM(OFFSET(经验数据!$S$2,INDEX(模拟数据!$F$3:$I$62,$A54,MATCH(A$1,模拟数据!$B$2:$E$2,0))+1,,INDEX(模拟数据!$F$3:$I$62,$A55,MATCH(A$1,模拟数据!$B$2:$E$2,0))-INDEX(模拟数据!$F$3:$I$62,$A54,MATCH(A$1,模拟数据!$B$2:$E$2,0)),))</f>
        <v>1270000</v>
      </c>
      <c r="E55" s="24">
        <f ca="1">MIN(200,MATCH(SUM(B55:D55,U54),经验数据!$C$3:$C$202,1))</f>
        <v>114</v>
      </c>
      <c r="F55" s="24">
        <f t="shared" ca="1" si="2"/>
        <v>9</v>
      </c>
      <c r="G55" s="24">
        <f ca="1">INDEX(经验数据!$M$3:$M$23,MATCH(E55,经验数据!$J$3:$J$23,1))*INDEX(模拟数据!$S$19:$S$22,MATCH(A$1,模拟数据!$K$19:$K$22,0))</f>
        <v>5400000</v>
      </c>
      <c r="H55" s="24">
        <f ca="1">IF(F54&gt;0,VLOOKUP(F54*1000,经验数据!$O$3:$P$95,2,FALSE),VLOOKUP(MIN(80,E55),经验数据!$O$3:$P$95,2,FALSE))*模拟数据!$L$30</f>
        <v>990030</v>
      </c>
      <c r="I55" s="24">
        <f ca="1">MATCH(SUM(B55:D55,G55:H55,U54),经验数据!$C$3:$C$202,1)</f>
        <v>115</v>
      </c>
      <c r="J55" s="24">
        <f ca="1">MIN(INDEX(模拟数据!$N$37:$N$40,MATCH($A$1,模拟数据!$K$37:$K$40,0)),MAX(0,I55-80))</f>
        <v>3</v>
      </c>
      <c r="K55" s="24">
        <f ca="1">IF(J55=0,0,SUM(OFFSET(经验数据!$B$2,I55-J55,,J55,)))</f>
        <v>12388590</v>
      </c>
      <c r="L55" s="24">
        <f t="shared" ca="1" si="3"/>
        <v>71162288.200000018</v>
      </c>
      <c r="M55" s="24">
        <f ca="1">MATCH(L55,经验数据!$C$3:$C$202,1)</f>
        <v>112</v>
      </c>
      <c r="N55" s="24">
        <f ca="1">IFERROR(SUM(OFFSET(经验数据!$V$1,MATCH(I55,经验数据!$U$1:$U$123,0)-J55,,J55,)),0)</f>
        <v>146700</v>
      </c>
      <c r="O55" s="24">
        <f ca="1">N55+IF(J55&gt;0,INDEX(模拟数据!$P$37:$P$40,MATCH($A$1,模拟数据!$K$37:$K$40,0)),0)</f>
        <v>626700</v>
      </c>
      <c r="P55" s="24">
        <f ca="1">SUM($O$3:O55)</f>
        <v>31908200</v>
      </c>
      <c r="Q55" s="24">
        <f ca="1">MATCH(P55,经验数据!$Z$2:$Z$15,1)-1</f>
        <v>9</v>
      </c>
      <c r="R55" s="24" t="b">
        <f t="shared" ca="1" si="0"/>
        <v>1</v>
      </c>
      <c r="S55" s="24">
        <f ca="1">MIN(INDEX(模拟数据!$N$37:$N$40,MATCH($A$1,模拟数据!$K$37:$K$40,0)),IF(R55,M55-110,0))</f>
        <v>2</v>
      </c>
      <c r="T55" s="24">
        <f ca="1">IF(S55=0,0,SUM(OFFSET(经验数据!$B$2,M55-S55,,S55,)))</f>
        <v>7547795</v>
      </c>
      <c r="U55" s="24">
        <f t="shared" ca="1" si="1"/>
        <v>63614493.200000018</v>
      </c>
      <c r="V55" s="24">
        <f ca="1">MATCH(U55,经验数据!$C$3:$C$202,1)</f>
        <v>111</v>
      </c>
      <c r="W55" s="24">
        <f ca="1">IFERROR(SUM(OFFSET([1]轮回!$B$1,MATCH(M55,[1]轮回!$A$1:$A$91,0)-S55,,S55,)),0)</f>
        <v>0</v>
      </c>
      <c r="X55" s="24">
        <f ca="1">W55+IF(R55,INDEX(模拟数据!$P$47:$P$50,MATCH($A$1,模拟数据!$K$47:$K$50,0)),0)</f>
        <v>450000</v>
      </c>
      <c r="Y55" s="24">
        <f ca="1">SUM($X$3:X55)</f>
        <v>13950000</v>
      </c>
      <c r="Z55" s="24">
        <f ca="1">MATCH(Y55,经验数据!$Z$2:$Z$15,1)-1</f>
        <v>7</v>
      </c>
    </row>
    <row r="56" spans="1:26" x14ac:dyDescent="0.15">
      <c r="A56" s="25">
        <v>54</v>
      </c>
      <c r="B56" s="24">
        <f ca="1">SUM(OFFSET(经验数据!$F$2,INDEX(模拟数据!$B$3:$E$62,$A55,MATCH(A$1,模拟数据!$B$2:$E$2,0))+1,,INDEX(模拟数据!$B$3:$E$62,$A56,MATCH(A$1,模拟数据!$B$2:$E$2,0))-INDEX(模拟数据!$B$3:$E$62,$A55,MATCH(A$1,模拟数据!$B$2:$E$2,0)),))</f>
        <v>341222</v>
      </c>
      <c r="C56" s="24">
        <f>模拟数据!$L$16*INDEX(经验数据!$H$3:$H$3401,MATCH(INDEX(模拟数据!$B$3:$E$62,$A56,MATCH(A$1,模拟数据!$B$2:$E$2,0)),经验数据!$E$3:$E$3401,0))*(1+INDEX(模拟数据!$M$19:$M$22,MATCH(A$1,模拟数据!$K$19:$K$22,0)))</f>
        <v>13010019.000000002</v>
      </c>
      <c r="D56" s="24">
        <f ca="1">SUM(OFFSET(经验数据!$S$2,INDEX(模拟数据!$F$3:$I$62,$A55,MATCH(A$1,模拟数据!$B$2:$E$2,0))+1,,INDEX(模拟数据!$F$3:$I$62,$A56,MATCH(A$1,模拟数据!$B$2:$E$2,0))-INDEX(模拟数据!$F$3:$I$62,$A55,MATCH(A$1,模拟数据!$B$2:$E$2,0)),))</f>
        <v>860000</v>
      </c>
      <c r="E56" s="24">
        <f ca="1">MIN(200,MATCH(SUM(B56:D56,U55),经验数据!$C$3:$C$202,1))</f>
        <v>114</v>
      </c>
      <c r="F56" s="24">
        <f t="shared" ca="1" si="2"/>
        <v>9</v>
      </c>
      <c r="G56" s="24">
        <f ca="1">INDEX(经验数据!$M$3:$M$23,MATCH(E56,经验数据!$J$3:$J$23,1))*INDEX(模拟数据!$S$19:$S$22,MATCH(A$1,模拟数据!$K$19:$K$22,0))</f>
        <v>5400000</v>
      </c>
      <c r="H56" s="24">
        <f ca="1">IF(F55&gt;0,VLOOKUP(F55*1000,经验数据!$O$3:$P$95,2,FALSE),VLOOKUP(MIN(80,E56),经验数据!$O$3:$P$95,2,FALSE))*模拟数据!$L$30</f>
        <v>990030</v>
      </c>
      <c r="I56" s="24">
        <f ca="1">MATCH(SUM(B56:D56,G56:H56,U55),经验数据!$C$3:$C$202,1)</f>
        <v>115</v>
      </c>
      <c r="J56" s="24">
        <f ca="1">MIN(INDEX(模拟数据!$N$37:$N$40,MATCH($A$1,模拟数据!$K$37:$K$40,0)),MAX(0,I56-80))</f>
        <v>3</v>
      </c>
      <c r="K56" s="24">
        <f ca="1">IF(J56=0,0,SUM(OFFSET(经验数据!$B$2,I56-J56,,J56,)))</f>
        <v>12388590</v>
      </c>
      <c r="L56" s="24">
        <f t="shared" ca="1" si="3"/>
        <v>71827174.200000018</v>
      </c>
      <c r="M56" s="24">
        <f ca="1">MATCH(L56,经验数据!$C$3:$C$202,1)</f>
        <v>113</v>
      </c>
      <c r="N56" s="24">
        <f ca="1">IFERROR(SUM(OFFSET(经验数据!$V$1,MATCH(I56,经验数据!$U$1:$U$123,0)-J56,,J56,)),0)</f>
        <v>146700</v>
      </c>
      <c r="O56" s="24">
        <f ca="1">N56+IF(J56&gt;0,INDEX(模拟数据!$P$37:$P$40,MATCH($A$1,模拟数据!$K$37:$K$40,0)),0)</f>
        <v>626700</v>
      </c>
      <c r="P56" s="24">
        <f ca="1">SUM($O$3:O56)</f>
        <v>32534900</v>
      </c>
      <c r="Q56" s="24">
        <f ca="1">MATCH(P56,经验数据!$Z$2:$Z$15,1)-1</f>
        <v>9</v>
      </c>
      <c r="R56" s="24" t="b">
        <f t="shared" ca="1" si="0"/>
        <v>1</v>
      </c>
      <c r="S56" s="24">
        <f ca="1">MIN(INDEX(模拟数据!$N$37:$N$40,MATCH($A$1,模拟数据!$K$37:$K$40,0)),IF(R56,M56-110,0))</f>
        <v>3</v>
      </c>
      <c r="T56" s="24">
        <f ca="1">IF(S56=0,0,SUM(OFFSET(经验数据!$B$2,M56-S56,,S56,)))</f>
        <v>11556367</v>
      </c>
      <c r="U56" s="24">
        <f t="shared" ca="1" si="1"/>
        <v>60270807.200000018</v>
      </c>
      <c r="V56" s="24">
        <f ca="1">MATCH(U56,经验数据!$C$3:$C$202,1)</f>
        <v>110</v>
      </c>
      <c r="W56" s="24">
        <f ca="1">IFERROR(SUM(OFFSET([1]轮回!$B$1,MATCH(M56,[1]轮回!$A$1:$A$91,0)-S56,,S56,)),0)</f>
        <v>0</v>
      </c>
      <c r="X56" s="24">
        <f ca="1">W56+IF(R56,INDEX(模拟数据!$P$47:$P$50,MATCH($A$1,模拟数据!$K$47:$K$50,0)),0)</f>
        <v>450000</v>
      </c>
      <c r="Y56" s="24">
        <f ca="1">SUM($X$3:X56)</f>
        <v>14400000</v>
      </c>
      <c r="Z56" s="24">
        <f ca="1">MATCH(Y56,经验数据!$Z$2:$Z$15,1)-1</f>
        <v>7</v>
      </c>
    </row>
    <row r="57" spans="1:26" x14ac:dyDescent="0.15">
      <c r="A57" s="25">
        <v>55</v>
      </c>
      <c r="B57" s="24">
        <f ca="1">SUM(OFFSET(经验数据!$F$2,INDEX(模拟数据!$B$3:$E$62,$A56,MATCH(A$1,模拟数据!$B$2:$E$2,0))+1,,INDEX(模拟数据!$B$3:$E$62,$A57,MATCH(A$1,模拟数据!$B$2:$E$2,0))-INDEX(模拟数据!$B$3:$E$62,$A56,MATCH(A$1,模拟数据!$B$2:$E$2,0)),))</f>
        <v>344565</v>
      </c>
      <c r="C57" s="24">
        <f>模拟数据!$L$16*INDEX(经验数据!$H$3:$H$3401,MATCH(INDEX(模拟数据!$B$3:$E$62,$A57,MATCH(A$1,模拟数据!$B$2:$E$2,0)),经验数据!$E$3:$E$3401,0))*(1+INDEX(模拟数据!$M$19:$M$22,MATCH(A$1,模拟数据!$K$19:$K$22,0)))</f>
        <v>13136822.600000001</v>
      </c>
      <c r="D57" s="24">
        <f ca="1">SUM(OFFSET(经验数据!$S$2,INDEX(模拟数据!$F$3:$I$62,$A56,MATCH(A$1,模拟数据!$B$2:$E$2,0))+1,,INDEX(模拟数据!$F$3:$I$62,$A57,MATCH(A$1,模拟数据!$B$2:$E$2,0))-INDEX(模拟数据!$F$3:$I$62,$A56,MATCH(A$1,模拟数据!$B$2:$E$2,0)),))</f>
        <v>1310000</v>
      </c>
      <c r="E57" s="24">
        <f ca="1">MIN(200,MATCH(SUM(B57:D57,U56),经验数据!$C$3:$C$202,1))</f>
        <v>113</v>
      </c>
      <c r="F57" s="24">
        <f t="shared" ca="1" si="2"/>
        <v>9</v>
      </c>
      <c r="G57" s="24">
        <f ca="1">INDEX(经验数据!$M$3:$M$23,MATCH(E57,经验数据!$J$3:$J$23,1))*INDEX(模拟数据!$S$19:$S$22,MATCH(A$1,模拟数据!$K$19:$K$22,0))</f>
        <v>5400000</v>
      </c>
      <c r="H57" s="24">
        <f ca="1">IF(F56&gt;0,VLOOKUP(F56*1000,经验数据!$O$3:$P$95,2,FALSE),VLOOKUP(MIN(80,E57),经验数据!$O$3:$P$95,2,FALSE))*模拟数据!$L$30</f>
        <v>990030</v>
      </c>
      <c r="I57" s="24">
        <f ca="1">MATCH(SUM(B57:D57,G57:H57,U56),经验数据!$C$3:$C$202,1)</f>
        <v>115</v>
      </c>
      <c r="J57" s="24">
        <f ca="1">MIN(INDEX(模拟数据!$N$37:$N$40,MATCH($A$1,模拟数据!$K$37:$K$40,0)),MAX(0,I57-80))</f>
        <v>3</v>
      </c>
      <c r="K57" s="24">
        <f ca="1">IF(J57=0,0,SUM(OFFSET(经验数据!$B$2,I57-J57,,J57,)))</f>
        <v>12388590</v>
      </c>
      <c r="L57" s="24">
        <f t="shared" ca="1" si="3"/>
        <v>69063634.800000012</v>
      </c>
      <c r="M57" s="24">
        <f ca="1">MATCH(L57,经验数据!$C$3:$C$202,1)</f>
        <v>112</v>
      </c>
      <c r="N57" s="24">
        <f ca="1">IFERROR(SUM(OFFSET(经验数据!$V$1,MATCH(I57,经验数据!$U$1:$U$123,0)-J57,,J57,)),0)</f>
        <v>146700</v>
      </c>
      <c r="O57" s="24">
        <f ca="1">N57+IF(J57&gt;0,INDEX(模拟数据!$P$37:$P$40,MATCH($A$1,模拟数据!$K$37:$K$40,0)),0)</f>
        <v>626700</v>
      </c>
      <c r="P57" s="24">
        <f ca="1">SUM($O$3:O57)</f>
        <v>33161600</v>
      </c>
      <c r="Q57" s="24">
        <f ca="1">MATCH(P57,经验数据!$Z$2:$Z$15,1)-1</f>
        <v>9</v>
      </c>
      <c r="R57" s="24" t="b">
        <f t="shared" ca="1" si="0"/>
        <v>1</v>
      </c>
      <c r="S57" s="24">
        <f ca="1">MIN(INDEX(模拟数据!$N$37:$N$40,MATCH($A$1,模拟数据!$K$37:$K$40,0)),IF(R57,M57-110,0))</f>
        <v>2</v>
      </c>
      <c r="T57" s="24">
        <f ca="1">IF(S57=0,0,SUM(OFFSET(经验数据!$B$2,M57-S57,,S57,)))</f>
        <v>7547795</v>
      </c>
      <c r="U57" s="24">
        <f t="shared" ca="1" si="1"/>
        <v>61515839.800000012</v>
      </c>
      <c r="V57" s="24">
        <f ca="1">MATCH(U57,经验数据!$C$3:$C$202,1)</f>
        <v>110</v>
      </c>
      <c r="W57" s="24">
        <f ca="1">IFERROR(SUM(OFFSET([1]轮回!$B$1,MATCH(M57,[1]轮回!$A$1:$A$91,0)-S57,,S57,)),0)</f>
        <v>0</v>
      </c>
      <c r="X57" s="24">
        <f ca="1">W57+IF(R57,INDEX(模拟数据!$P$47:$P$50,MATCH($A$1,模拟数据!$K$47:$K$50,0)),0)</f>
        <v>450000</v>
      </c>
      <c r="Y57" s="24">
        <f ca="1">SUM($X$3:X57)</f>
        <v>14850000</v>
      </c>
      <c r="Z57" s="24">
        <f ca="1">MATCH(Y57,经验数据!$Z$2:$Z$15,1)-1</f>
        <v>7</v>
      </c>
    </row>
    <row r="58" spans="1:26" x14ac:dyDescent="0.15">
      <c r="A58" s="25">
        <v>56</v>
      </c>
      <c r="B58" s="24">
        <f ca="1">SUM(OFFSET(经验数据!$F$2,INDEX(模拟数据!$B$3:$E$62,$A57,MATCH(A$1,模拟数据!$B$2:$E$2,0))+1,,INDEX(模拟数据!$B$3:$E$62,$A58,MATCH(A$1,模拟数据!$B$2:$E$2,0))-INDEX(模拟数据!$B$3:$E$62,$A57,MATCH(A$1,模拟数据!$B$2:$E$2,0)),))</f>
        <v>347906</v>
      </c>
      <c r="C58" s="24">
        <f>模拟数据!$L$16*INDEX(经验数据!$H$3:$H$3401,MATCH(INDEX(模拟数据!$B$3:$E$62,$A58,MATCH(A$1,模拟数据!$B$2:$E$2,0)),经验数据!$E$3:$E$3401,0))*(1+INDEX(模拟数据!$M$19:$M$22,MATCH(A$1,模拟数据!$K$19:$K$22,0)))</f>
        <v>13263651.500000002</v>
      </c>
      <c r="D58" s="24">
        <f ca="1">SUM(OFFSET(经验数据!$S$2,INDEX(模拟数据!$F$3:$I$62,$A57,MATCH(A$1,模拟数据!$B$2:$E$2,0))+1,,INDEX(模拟数据!$F$3:$I$62,$A58,MATCH(A$1,模拟数据!$B$2:$E$2,0))-INDEX(模拟数据!$F$3:$I$62,$A57,MATCH(A$1,模拟数据!$B$2:$E$2,0)),))</f>
        <v>1330000</v>
      </c>
      <c r="E58" s="24">
        <f ca="1">MIN(200,MATCH(SUM(B58:D58,U57),经验数据!$C$3:$C$202,1))</f>
        <v>114</v>
      </c>
      <c r="F58" s="24">
        <f t="shared" ca="1" si="2"/>
        <v>9</v>
      </c>
      <c r="G58" s="24">
        <f ca="1">INDEX(经验数据!$M$3:$M$23,MATCH(E58,经验数据!$J$3:$J$23,1))*INDEX(模拟数据!$S$19:$S$22,MATCH(A$1,模拟数据!$K$19:$K$22,0))</f>
        <v>5400000</v>
      </c>
      <c r="H58" s="24">
        <f ca="1">IF(F57&gt;0,VLOOKUP(F57*1000,经验数据!$O$3:$P$95,2,FALSE),VLOOKUP(MIN(80,E58),经验数据!$O$3:$P$95,2,FALSE))*模拟数据!$L$30</f>
        <v>990030</v>
      </c>
      <c r="I58" s="24">
        <f ca="1">MATCH(SUM(B58:D58,G58:H58,U57),经验数据!$C$3:$C$202,1)</f>
        <v>115</v>
      </c>
      <c r="J58" s="24">
        <f ca="1">MIN(INDEX(模拟数据!$N$37:$N$40,MATCH($A$1,模拟数据!$K$37:$K$40,0)),MAX(0,I58-80))</f>
        <v>3</v>
      </c>
      <c r="K58" s="24">
        <f ca="1">IF(J58=0,0,SUM(OFFSET(经验数据!$B$2,I58-J58,,J58,)))</f>
        <v>12388590</v>
      </c>
      <c r="L58" s="24">
        <f t="shared" ca="1" si="3"/>
        <v>70458837.300000012</v>
      </c>
      <c r="M58" s="24">
        <f ca="1">MATCH(L58,经验数据!$C$3:$C$202,1)</f>
        <v>112</v>
      </c>
      <c r="N58" s="24">
        <f ca="1">IFERROR(SUM(OFFSET(经验数据!$V$1,MATCH(I58,经验数据!$U$1:$U$123,0)-J58,,J58,)),0)</f>
        <v>146700</v>
      </c>
      <c r="O58" s="24">
        <f ca="1">N58+IF(J58&gt;0,INDEX(模拟数据!$P$37:$P$40,MATCH($A$1,模拟数据!$K$37:$K$40,0)),0)</f>
        <v>626700</v>
      </c>
      <c r="P58" s="24">
        <f ca="1">SUM($O$3:O58)</f>
        <v>33788300</v>
      </c>
      <c r="Q58" s="24">
        <f ca="1">MATCH(P58,经验数据!$Z$2:$Z$15,1)-1</f>
        <v>9</v>
      </c>
      <c r="R58" s="24" t="b">
        <f t="shared" ca="1" si="0"/>
        <v>1</v>
      </c>
      <c r="S58" s="24">
        <f ca="1">MIN(INDEX(模拟数据!$N$37:$N$40,MATCH($A$1,模拟数据!$K$37:$K$40,0)),IF(R58,M58-110,0))</f>
        <v>2</v>
      </c>
      <c r="T58" s="24">
        <f ca="1">IF(S58=0,0,SUM(OFFSET(经验数据!$B$2,M58-S58,,S58,)))</f>
        <v>7547795</v>
      </c>
      <c r="U58" s="24">
        <f t="shared" ca="1" si="1"/>
        <v>62911042.300000012</v>
      </c>
      <c r="V58" s="24">
        <f ca="1">MATCH(U58,经验数据!$C$3:$C$202,1)</f>
        <v>110</v>
      </c>
      <c r="W58" s="24">
        <f ca="1">IFERROR(SUM(OFFSET([1]轮回!$B$1,MATCH(M58,[1]轮回!$A$1:$A$91,0)-S58,,S58,)),0)</f>
        <v>0</v>
      </c>
      <c r="X58" s="24">
        <f ca="1">W58+IF(R58,INDEX(模拟数据!$P$47:$P$50,MATCH($A$1,模拟数据!$K$47:$K$50,0)),0)</f>
        <v>450000</v>
      </c>
      <c r="Y58" s="24">
        <f ca="1">SUM($X$3:X58)</f>
        <v>15300000</v>
      </c>
      <c r="Z58" s="24">
        <f ca="1">MATCH(Y58,经验数据!$Z$2:$Z$15,1)-1</f>
        <v>7</v>
      </c>
    </row>
    <row r="59" spans="1:26" x14ac:dyDescent="0.15">
      <c r="A59" s="25">
        <v>57</v>
      </c>
      <c r="B59" s="24">
        <f ca="1">SUM(OFFSET(经验数据!$F$2,INDEX(模拟数据!$B$3:$E$62,$A58,MATCH(A$1,模拟数据!$B$2:$E$2,0))+1,,INDEX(模拟数据!$B$3:$E$62,$A59,MATCH(A$1,模拟数据!$B$2:$E$2,0))-INDEX(模拟数据!$B$3:$E$62,$A58,MATCH(A$1,模拟数据!$B$2:$E$2,0)),))</f>
        <v>351248</v>
      </c>
      <c r="C59" s="24">
        <f>模拟数据!$L$16*INDEX(经验数据!$H$3:$H$3401,MATCH(INDEX(模拟数据!$B$3:$E$62,$A59,MATCH(A$1,模拟数据!$B$2:$E$2,0)),经验数据!$E$3:$E$3401,0))*(1+INDEX(模拟数据!$M$19:$M$22,MATCH(A$1,模拟数据!$K$19:$K$22,0)))</f>
        <v>13390480.4</v>
      </c>
      <c r="D59" s="24">
        <f ca="1">SUM(OFFSET(经验数据!$S$2,INDEX(模拟数据!$F$3:$I$62,$A58,MATCH(A$1,模拟数据!$B$2:$E$2,0))+1,,INDEX(模拟数据!$F$3:$I$62,$A59,MATCH(A$1,模拟数据!$B$2:$E$2,0))-INDEX(模拟数据!$F$3:$I$62,$A58,MATCH(A$1,模拟数据!$B$2:$E$2,0)),))</f>
        <v>1355000</v>
      </c>
      <c r="E59" s="24">
        <f ca="1">MIN(200,MATCH(SUM(B59:D59,U58),经验数据!$C$3:$C$202,1))</f>
        <v>114</v>
      </c>
      <c r="F59" s="24">
        <f t="shared" ca="1" si="2"/>
        <v>9</v>
      </c>
      <c r="G59" s="24">
        <f ca="1">INDEX(经验数据!$M$3:$M$23,MATCH(E59,经验数据!$J$3:$J$23,1))*INDEX(模拟数据!$S$19:$S$22,MATCH(A$1,模拟数据!$K$19:$K$22,0))</f>
        <v>5400000</v>
      </c>
      <c r="H59" s="24">
        <f ca="1">IF(F58&gt;0,VLOOKUP(F58*1000,经验数据!$O$3:$P$95,2,FALSE),VLOOKUP(MIN(80,E59),经验数据!$O$3:$P$95,2,FALSE))*模拟数据!$L$30</f>
        <v>990030</v>
      </c>
      <c r="I59" s="24">
        <f ca="1">MATCH(SUM(B59:D59,G59:H59,U58),经验数据!$C$3:$C$202,1)</f>
        <v>115</v>
      </c>
      <c r="J59" s="24">
        <f ca="1">MIN(INDEX(模拟数据!$N$37:$N$40,MATCH($A$1,模拟数据!$K$37:$K$40,0)),MAX(0,I59-80))</f>
        <v>3</v>
      </c>
      <c r="K59" s="24">
        <f ca="1">IF(J59=0,0,SUM(OFFSET(经验数据!$B$2,I59-J59,,J59,)))</f>
        <v>12388590</v>
      </c>
      <c r="L59" s="24">
        <f t="shared" ca="1" si="3"/>
        <v>72009210.700000018</v>
      </c>
      <c r="M59" s="24">
        <f ca="1">MATCH(L59,经验数据!$C$3:$C$202,1)</f>
        <v>113</v>
      </c>
      <c r="N59" s="24">
        <f ca="1">IFERROR(SUM(OFFSET(经验数据!$V$1,MATCH(I59,经验数据!$U$1:$U$123,0)-J59,,J59,)),0)</f>
        <v>146700</v>
      </c>
      <c r="O59" s="24">
        <f ca="1">N59+IF(J59&gt;0,INDEX(模拟数据!$P$37:$P$40,MATCH($A$1,模拟数据!$K$37:$K$40,0)),0)</f>
        <v>626700</v>
      </c>
      <c r="P59" s="24">
        <f ca="1">SUM($O$3:O59)</f>
        <v>34415000</v>
      </c>
      <c r="Q59" s="24">
        <f ca="1">MATCH(P59,经验数据!$Z$2:$Z$15,1)-1</f>
        <v>9</v>
      </c>
      <c r="R59" s="24" t="b">
        <f t="shared" ca="1" si="0"/>
        <v>1</v>
      </c>
      <c r="S59" s="24">
        <f ca="1">MIN(INDEX(模拟数据!$N$37:$N$40,MATCH($A$1,模拟数据!$K$37:$K$40,0)),IF(R59,M59-110,0))</f>
        <v>3</v>
      </c>
      <c r="T59" s="24">
        <f ca="1">IF(S59=0,0,SUM(OFFSET(经验数据!$B$2,M59-S59,,S59,)))</f>
        <v>11556367</v>
      </c>
      <c r="U59" s="24">
        <f t="shared" ca="1" si="1"/>
        <v>60452843.700000018</v>
      </c>
      <c r="V59" s="24">
        <f ca="1">MATCH(U59,经验数据!$C$3:$C$202,1)</f>
        <v>110</v>
      </c>
      <c r="W59" s="24">
        <f ca="1">IFERROR(SUM(OFFSET([1]轮回!$B$1,MATCH(M59,[1]轮回!$A$1:$A$91,0)-S59,,S59,)),0)</f>
        <v>0</v>
      </c>
      <c r="X59" s="24">
        <f ca="1">W59+IF(R59,INDEX(模拟数据!$P$47:$P$50,MATCH($A$1,模拟数据!$K$47:$K$50,0)),0)</f>
        <v>450000</v>
      </c>
      <c r="Y59" s="24">
        <f ca="1">SUM($X$3:X59)</f>
        <v>15750000</v>
      </c>
      <c r="Z59" s="24">
        <f ca="1">MATCH(Y59,经验数据!$Z$2:$Z$15,1)-1</f>
        <v>7</v>
      </c>
    </row>
    <row r="60" spans="1:26" x14ac:dyDescent="0.15">
      <c r="A60" s="25">
        <v>58</v>
      </c>
      <c r="B60" s="24">
        <f ca="1">SUM(OFFSET(经验数据!$F$2,INDEX(模拟数据!$B$3:$E$62,$A59,MATCH(A$1,模拟数据!$B$2:$E$2,0))+1,,INDEX(模拟数据!$B$3:$E$62,$A60,MATCH(A$1,模拟数据!$B$2:$E$2,0))-INDEX(模拟数据!$B$3:$E$62,$A59,MATCH(A$1,模拟数据!$B$2:$E$2,0)),))</f>
        <v>354590</v>
      </c>
      <c r="C60" s="24">
        <f>模拟数据!$L$16*INDEX(经验数据!$H$3:$H$3401,MATCH(INDEX(模拟数据!$B$3:$E$62,$A60,MATCH(A$1,模拟数据!$B$2:$E$2,0)),经验数据!$E$3:$E$3401,0))*(1+INDEX(模拟数据!$M$19:$M$22,MATCH(A$1,模拟数据!$K$19:$K$22,0)))</f>
        <v>13517309.300000001</v>
      </c>
      <c r="D60" s="24">
        <f ca="1">SUM(OFFSET(经验数据!$S$2,INDEX(模拟数据!$F$3:$I$62,$A59,MATCH(A$1,模拟数据!$B$2:$E$2,0))+1,,INDEX(模拟数据!$F$3:$I$62,$A60,MATCH(A$1,模拟数据!$B$2:$E$2,0))-INDEX(模拟数据!$F$3:$I$62,$A59,MATCH(A$1,模拟数据!$B$2:$E$2,0)),))</f>
        <v>1375000</v>
      </c>
      <c r="E60" s="24">
        <f ca="1">MIN(200,MATCH(SUM(B60:D60,U59),经验数据!$C$3:$C$202,1))</f>
        <v>113</v>
      </c>
      <c r="F60" s="24">
        <f t="shared" ca="1" si="2"/>
        <v>9</v>
      </c>
      <c r="G60" s="24">
        <f ca="1">INDEX(经验数据!$M$3:$M$23,MATCH(E60,经验数据!$J$3:$J$23,1))*INDEX(模拟数据!$S$19:$S$22,MATCH(A$1,模拟数据!$K$19:$K$22,0))</f>
        <v>5400000</v>
      </c>
      <c r="H60" s="24">
        <f ca="1">IF(F59&gt;0,VLOOKUP(F59*1000,经验数据!$O$3:$P$95,2,FALSE),VLOOKUP(MIN(80,E60),经验数据!$O$3:$P$95,2,FALSE))*模拟数据!$L$30</f>
        <v>990030</v>
      </c>
      <c r="I60" s="24">
        <f ca="1">MATCH(SUM(B60:D60,G60:H60,U59),经验数据!$C$3:$C$202,1)</f>
        <v>115</v>
      </c>
      <c r="J60" s="24">
        <f ca="1">MIN(INDEX(模拟数据!$N$37:$N$40,MATCH($A$1,模拟数据!$K$37:$K$40,0)),MAX(0,I60-80))</f>
        <v>3</v>
      </c>
      <c r="K60" s="24">
        <f ca="1">IF(J60=0,0,SUM(OFFSET(经验数据!$B$2,I60-J60,,J60,)))</f>
        <v>12388590</v>
      </c>
      <c r="L60" s="24">
        <f t="shared" ca="1" si="3"/>
        <v>69701183.000000015</v>
      </c>
      <c r="M60" s="24">
        <f ca="1">MATCH(L60,经验数据!$C$3:$C$202,1)</f>
        <v>112</v>
      </c>
      <c r="N60" s="24">
        <f ca="1">IFERROR(SUM(OFFSET(经验数据!$V$1,MATCH(I60,经验数据!$U$1:$U$123,0)-J60,,J60,)),0)</f>
        <v>146700</v>
      </c>
      <c r="O60" s="24">
        <f ca="1">N60+IF(J60&gt;0,INDEX(模拟数据!$P$37:$P$40,MATCH($A$1,模拟数据!$K$37:$K$40,0)),0)</f>
        <v>626700</v>
      </c>
      <c r="P60" s="24">
        <f ca="1">SUM($O$3:O60)</f>
        <v>35041700</v>
      </c>
      <c r="Q60" s="24">
        <f ca="1">MATCH(P60,经验数据!$Z$2:$Z$15,1)-1</f>
        <v>9</v>
      </c>
      <c r="R60" s="24" t="b">
        <f t="shared" ca="1" si="0"/>
        <v>1</v>
      </c>
      <c r="S60" s="24">
        <f ca="1">MIN(INDEX(模拟数据!$N$37:$N$40,MATCH($A$1,模拟数据!$K$37:$K$40,0)),IF(R60,M60-110,0))</f>
        <v>2</v>
      </c>
      <c r="T60" s="24">
        <f ca="1">IF(S60=0,0,SUM(OFFSET(经验数据!$B$2,M60-S60,,S60,)))</f>
        <v>7547795</v>
      </c>
      <c r="U60" s="24">
        <f t="shared" ca="1" si="1"/>
        <v>62153388.000000015</v>
      </c>
      <c r="V60" s="24">
        <f ca="1">MATCH(U60,经验数据!$C$3:$C$202,1)</f>
        <v>110</v>
      </c>
      <c r="W60" s="24">
        <f ca="1">IFERROR(SUM(OFFSET([1]轮回!$B$1,MATCH(M60,[1]轮回!$A$1:$A$91,0)-S60,,S60,)),0)</f>
        <v>0</v>
      </c>
      <c r="X60" s="24">
        <f ca="1">W60+IF(R60,INDEX(模拟数据!$P$47:$P$50,MATCH($A$1,模拟数据!$K$47:$K$50,0)),0)</f>
        <v>450000</v>
      </c>
      <c r="Y60" s="24">
        <f ca="1">SUM($X$3:X60)</f>
        <v>16200000</v>
      </c>
      <c r="Z60" s="24">
        <f ca="1">MATCH(Y60,经验数据!$Z$2:$Z$15,1)-1</f>
        <v>7</v>
      </c>
    </row>
    <row r="61" spans="1:26" x14ac:dyDescent="0.15">
      <c r="A61" s="25">
        <v>59</v>
      </c>
      <c r="B61" s="24">
        <f ca="1">SUM(OFFSET(经验数据!$F$2,INDEX(模拟数据!$B$3:$E$62,$A60,MATCH(A$1,模拟数据!$B$2:$E$2,0))+1,,INDEX(模拟数据!$B$3:$E$62,$A61,MATCH(A$1,模拟数据!$B$2:$E$2,0))-INDEX(模拟数据!$B$3:$E$62,$A60,MATCH(A$1,模拟数据!$B$2:$E$2,0)),))</f>
        <v>358550</v>
      </c>
      <c r="C61" s="24">
        <f>模拟数据!$L$16*INDEX(经验数据!$H$3:$H$3401,MATCH(INDEX(模拟数据!$B$3:$E$62,$A61,MATCH(A$1,模拟数据!$B$2:$E$2,0)),经验数据!$E$3:$E$3401,0))*(1+INDEX(模拟数据!$M$19:$M$22,MATCH(A$1,模拟数据!$K$19:$K$22,0)))</f>
        <v>13687856.600000001</v>
      </c>
      <c r="D61" s="24">
        <f ca="1">SUM(OFFSET(经验数据!$S$2,INDEX(模拟数据!$F$3:$I$62,$A60,MATCH(A$1,模拟数据!$B$2:$E$2,0))+1,,INDEX(模拟数据!$F$3:$I$62,$A61,MATCH(A$1,模拟数据!$B$2:$E$2,0))-INDEX(模拟数据!$F$3:$I$62,$A60,MATCH(A$1,模拟数据!$B$2:$E$2,0)),))</f>
        <v>1400000</v>
      </c>
      <c r="E61" s="24">
        <f ca="1">MIN(200,MATCH(SUM(B61:D61,U60),经验数据!$C$3:$C$202,1))</f>
        <v>114</v>
      </c>
      <c r="F61" s="24">
        <f t="shared" ca="1" si="2"/>
        <v>9</v>
      </c>
      <c r="G61" s="24">
        <f ca="1">INDEX(经验数据!$M$3:$M$23,MATCH(E61,经验数据!$J$3:$J$23,1))*INDEX(模拟数据!$S$19:$S$22,MATCH(A$1,模拟数据!$K$19:$K$22,0))</f>
        <v>5400000</v>
      </c>
      <c r="H61" s="24">
        <f ca="1">IF(F60&gt;0,VLOOKUP(F60*1000,经验数据!$O$3:$P$95,2,FALSE),VLOOKUP(MIN(80,E61),经验数据!$O$3:$P$95,2,FALSE))*模拟数据!$L$30</f>
        <v>990030</v>
      </c>
      <c r="I61" s="24">
        <f ca="1">MATCH(SUM(B61:D61,G61:H61,U60),经验数据!$C$3:$C$202,1)</f>
        <v>115</v>
      </c>
      <c r="J61" s="24">
        <f ca="1">MIN(INDEX(模拟数据!$N$37:$N$40,MATCH($A$1,模拟数据!$K$37:$K$40,0)),MAX(0,I61-80))</f>
        <v>3</v>
      </c>
      <c r="K61" s="24">
        <f ca="1">IF(J61=0,0,SUM(OFFSET(经验数据!$B$2,I61-J61,,J61,)))</f>
        <v>12388590</v>
      </c>
      <c r="L61" s="24">
        <f t="shared" ca="1" si="3"/>
        <v>71601234.600000024</v>
      </c>
      <c r="M61" s="24">
        <f ca="1">MATCH(L61,经验数据!$C$3:$C$202,1)</f>
        <v>112</v>
      </c>
      <c r="N61" s="24">
        <f ca="1">IFERROR(SUM(OFFSET(经验数据!$V$1,MATCH(I61,经验数据!$U$1:$U$123,0)-J61,,J61,)),0)</f>
        <v>146700</v>
      </c>
      <c r="O61" s="24">
        <f ca="1">N61+IF(J61&gt;0,INDEX(模拟数据!$P$37:$P$40,MATCH($A$1,模拟数据!$K$37:$K$40,0)),0)</f>
        <v>626700</v>
      </c>
      <c r="P61" s="24">
        <f ca="1">SUM($O$3:O61)</f>
        <v>35668400</v>
      </c>
      <c r="Q61" s="24">
        <f ca="1">MATCH(P61,经验数据!$Z$2:$Z$15,1)-1</f>
        <v>9</v>
      </c>
      <c r="R61" s="24" t="b">
        <f t="shared" ca="1" si="0"/>
        <v>1</v>
      </c>
      <c r="S61" s="24">
        <f ca="1">MIN(INDEX(模拟数据!$N$37:$N$40,MATCH($A$1,模拟数据!$K$37:$K$40,0)),IF(R61,M61-110,0))</f>
        <v>2</v>
      </c>
      <c r="T61" s="24">
        <f ca="1">IF(S61=0,0,SUM(OFFSET(经验数据!$B$2,M61-S61,,S61,)))</f>
        <v>7547795</v>
      </c>
      <c r="U61" s="24">
        <f t="shared" ca="1" si="1"/>
        <v>64053439.600000024</v>
      </c>
      <c r="V61" s="24">
        <f ca="1">MATCH(U61,经验数据!$C$3:$C$202,1)</f>
        <v>111</v>
      </c>
      <c r="W61" s="24">
        <f ca="1">IFERROR(SUM(OFFSET([1]轮回!$B$1,MATCH(M61,[1]轮回!$A$1:$A$91,0)-S61,,S61,)),0)</f>
        <v>0</v>
      </c>
      <c r="X61" s="24">
        <f ca="1">W61+IF(R61,INDEX(模拟数据!$P$47:$P$50,MATCH($A$1,模拟数据!$K$47:$K$50,0)),0)</f>
        <v>450000</v>
      </c>
      <c r="Y61" s="24">
        <f ca="1">SUM($X$3:X61)</f>
        <v>16650000</v>
      </c>
      <c r="Z61" s="24">
        <f ca="1">MATCH(Y61,经验数据!$Z$2:$Z$15,1)-1</f>
        <v>7</v>
      </c>
    </row>
    <row r="62" spans="1:26" x14ac:dyDescent="0.15">
      <c r="A62" s="25">
        <v>60</v>
      </c>
      <c r="B62" s="24">
        <f ca="1">SUM(OFFSET(经验数据!$F$2,INDEX(模拟数据!$B$3:$E$62,$A61,MATCH(A$1,模拟数据!$B$2:$E$2,0))+1,,INDEX(模拟数据!$B$3:$E$62,$A62,MATCH(A$1,模拟数据!$B$2:$E$2,0))-INDEX(模拟数据!$B$3:$E$62,$A61,MATCH(A$1,模拟数据!$B$2:$E$2,0)),))</f>
        <v>362231</v>
      </c>
      <c r="C62" s="24">
        <f>模拟数据!$L$16*INDEX(经验数据!$H$3:$H$3401,MATCH(INDEX(模拟数据!$B$3:$E$62,$A62,MATCH(A$1,模拟数据!$B$2:$E$2,0)),经验数据!$E$3:$E$3401,0))*(1+INDEX(模拟数据!$M$19:$M$22,MATCH(A$1,模拟数据!$K$19:$K$22,0)))</f>
        <v>13800568.100000001</v>
      </c>
      <c r="D62" s="24">
        <f ca="1">SUM(OFFSET(经验数据!$S$2,INDEX(模拟数据!$F$3:$I$62,$A61,MATCH(A$1,模拟数据!$B$2:$E$2,0))+1,,INDEX(模拟数据!$F$3:$I$62,$A62,MATCH(A$1,模拟数据!$B$2:$E$2,0))-INDEX(模拟数据!$F$3:$I$62,$A61,MATCH(A$1,模拟数据!$B$2:$E$2,0)),))</f>
        <v>1420000</v>
      </c>
      <c r="E62" s="24">
        <f ca="1">MIN(200,MATCH(SUM(B62:D62,U61),经验数据!$C$3:$C$202,1))</f>
        <v>114</v>
      </c>
      <c r="F62" s="24">
        <f t="shared" ca="1" si="2"/>
        <v>9</v>
      </c>
      <c r="G62" s="24">
        <f ca="1">INDEX(经验数据!$M$3:$M$23,MATCH(E62,经验数据!$J$3:$J$23,1))*INDEX(模拟数据!$S$19:$S$22,MATCH(A$1,模拟数据!$K$19:$K$22,0))</f>
        <v>5400000</v>
      </c>
      <c r="H62" s="24">
        <f ca="1">IF(F61&gt;0,VLOOKUP(F61*1000,经验数据!$O$3:$P$95,2,FALSE),VLOOKUP(MIN(80,E62),经验数据!$O$3:$P$95,2,FALSE))*模拟数据!$L$30</f>
        <v>990030</v>
      </c>
      <c r="I62" s="24">
        <f ca="1">MATCH(SUM(B62:D62,G62:H62,U61),经验数据!$C$3:$C$202,1)</f>
        <v>116</v>
      </c>
      <c r="J62" s="24">
        <f ca="1">MIN(INDEX(模拟数据!$N$37:$N$40,MATCH($A$1,模拟数据!$K$37:$K$40,0)),MAX(0,I62-80))</f>
        <v>3</v>
      </c>
      <c r="K62" s="24">
        <f ca="1">IF(J62=0,0,SUM(OFFSET(经验数据!$B$2,I62-J62,,J62,)))</f>
        <v>12754900</v>
      </c>
      <c r="L62" s="24">
        <f t="shared" ca="1" si="3"/>
        <v>73271368.700000018</v>
      </c>
      <c r="M62" s="24">
        <f ca="1">MATCH(L62,经验数据!$C$3:$C$202,1)</f>
        <v>113</v>
      </c>
      <c r="N62" s="24">
        <f ca="1">IFERROR(SUM(OFFSET(经验数据!$V$1,MATCH(I62,经验数据!$U$1:$U$123,0)-J62,,J62,)),0)</f>
        <v>153100</v>
      </c>
      <c r="O62" s="24">
        <f ca="1">N62+IF(J62&gt;0,INDEX(模拟数据!$P$37:$P$40,MATCH($A$1,模拟数据!$K$37:$K$40,0)),0)</f>
        <v>633100</v>
      </c>
      <c r="P62" s="24">
        <f ca="1">SUM($O$3:O62)</f>
        <v>36301500</v>
      </c>
      <c r="Q62" s="24">
        <f ca="1">MATCH(P62,经验数据!$Z$2:$Z$15,1)-1</f>
        <v>9</v>
      </c>
      <c r="R62" s="24" t="b">
        <f t="shared" ca="1" si="0"/>
        <v>1</v>
      </c>
      <c r="S62" s="24">
        <f ca="1">MIN(INDEX(模拟数据!$N$37:$N$40,MATCH($A$1,模拟数据!$K$37:$K$40,0)),IF(R62,M62-110,0))</f>
        <v>3</v>
      </c>
      <c r="T62" s="24">
        <f ca="1">IF(S62=0,0,SUM(OFFSET(经验数据!$B$2,M62-S62,,S62,)))</f>
        <v>11556367</v>
      </c>
      <c r="U62" s="24">
        <f t="shared" ca="1" si="1"/>
        <v>61715001.700000018</v>
      </c>
      <c r="V62" s="24">
        <f ca="1">MATCH(U62,经验数据!$C$3:$C$202,1)</f>
        <v>110</v>
      </c>
      <c r="W62" s="24">
        <f ca="1">IFERROR(SUM(OFFSET([1]轮回!$B$1,MATCH(M62,[1]轮回!$A$1:$A$91,0)-S62,,S62,)),0)</f>
        <v>0</v>
      </c>
      <c r="X62" s="24">
        <f ca="1">W62+IF(R62,INDEX(模拟数据!$P$47:$P$50,MATCH($A$1,模拟数据!$K$47:$K$50,0)),0)</f>
        <v>450000</v>
      </c>
      <c r="Y62" s="24">
        <f ca="1">SUM($X$3:X62)</f>
        <v>17100000</v>
      </c>
      <c r="Z62" s="24">
        <f ca="1">MATCH(Y62,经验数据!$Z$2:$Z$15,1)-1</f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3.5" x14ac:dyDescent="0.15"/>
  <cols>
    <col min="1" max="1" width="9" style="25"/>
    <col min="2" max="3" width="9" style="24"/>
    <col min="4" max="4" width="11" style="24" bestFit="1" customWidth="1"/>
    <col min="5" max="5" width="9" style="24"/>
    <col min="6" max="6" width="14.125" style="24" bestFit="1" customWidth="1"/>
    <col min="7" max="7" width="9" style="24"/>
    <col min="8" max="8" width="11" style="24" bestFit="1" customWidth="1"/>
    <col min="9" max="9" width="13" style="24" bestFit="1" customWidth="1"/>
    <col min="10" max="10" width="9" style="24" bestFit="1" customWidth="1"/>
    <col min="11" max="12" width="17.25" style="24" bestFit="1" customWidth="1"/>
    <col min="13" max="13" width="15.125" style="24" bestFit="1" customWidth="1"/>
    <col min="14" max="14" width="21.375" style="24" bestFit="1" customWidth="1"/>
    <col min="15" max="15" width="19.25" style="24" bestFit="1" customWidth="1"/>
    <col min="16" max="17" width="13" style="24" bestFit="1" customWidth="1"/>
    <col min="18" max="18" width="11" style="24" bestFit="1" customWidth="1"/>
    <col min="19" max="19" width="9" style="24"/>
    <col min="20" max="20" width="17.25" style="24" bestFit="1" customWidth="1"/>
    <col min="21" max="22" width="15.125" style="24" bestFit="1" customWidth="1"/>
    <col min="23" max="23" width="21.375" style="24" bestFit="1" customWidth="1"/>
    <col min="24" max="24" width="17.25" style="24" bestFit="1" customWidth="1"/>
    <col min="25" max="25" width="17.25" style="24" customWidth="1"/>
    <col min="26" max="16384" width="9" style="24"/>
  </cols>
  <sheetData>
    <row r="1" spans="1:26" s="22" customFormat="1" x14ac:dyDescent="0.15">
      <c r="A1" s="1" t="s">
        <v>202</v>
      </c>
      <c r="C1" s="26"/>
      <c r="D1" s="26"/>
      <c r="E1" s="26"/>
      <c r="F1" s="26"/>
      <c r="G1" s="26"/>
      <c r="H1" s="26"/>
      <c r="I1" s="26"/>
    </row>
    <row r="2" spans="1:26" ht="15.75" customHeight="1" x14ac:dyDescent="0.15">
      <c r="A2" s="23" t="s">
        <v>197</v>
      </c>
      <c r="B2" s="24" t="s">
        <v>203</v>
      </c>
      <c r="C2" s="24" t="s">
        <v>214</v>
      </c>
      <c r="D2" s="24" t="s">
        <v>221</v>
      </c>
      <c r="E2" s="24" t="s">
        <v>240</v>
      </c>
      <c r="F2" s="24" t="s">
        <v>225</v>
      </c>
      <c r="G2" s="24" t="s">
        <v>168</v>
      </c>
      <c r="H2" s="24" t="s">
        <v>219</v>
      </c>
      <c r="I2" s="24" t="s">
        <v>240</v>
      </c>
      <c r="J2" s="24" t="s">
        <v>224</v>
      </c>
      <c r="K2" s="24" t="s">
        <v>243</v>
      </c>
      <c r="L2" s="24" t="s">
        <v>244</v>
      </c>
      <c r="M2" s="33" t="s">
        <v>239</v>
      </c>
      <c r="N2" s="24" t="s">
        <v>236</v>
      </c>
      <c r="O2" s="24" t="s">
        <v>237</v>
      </c>
      <c r="P2" s="24" t="s">
        <v>238</v>
      </c>
      <c r="Q2" s="27" t="s">
        <v>226</v>
      </c>
      <c r="R2" s="24" t="s">
        <v>234</v>
      </c>
      <c r="S2" s="24" t="s">
        <v>235</v>
      </c>
      <c r="T2" s="24" t="s">
        <v>242</v>
      </c>
      <c r="U2" s="24" t="s">
        <v>241</v>
      </c>
      <c r="V2" s="27" t="s">
        <v>294</v>
      </c>
      <c r="W2" s="24" t="s">
        <v>245</v>
      </c>
      <c r="X2" s="24" t="s">
        <v>246</v>
      </c>
      <c r="Y2" s="24" t="s">
        <v>293</v>
      </c>
      <c r="Z2" s="27" t="s">
        <v>252</v>
      </c>
    </row>
    <row r="3" spans="1:26" x14ac:dyDescent="0.15">
      <c r="A3" s="25">
        <v>1</v>
      </c>
      <c r="B3" s="24">
        <f ca="1">SUM(OFFSET(经验数据!$F$2,1,,INDEX(模拟数据!$B$3:$E$62,$A3,MATCH(A$1,模拟数据!$B$2:$E$2,0)),))</f>
        <v>726151</v>
      </c>
      <c r="C3" s="24">
        <f>模拟数据!$L$16*INDEX(经验数据!$H$3:$H$3401,MATCH(INDEX(模拟数据!$B$3:$E$62,$A3,MATCH(A$1,模拟数据!$B$2:$E$2,0)),经验数据!$E$3:$E$3401,0))*(1+INDEX(模拟数据!$M$19:$M$22,MATCH(A$1,模拟数据!$K$19:$K$22,0)))</f>
        <v>3869204.9000000004</v>
      </c>
      <c r="D3" s="24">
        <f ca="1">SUM(OFFSET(经验数据!$S$2,1,,INDEX(模拟数据!$F$3:$I$62,$A3,MATCH(A$1,模拟数据!$B$2:$E$2,0)),))</f>
        <v>546500</v>
      </c>
      <c r="E3" s="24">
        <f ca="1">MIN(200,MATCH(SUM(B3:D3),经验数据!$C$3:$C$202,1))</f>
        <v>82</v>
      </c>
      <c r="F3" s="24">
        <v>0</v>
      </c>
      <c r="G3" s="24">
        <f ca="1">INDEX(经验数据!$M$3:$M$23,MATCH(E3,经验数据!$J$3:$J$23,1))*INDEX(模拟数据!$S$19:$S$22,MATCH(A$1,模拟数据!$K$19:$K$22,0))</f>
        <v>3600000</v>
      </c>
      <c r="H3" s="24">
        <f ca="1">IF(F3&gt;0,VLOOKUP(F3*1000,经验数据!$O$3:$P$95,2,FALSE),VLOOKUP(MIN(80,E3),经验数据!$O$3:$P$95,2,FALSE))*模拟数据!$L$30</f>
        <v>578280</v>
      </c>
      <c r="I3" s="24">
        <f ca="1">MATCH(SUM(B3:D3,G3:H3),经验数据!$C$3:$C$202,1)</f>
        <v>87</v>
      </c>
      <c r="J3" s="24">
        <f ca="1">MIN(INDEX(模拟数据!$N$37:$N$40,MATCH($A$1,模拟数据!$K$37:$K$40,0)),MAX(0,I3-80))</f>
        <v>3</v>
      </c>
      <c r="K3" s="24">
        <f ca="1">IF(J3=0,0,SUM(OFFSET(经验数据!$B$2,I3-J3,,J3,)))</f>
        <v>2582203</v>
      </c>
      <c r="L3" s="24">
        <f ca="1">SUM(B3:D3,G3:H3,-K3)</f>
        <v>6737932.9000000004</v>
      </c>
      <c r="M3" s="24">
        <f ca="1">MATCH(L3,经验数据!$C$3:$C$202,1)</f>
        <v>84</v>
      </c>
      <c r="N3" s="24">
        <f ca="1">IFERROR(SUM(OFFSET(经验数据!$V$1,MATCH(I3,经验数据!$U$1:$U$123,0)-J3,,J3,)),0)</f>
        <v>43500</v>
      </c>
      <c r="O3" s="24">
        <f ca="1">N3+IF(J3&gt;0,INDEX(模拟数据!$P$37:$P$40,MATCH($A$1,模拟数据!$K$37:$K$40,0)),0)</f>
        <v>1843500</v>
      </c>
      <c r="P3" s="24">
        <f ca="1">SUM($O$3:O3)</f>
        <v>1843500</v>
      </c>
      <c r="Q3" s="24">
        <f ca="1">MATCH(P3,经验数据!$Z$2:$Z$15,1)-1</f>
        <v>4</v>
      </c>
      <c r="R3" s="24" t="b">
        <f ca="1">IF(AND(M3&gt;=111,Q3&gt;=7),TRUE,FALSE)</f>
        <v>0</v>
      </c>
      <c r="S3" s="24">
        <f ca="1">MIN(INDEX(模拟数据!$N$37:$N$40,MATCH($A$1,模拟数据!$K$37:$K$40,0)),IF(R3,M3-110,0))</f>
        <v>0</v>
      </c>
      <c r="T3" s="24">
        <f ca="1">IF(S3=0,0,SUM(OFFSET(经验数据!$B$2,M3-S3,,S3,)))</f>
        <v>0</v>
      </c>
      <c r="U3" s="24">
        <f ca="1">SUM(L3-T3)</f>
        <v>6737932.9000000004</v>
      </c>
      <c r="V3" s="24">
        <f ca="1">MATCH(U3,经验数据!$C$3:$C$202,1)</f>
        <v>84</v>
      </c>
      <c r="W3" s="24">
        <f ca="1">IFERROR(SUM(OFFSET([1]轮回!$B$1,MATCH(M3,[1]轮回!$A$1:$A$91,0)-S3,,S3,)),0)</f>
        <v>0</v>
      </c>
      <c r="X3" s="24">
        <f ca="1">W3+IF(R3,INDEX(模拟数据!$P$47:$P$50,MATCH($A$1,模拟数据!$K$47:$K$50,0)),0)</f>
        <v>0</v>
      </c>
      <c r="Y3" s="24">
        <f ca="1">SUM($X$3:X3)</f>
        <v>0</v>
      </c>
      <c r="Z3" s="24">
        <f ca="1">MATCH(Y3,经验数据!$Z$2:$Z$15,1)-1</f>
        <v>0</v>
      </c>
    </row>
    <row r="4" spans="1:26" x14ac:dyDescent="0.15">
      <c r="A4" s="25">
        <v>2</v>
      </c>
      <c r="B4" s="24">
        <f ca="1">SUM(OFFSET(经验数据!$F$2,INDEX(模拟数据!$B$3:$E$62,$A3,MATCH(A$1,模拟数据!$B$2:$E$2,0))+1,,INDEX(模拟数据!$B$3:$E$62,$A4,MATCH(A$1,模拟数据!$B$2:$E$2,0))-INDEX(模拟数据!$B$3:$E$62,$A3,MATCH(A$1,模拟数据!$B$2:$E$2,0)),))</f>
        <v>159392</v>
      </c>
      <c r="C4" s="24">
        <f>模拟数据!$L$16*INDEX(经验数据!$H$3:$H$3401,MATCH(INDEX(模拟数据!$B$3:$E$62,$A4,MATCH(A$1,模拟数据!$B$2:$E$2,0)),经验数据!$E$3:$E$3401,0))*(1+INDEX(模拟数据!$M$19:$M$22,MATCH(A$1,模拟数据!$K$19:$K$22,0)))</f>
        <v>4186239.2</v>
      </c>
      <c r="D4" s="24">
        <f ca="1">SUM(OFFSET(经验数据!$S$2,INDEX(模拟数据!$F$3:$I$62,$A3,MATCH(A$1,模拟数据!$B$2:$E$2,0))+1,,INDEX(模拟数据!$F$3:$I$62,$A4,MATCH(A$1,模拟数据!$B$2:$E$2,0))-INDEX(模拟数据!$F$3:$I$62,$A3,MATCH(A$1,模拟数据!$B$2:$E$2,0)),))</f>
        <v>169500</v>
      </c>
      <c r="E4" s="24">
        <f ca="1">MIN(200,MATCH(SUM(B4:D4,U3),经验数据!$C$3:$C$202,1))</f>
        <v>89</v>
      </c>
      <c r="F4" s="24">
        <f ca="1">Q3</f>
        <v>4</v>
      </c>
      <c r="G4" s="24">
        <f ca="1">INDEX(经验数据!$M$3:$M$23,MATCH(E4,经验数据!$J$3:$J$23,1))*INDEX(模拟数据!$S$19:$S$22,MATCH(A$1,模拟数据!$K$19:$K$22,0))</f>
        <v>3600000</v>
      </c>
      <c r="H4" s="24">
        <f ca="1">IF(F3&gt;0,VLOOKUP(F3*1000,经验数据!$O$3:$P$95,2,FALSE),VLOOKUP(MIN(80,E4),经验数据!$O$3:$P$95,2,FALSE))*模拟数据!$L$30</f>
        <v>578280</v>
      </c>
      <c r="I4" s="24">
        <f ca="1">MATCH(SUM(B4:D4,G4:H4,U3),经验数据!$C$3:$C$202,1)</f>
        <v>92</v>
      </c>
      <c r="J4" s="24">
        <f ca="1">MIN(INDEX(模拟数据!$N$37:$N$40,MATCH($A$1,模拟数据!$K$37:$K$40,0)),MAX(0,I4-80))</f>
        <v>3</v>
      </c>
      <c r="K4" s="24">
        <f ca="1">IF(J4=0,0,SUM(OFFSET(经验数据!$B$2,I4-J4,,J4,)))</f>
        <v>3735740</v>
      </c>
      <c r="L4" s="24">
        <f ca="1">SUM(B4:D4,G4:H4,-K4,U3)</f>
        <v>11695604.1</v>
      </c>
      <c r="M4" s="24">
        <f ca="1">MATCH(L4,经验数据!$C$3:$C$202,1)</f>
        <v>89</v>
      </c>
      <c r="N4" s="24">
        <f ca="1">IFERROR(SUM(OFFSET(经验数据!$V$1,MATCH(I4,经验数据!$U$1:$U$123,0)-J4,,J4,)),0)</f>
        <v>56700</v>
      </c>
      <c r="O4" s="24">
        <f ca="1">N4+IF(J4&gt;0,INDEX(模拟数据!$P$37:$P$40,MATCH($A$1,模拟数据!$K$37:$K$40,0)),0)</f>
        <v>1856700</v>
      </c>
      <c r="P4" s="24">
        <f ca="1">SUM($O$3:O4)</f>
        <v>3700200</v>
      </c>
      <c r="Q4" s="24">
        <f ca="1">MATCH(P4,经验数据!$Z$2:$Z$15,1)-1</f>
        <v>5</v>
      </c>
      <c r="R4" s="24" t="b">
        <f t="shared" ref="R4:R62" ca="1" si="0">IF(AND(M4&gt;=111,Q4&gt;=7),TRUE,FALSE)</f>
        <v>0</v>
      </c>
      <c r="S4" s="24">
        <f ca="1">MIN(INDEX(模拟数据!$N$37:$N$40,MATCH($A$1,模拟数据!$K$37:$K$40,0)),IF(R4,M4-110,0))</f>
        <v>0</v>
      </c>
      <c r="T4" s="24">
        <f ca="1">IF(S4=0,0,SUM(OFFSET(经验数据!$B$2,M4-S4,,S4,)))</f>
        <v>0</v>
      </c>
      <c r="U4" s="24">
        <f t="shared" ref="U4:U62" ca="1" si="1">SUM(L4-T4)</f>
        <v>11695604.1</v>
      </c>
      <c r="V4" s="24">
        <f ca="1">MATCH(U4,经验数据!$C$3:$C$202,1)</f>
        <v>89</v>
      </c>
      <c r="W4" s="24">
        <f ca="1">IFERROR(SUM(OFFSET([1]轮回!$B$1,MATCH(M4,[1]轮回!$A$1:$A$91,0)-S4,,S4,)),0)</f>
        <v>0</v>
      </c>
      <c r="X4" s="24">
        <f ca="1">W4+IF(R4,INDEX(模拟数据!$P$47:$P$50,MATCH($A$1,模拟数据!$K$47:$K$50,0)),0)</f>
        <v>0</v>
      </c>
      <c r="Y4" s="24">
        <f ca="1">SUM($X$3:X4)</f>
        <v>0</v>
      </c>
      <c r="Z4" s="24">
        <f ca="1">MATCH(Y4,经验数据!$Z$2:$Z$15,1)-1</f>
        <v>0</v>
      </c>
    </row>
    <row r="5" spans="1:26" x14ac:dyDescent="0.15">
      <c r="A5" s="25">
        <v>3</v>
      </c>
      <c r="B5" s="24">
        <f ca="1">SUM(OFFSET(经验数据!$F$2,INDEX(模拟数据!$B$3:$E$62,$A4,MATCH(A$1,模拟数据!$B$2:$E$2,0))+1,,INDEX(模拟数据!$B$3:$E$62,$A5,MATCH(A$1,模拟数据!$B$2:$E$2,0))-INDEX(模拟数据!$B$3:$E$62,$A4,MATCH(A$1,模拟数据!$B$2:$E$2,0)),))</f>
        <v>171925</v>
      </c>
      <c r="C5" s="24">
        <f>模拟数据!$L$16*INDEX(经验数据!$H$3:$H$3401,MATCH(INDEX(模拟数据!$B$3:$E$62,$A5,MATCH(A$1,模拟数据!$B$2:$E$2,0)),经验数据!$E$3:$E$3401,0))*(1+INDEX(模拟数据!$M$19:$M$22,MATCH(A$1,模拟数据!$K$19:$K$22,0)))</f>
        <v>4503298.8000000007</v>
      </c>
      <c r="D5" s="24">
        <f ca="1">SUM(OFFSET(经验数据!$S$2,INDEX(模拟数据!$F$3:$I$62,$A4,MATCH(A$1,模拟数据!$B$2:$E$2,0))+1,,INDEX(模拟数据!$F$3:$I$62,$A5,MATCH(A$1,模拟数据!$B$2:$E$2,0))-INDEX(模拟数据!$F$3:$I$62,$A4,MATCH(A$1,模拟数据!$B$2:$E$2,0)),))</f>
        <v>260000</v>
      </c>
      <c r="E5" s="24">
        <f ca="1">MIN(200,MATCH(SUM(B5:D5,U4),经验数据!$C$3:$C$202,1))</f>
        <v>92</v>
      </c>
      <c r="F5" s="24">
        <f t="shared" ref="F5:F62" ca="1" si="2">Q4</f>
        <v>5</v>
      </c>
      <c r="G5" s="24">
        <f ca="1">INDEX(经验数据!$M$3:$M$23,MATCH(E5,经验数据!$J$3:$J$23,1))*INDEX(模拟数据!$S$19:$S$22,MATCH(A$1,模拟数据!$K$19:$K$22,0))</f>
        <v>4500000</v>
      </c>
      <c r="H5" s="24">
        <f ca="1">IF(F4&gt;0,VLOOKUP(F4*1000,经验数据!$O$3:$P$95,2,FALSE),VLOOKUP(MIN(80,E5),经验数据!$O$3:$P$95,2,FALSE))*模拟数据!$L$30</f>
        <v>761280</v>
      </c>
      <c r="I5" s="24">
        <f ca="1">MATCH(SUM(B5:D5,G5:H5,U4),经验数据!$C$3:$C$202,1)</f>
        <v>96</v>
      </c>
      <c r="J5" s="24">
        <f ca="1">MIN(INDEX(模拟数据!$N$37:$N$40,MATCH($A$1,模拟数据!$K$37:$K$40,0)),MAX(0,I5-80))</f>
        <v>3</v>
      </c>
      <c r="K5" s="24">
        <f ca="1">IF(J5=0,0,SUM(OFFSET(经验数据!$B$2,I5-J5,,J5,)))</f>
        <v>4802666</v>
      </c>
      <c r="L5" s="24">
        <f t="shared" ref="L5:L62" ca="1" si="3">SUM(B5:D5,G5:H5,-K5,U4)</f>
        <v>17089441.899999999</v>
      </c>
      <c r="M5" s="24">
        <f ca="1">MATCH(L5,经验数据!$C$3:$C$202,1)</f>
        <v>93</v>
      </c>
      <c r="N5" s="24">
        <f ca="1">IFERROR(SUM(OFFSET(经验数据!$V$1,MATCH(I5,经验数据!$U$1:$U$123,0)-J5,,J5,)),0)</f>
        <v>66800</v>
      </c>
      <c r="O5" s="24">
        <f ca="1">N5+IF(J5&gt;0,INDEX(模拟数据!$P$37:$P$40,MATCH($A$1,模拟数据!$K$37:$K$40,0)),0)</f>
        <v>1866800</v>
      </c>
      <c r="P5" s="24">
        <f ca="1">SUM($O$3:O5)</f>
        <v>5567000</v>
      </c>
      <c r="Q5" s="24">
        <f ca="1">MATCH(P5,经验数据!$Z$2:$Z$15,1)-1</f>
        <v>5</v>
      </c>
      <c r="R5" s="24" t="b">
        <f t="shared" ca="1" si="0"/>
        <v>0</v>
      </c>
      <c r="S5" s="24">
        <f ca="1">MIN(INDEX(模拟数据!$N$37:$N$40,MATCH($A$1,模拟数据!$K$37:$K$40,0)),IF(R5,M5-110,0))</f>
        <v>0</v>
      </c>
      <c r="T5" s="24">
        <f ca="1">IF(S5=0,0,SUM(OFFSET(经验数据!$B$2,M5-S5,,S5,)))</f>
        <v>0</v>
      </c>
      <c r="U5" s="24">
        <f t="shared" ca="1" si="1"/>
        <v>17089441.899999999</v>
      </c>
      <c r="V5" s="24">
        <f ca="1">MATCH(U5,经验数据!$C$3:$C$202,1)</f>
        <v>93</v>
      </c>
      <c r="W5" s="24">
        <f ca="1">IFERROR(SUM(OFFSET([1]轮回!$B$1,MATCH(M5,[1]轮回!$A$1:$A$91,0)-S5,,S5,)),0)</f>
        <v>0</v>
      </c>
      <c r="X5" s="24">
        <f ca="1">W5+IF(R5,INDEX(模拟数据!$P$47:$P$50,MATCH($A$1,模拟数据!$K$47:$K$50,0)),0)</f>
        <v>0</v>
      </c>
      <c r="Y5" s="24">
        <f ca="1">SUM($X$3:X5)</f>
        <v>0</v>
      </c>
      <c r="Z5" s="24">
        <f ca="1">MATCH(Y5,经验数据!$Z$2:$Z$15,1)-1</f>
        <v>0</v>
      </c>
    </row>
    <row r="6" spans="1:26" x14ac:dyDescent="0.15">
      <c r="A6" s="25">
        <v>4</v>
      </c>
      <c r="B6" s="24">
        <f ca="1">SUM(OFFSET(经验数据!$F$2,INDEX(模拟数据!$B$3:$E$62,$A5,MATCH(A$1,模拟数据!$B$2:$E$2,0))+1,,INDEX(模拟数据!$B$3:$E$62,$A6,MATCH(A$1,模拟数据!$B$2:$E$2,0))-INDEX(模拟数据!$B$3:$E$62,$A5,MATCH(A$1,模拟数据!$B$2:$E$2,0)),))</f>
        <v>184457</v>
      </c>
      <c r="C6" s="24">
        <f>模拟数据!$L$16*INDEX(经验数据!$H$3:$H$3401,MATCH(INDEX(模拟数据!$B$3:$E$62,$A6,MATCH(A$1,模拟数据!$B$2:$E$2,0)),经验数据!$E$3:$E$3401,0))*(1+INDEX(模拟数据!$M$19:$M$22,MATCH(A$1,模拟数据!$K$19:$K$22,0)))</f>
        <v>4820358.4000000004</v>
      </c>
      <c r="D6" s="24">
        <f ca="1">SUM(OFFSET(经验数据!$S$2,INDEX(模拟数据!$F$3:$I$62,$A5,MATCH(A$1,模拟数据!$B$2:$E$2,0))+1,,INDEX(模拟数据!$F$3:$I$62,$A6,MATCH(A$1,模拟数据!$B$2:$E$2,0))-INDEX(模拟数据!$F$3:$I$62,$A5,MATCH(A$1,模拟数据!$B$2:$E$2,0)),))</f>
        <v>340000</v>
      </c>
      <c r="E6" s="24">
        <f ca="1">MIN(200,MATCH(SUM(B6:D6,U5),经验数据!$C$3:$C$202,1))</f>
        <v>96</v>
      </c>
      <c r="F6" s="24">
        <f t="shared" ca="1" si="2"/>
        <v>5</v>
      </c>
      <c r="G6" s="24">
        <f ca="1">INDEX(经验数据!$M$3:$M$23,MATCH(E6,经验数据!$J$3:$J$23,1))*INDEX(模拟数据!$S$19:$S$22,MATCH(A$1,模拟数据!$K$19:$K$22,0))</f>
        <v>4500000</v>
      </c>
      <c r="H6" s="24">
        <f ca="1">IF(F5&gt;0,VLOOKUP(F5*1000,经验数据!$O$3:$P$95,2,FALSE),VLOOKUP(MIN(80,E6),经验数据!$O$3:$P$95,2,FALSE))*模拟数据!$L$30</f>
        <v>807030</v>
      </c>
      <c r="I6" s="24">
        <f ca="1">MATCH(SUM(B6:D6,G6:H6,U5),经验数据!$C$3:$C$202,1)</f>
        <v>98</v>
      </c>
      <c r="J6" s="24">
        <f ca="1">MIN(INDEX(模拟数据!$N$37:$N$40,MATCH($A$1,模拟数据!$K$37:$K$40,0)),MAX(0,I6-80))</f>
        <v>3</v>
      </c>
      <c r="K6" s="24">
        <f ca="1">IF(J6=0,0,SUM(OFFSET(经验数据!$B$2,I6-J6,,J6,)))</f>
        <v>5350940</v>
      </c>
      <c r="L6" s="24">
        <f t="shared" ca="1" si="3"/>
        <v>22390347.299999997</v>
      </c>
      <c r="M6" s="24">
        <f ca="1">MATCH(L6,经验数据!$C$3:$C$202,1)</f>
        <v>96</v>
      </c>
      <c r="N6" s="24">
        <f ca="1">IFERROR(SUM(OFFSET(经验数据!$V$1,MATCH(I6,经验数据!$U$1:$U$123,0)-J6,,J6,)),0)</f>
        <v>74200</v>
      </c>
      <c r="O6" s="24">
        <f ca="1">N6+IF(J6&gt;0,INDEX(模拟数据!$P$37:$P$40,MATCH($A$1,模拟数据!$K$37:$K$40,0)),0)</f>
        <v>1874200</v>
      </c>
      <c r="P6" s="24">
        <f ca="1">SUM($O$3:O6)</f>
        <v>7441200</v>
      </c>
      <c r="Q6" s="24">
        <f ca="1">MATCH(P6,经验数据!$Z$2:$Z$15,1)-1</f>
        <v>6</v>
      </c>
      <c r="R6" s="24" t="b">
        <f t="shared" ca="1" si="0"/>
        <v>0</v>
      </c>
      <c r="S6" s="24">
        <f ca="1">MIN(INDEX(模拟数据!$N$37:$N$40,MATCH($A$1,模拟数据!$K$37:$K$40,0)),IF(R6,M6-110,0))</f>
        <v>0</v>
      </c>
      <c r="T6" s="24">
        <f ca="1">IF(S6=0,0,SUM(OFFSET(经验数据!$B$2,M6-S6,,S6,)))</f>
        <v>0</v>
      </c>
      <c r="U6" s="24">
        <f t="shared" ca="1" si="1"/>
        <v>22390347.299999997</v>
      </c>
      <c r="V6" s="24">
        <f ca="1">MATCH(U6,经验数据!$C$3:$C$202,1)</f>
        <v>96</v>
      </c>
      <c r="W6" s="24">
        <f ca="1">IFERROR(SUM(OFFSET([1]轮回!$B$1,MATCH(M6,[1]轮回!$A$1:$A$91,0)-S6,,S6,)),0)</f>
        <v>0</v>
      </c>
      <c r="X6" s="24">
        <f ca="1">W6+IF(R6,INDEX(模拟数据!$P$47:$P$50,MATCH($A$1,模拟数据!$K$47:$K$50,0)),0)</f>
        <v>0</v>
      </c>
      <c r="Y6" s="24">
        <f ca="1">SUM($X$3:X6)</f>
        <v>0</v>
      </c>
      <c r="Z6" s="24">
        <f ca="1">MATCH(Y6,经验数据!$Z$2:$Z$15,1)-1</f>
        <v>0</v>
      </c>
    </row>
    <row r="7" spans="1:26" x14ac:dyDescent="0.15">
      <c r="A7" s="25">
        <v>5</v>
      </c>
      <c r="B7" s="24">
        <f ca="1">SUM(OFFSET(经验数据!$F$2,INDEX(模拟数据!$B$3:$E$62,$A6,MATCH(A$1,模拟数据!$B$2:$E$2,0))+1,,INDEX(模拟数据!$B$3:$E$62,$A7,MATCH(A$1,模拟数据!$B$2:$E$2,0))-INDEX(模拟数据!$B$3:$E$62,$A6,MATCH(A$1,模拟数据!$B$2:$E$2,0)),))</f>
        <v>196987</v>
      </c>
      <c r="C7" s="24">
        <f>模拟数据!$L$16*INDEX(经验数据!$H$3:$H$3401,MATCH(INDEX(模拟数据!$B$3:$E$62,$A7,MATCH(A$1,模拟数据!$B$2:$E$2,0)),经验数据!$E$3:$E$3401,0))*(1+INDEX(模拟数据!$M$19:$M$22,MATCH(A$1,模拟数据!$K$19:$K$22,0)))</f>
        <v>5137418</v>
      </c>
      <c r="D7" s="24">
        <f ca="1">SUM(OFFSET(经验数据!$S$2,INDEX(模拟数据!$F$3:$I$62,$A6,MATCH(A$1,模拟数据!$B$2:$E$2,0))+1,,INDEX(模拟数据!$F$3:$I$62,$A7,MATCH(A$1,模拟数据!$B$2:$E$2,0))-INDEX(模拟数据!$F$3:$I$62,$A6,MATCH(A$1,模拟数据!$B$2:$E$2,0)),))</f>
        <v>420000</v>
      </c>
      <c r="E7" s="24">
        <f ca="1">MIN(200,MATCH(SUM(B7:D7,U6),经验数据!$C$3:$C$202,1))</f>
        <v>99</v>
      </c>
      <c r="F7" s="24">
        <f t="shared" ca="1" si="2"/>
        <v>6</v>
      </c>
      <c r="G7" s="24">
        <f ca="1">INDEX(经验数据!$M$3:$M$23,MATCH(E7,经验数据!$J$3:$J$23,1))*INDEX(模拟数据!$S$19:$S$22,MATCH(A$1,模拟数据!$K$19:$K$22,0))</f>
        <v>4500000</v>
      </c>
      <c r="H7" s="24">
        <f ca="1">IF(F6&gt;0,VLOOKUP(F6*1000,经验数据!$O$3:$P$95,2,FALSE),VLOOKUP(MIN(80,E7),经验数据!$O$3:$P$95,2,FALSE))*模拟数据!$L$30</f>
        <v>807030</v>
      </c>
      <c r="I7" s="24">
        <f ca="1">MATCH(SUM(B7:D7,G7:H7,U6),经验数据!$C$3:$C$202,1)</f>
        <v>101</v>
      </c>
      <c r="J7" s="24">
        <f ca="1">MIN(INDEX(模拟数据!$N$37:$N$40,MATCH($A$1,模拟数据!$K$37:$K$40,0)),MAX(0,I7-80))</f>
        <v>3</v>
      </c>
      <c r="K7" s="24">
        <f ca="1">IF(J7=0,0,SUM(OFFSET(经验数据!$B$2,I7-J7,,J7,)))</f>
        <v>6356726</v>
      </c>
      <c r="L7" s="24">
        <f t="shared" ca="1" si="3"/>
        <v>27095056.299999997</v>
      </c>
      <c r="M7" s="24">
        <f ca="1">MATCH(L7,经验数据!$C$3:$C$202,1)</f>
        <v>98</v>
      </c>
      <c r="N7" s="24">
        <f ca="1">IFERROR(SUM(OFFSET(经验数据!$V$1,MATCH(I7,经验数据!$U$1:$U$123,0)-J7,,J7,)),0)</f>
        <v>84200</v>
      </c>
      <c r="O7" s="24">
        <f ca="1">N7+IF(J7&gt;0,INDEX(模拟数据!$P$37:$P$40,MATCH($A$1,模拟数据!$K$37:$K$40,0)),0)</f>
        <v>1884200</v>
      </c>
      <c r="P7" s="24">
        <f ca="1">SUM($O$3:O7)</f>
        <v>9325400</v>
      </c>
      <c r="Q7" s="24">
        <f ca="1">MATCH(P7,经验数据!$Z$2:$Z$15,1)-1</f>
        <v>6</v>
      </c>
      <c r="R7" s="24" t="b">
        <f t="shared" ca="1" si="0"/>
        <v>0</v>
      </c>
      <c r="S7" s="24">
        <f ca="1">MIN(INDEX(模拟数据!$N$37:$N$40,MATCH($A$1,模拟数据!$K$37:$K$40,0)),IF(R7,M7-110,0))</f>
        <v>0</v>
      </c>
      <c r="T7" s="24">
        <f ca="1">IF(S7=0,0,SUM(OFFSET(经验数据!$B$2,M7-S7,,S7,)))</f>
        <v>0</v>
      </c>
      <c r="U7" s="24">
        <f t="shared" ca="1" si="1"/>
        <v>27095056.299999997</v>
      </c>
      <c r="V7" s="24">
        <f ca="1">MATCH(U7,经验数据!$C$3:$C$202,1)</f>
        <v>98</v>
      </c>
      <c r="W7" s="24">
        <f ca="1">IFERROR(SUM(OFFSET([1]轮回!$B$1,MATCH(M7,[1]轮回!$A$1:$A$91,0)-S7,,S7,)),0)</f>
        <v>0</v>
      </c>
      <c r="X7" s="24">
        <f ca="1">W7+IF(R7,INDEX(模拟数据!$P$47:$P$50,MATCH($A$1,模拟数据!$K$47:$K$50,0)),0)</f>
        <v>0</v>
      </c>
      <c r="Y7" s="24">
        <f ca="1">SUM($X$3:X7)</f>
        <v>0</v>
      </c>
      <c r="Z7" s="24">
        <f ca="1">MATCH(Y7,经验数据!$Z$2:$Z$15,1)-1</f>
        <v>0</v>
      </c>
    </row>
    <row r="8" spans="1:26" x14ac:dyDescent="0.15">
      <c r="A8" s="25">
        <v>6</v>
      </c>
      <c r="B8" s="24">
        <f ca="1">SUM(OFFSET(经验数据!$F$2,INDEX(模拟数据!$B$3:$E$62,$A7,MATCH(A$1,模拟数据!$B$2:$E$2,0))+1,,INDEX(模拟数据!$B$3:$E$62,$A8,MATCH(A$1,模拟数据!$B$2:$E$2,0))-INDEX(模拟数据!$B$3:$E$62,$A7,MATCH(A$1,模拟数据!$B$2:$E$2,0)),))</f>
        <v>209520</v>
      </c>
      <c r="C8" s="24">
        <f>模拟数据!$L$16*INDEX(经验数据!$H$3:$H$3401,MATCH(INDEX(模拟数据!$B$3:$E$62,$A8,MATCH(A$1,模拟数据!$B$2:$E$2,0)),经验数据!$E$3:$E$3401,0))*(1+INDEX(模拟数据!$M$19:$M$22,MATCH(A$1,模拟数据!$K$19:$K$22,0)))</f>
        <v>5454477.6000000006</v>
      </c>
      <c r="D8" s="24">
        <f ca="1">SUM(OFFSET(经验数据!$S$2,INDEX(模拟数据!$F$3:$I$62,$A7,MATCH(A$1,模拟数据!$B$2:$E$2,0))+1,,INDEX(模拟数据!$F$3:$I$62,$A8,MATCH(A$1,模拟数据!$B$2:$E$2,0))-INDEX(模拟数据!$F$3:$I$62,$A7,MATCH(A$1,模拟数据!$B$2:$E$2,0)),))</f>
        <v>640000</v>
      </c>
      <c r="E8" s="24">
        <f ca="1">MIN(200,MATCH(SUM(B8:D8,U7),经验数据!$C$3:$C$202,1))</f>
        <v>101</v>
      </c>
      <c r="F8" s="24">
        <f t="shared" ca="1" si="2"/>
        <v>6</v>
      </c>
      <c r="G8" s="24">
        <f ca="1">INDEX(经验数据!$M$3:$M$23,MATCH(E8,经验数据!$J$3:$J$23,1))*INDEX(模拟数据!$S$19:$S$22,MATCH(A$1,模拟数据!$K$19:$K$22,0))</f>
        <v>6300000</v>
      </c>
      <c r="H8" s="24">
        <f ca="1">IF(F7&gt;0,VLOOKUP(F7*1000,经验数据!$O$3:$P$95,2,FALSE),VLOOKUP(MIN(80,E8),经验数据!$O$3:$P$95,2,FALSE))*模拟数据!$L$30</f>
        <v>852780</v>
      </c>
      <c r="I8" s="24">
        <f ca="1">MATCH(SUM(B8:D8,G8:H8,U7),经验数据!$C$3:$C$202,1)</f>
        <v>104</v>
      </c>
      <c r="J8" s="24">
        <f ca="1">MIN(INDEX(模拟数据!$N$37:$N$40,MATCH($A$1,模拟数据!$K$37:$K$40,0)),MAX(0,I8-80))</f>
        <v>3</v>
      </c>
      <c r="K8" s="24">
        <f ca="1">IF(J8=0,0,SUM(OFFSET(经验数据!$B$2,I8-J8,,J8,)))</f>
        <v>7576210</v>
      </c>
      <c r="L8" s="24">
        <f t="shared" ca="1" si="3"/>
        <v>32975623.899999999</v>
      </c>
      <c r="M8" s="24">
        <f ca="1">MATCH(L8,经验数据!$C$3:$C$202,1)</f>
        <v>101</v>
      </c>
      <c r="N8" s="24">
        <f ca="1">IFERROR(SUM(OFFSET(经验数据!$V$1,MATCH(I8,经验数据!$U$1:$U$123,0)-J8,,J8,)),0)</f>
        <v>94600</v>
      </c>
      <c r="O8" s="24">
        <f ca="1">N8+IF(J8&gt;0,INDEX(模拟数据!$P$37:$P$40,MATCH($A$1,模拟数据!$K$37:$K$40,0)),0)</f>
        <v>1894600</v>
      </c>
      <c r="P8" s="24">
        <f ca="1">SUM($O$3:O8)</f>
        <v>11220000</v>
      </c>
      <c r="Q8" s="24">
        <f ca="1">MATCH(P8,经验数据!$Z$2:$Z$15,1)-1</f>
        <v>7</v>
      </c>
      <c r="R8" s="24" t="b">
        <f t="shared" ca="1" si="0"/>
        <v>0</v>
      </c>
      <c r="S8" s="24">
        <f ca="1">MIN(INDEX(模拟数据!$N$37:$N$40,MATCH($A$1,模拟数据!$K$37:$K$40,0)),IF(R8,M8-110,0))</f>
        <v>0</v>
      </c>
      <c r="T8" s="24">
        <f ca="1">IF(S8=0,0,SUM(OFFSET(经验数据!$B$2,M8-S8,,S8,)))</f>
        <v>0</v>
      </c>
      <c r="U8" s="24">
        <f t="shared" ca="1" si="1"/>
        <v>32975623.899999999</v>
      </c>
      <c r="V8" s="24">
        <f ca="1">MATCH(U8,经验数据!$C$3:$C$202,1)</f>
        <v>101</v>
      </c>
      <c r="W8" s="24">
        <f ca="1">IFERROR(SUM(OFFSET([1]轮回!$B$1,MATCH(M8,[1]轮回!$A$1:$A$91,0)-S8,,S8,)),0)</f>
        <v>0</v>
      </c>
      <c r="X8" s="24">
        <f ca="1">W8+IF(R8,INDEX(模拟数据!$P$47:$P$50,MATCH($A$1,模拟数据!$K$47:$K$50,0)),0)</f>
        <v>0</v>
      </c>
      <c r="Y8" s="24">
        <f ca="1">SUM($X$3:X8)</f>
        <v>0</v>
      </c>
      <c r="Z8" s="24">
        <f ca="1">MATCH(Y8,经验数据!$Z$2:$Z$15,1)-1</f>
        <v>0</v>
      </c>
    </row>
    <row r="9" spans="1:26" x14ac:dyDescent="0.15">
      <c r="A9" s="25">
        <v>7</v>
      </c>
      <c r="B9" s="24">
        <f ca="1">SUM(OFFSET(经验数据!$F$2,INDEX(模拟数据!$B$3:$E$62,$A8,MATCH(A$1,模拟数据!$B$2:$E$2,0))+1,,INDEX(模拟数据!$B$3:$E$62,$A9,MATCH(A$1,模拟数据!$B$2:$E$2,0))-INDEX(模拟数据!$B$3:$E$62,$A8,MATCH(A$1,模拟数据!$B$2:$E$2,0)),))</f>
        <v>222053</v>
      </c>
      <c r="C9" s="24">
        <f>模拟数据!$L$16*INDEX(经验数据!$H$3:$H$3401,MATCH(INDEX(模拟数据!$B$3:$E$62,$A9,MATCH(A$1,模拟数据!$B$2:$E$2,0)),经验数据!$E$3:$E$3401,0))*(1+INDEX(模拟数据!$M$19:$M$22,MATCH(A$1,模拟数据!$K$19:$K$22,0)))</f>
        <v>5771537.2000000002</v>
      </c>
      <c r="D9" s="24">
        <f ca="1">SUM(OFFSET(经验数据!$S$2,INDEX(模拟数据!$F$3:$I$62,$A8,MATCH(A$1,模拟数据!$B$2:$E$2,0))+1,,INDEX(模拟数据!$F$3:$I$62,$A9,MATCH(A$1,模拟数据!$B$2:$E$2,0))-INDEX(模拟数据!$F$3:$I$62,$A8,MATCH(A$1,模拟数据!$B$2:$E$2,0)),))</f>
        <v>595000</v>
      </c>
      <c r="E9" s="24">
        <f ca="1">MIN(200,MATCH(SUM(B9:D9,U8),经验数据!$C$3:$C$202,1))</f>
        <v>103</v>
      </c>
      <c r="F9" s="24">
        <f t="shared" ca="1" si="2"/>
        <v>7</v>
      </c>
      <c r="G9" s="24">
        <f ca="1">INDEX(经验数据!$M$3:$M$23,MATCH(E9,经验数据!$J$3:$J$23,1))*INDEX(模拟数据!$S$19:$S$22,MATCH(A$1,模拟数据!$K$19:$K$22,0))</f>
        <v>6300000</v>
      </c>
      <c r="H9" s="24">
        <f ca="1">IF(F8&gt;0,VLOOKUP(F8*1000,经验数据!$O$3:$P$95,2,FALSE),VLOOKUP(MIN(80,E9),经验数据!$O$3:$P$95,2,FALSE))*模拟数据!$L$30</f>
        <v>852780</v>
      </c>
      <c r="I9" s="24">
        <f ca="1">MATCH(SUM(B9:D9,G9:H9,U8),经验数据!$C$3:$C$202,1)</f>
        <v>106</v>
      </c>
      <c r="J9" s="24">
        <f ca="1">MIN(INDEX(模拟数据!$N$37:$N$40,MATCH($A$1,模拟数据!$K$37:$K$40,0)),MAX(0,I9-80))</f>
        <v>3</v>
      </c>
      <c r="K9" s="24">
        <f ca="1">IF(J9=0,0,SUM(OFFSET(经验数据!$B$2,I9-J9,,J9,)))</f>
        <v>8261864</v>
      </c>
      <c r="L9" s="24">
        <f t="shared" ca="1" si="3"/>
        <v>38455130.099999994</v>
      </c>
      <c r="M9" s="24">
        <f ca="1">MATCH(L9,经验数据!$C$3:$C$202,1)</f>
        <v>103</v>
      </c>
      <c r="N9" s="24">
        <f ca="1">IFERROR(SUM(OFFSET(经验数据!$V$1,MATCH(I9,经验数据!$U$1:$U$123,0)-J9,,J9,)),0)</f>
        <v>104400</v>
      </c>
      <c r="O9" s="24">
        <f ca="1">N9+IF(J9&gt;0,INDEX(模拟数据!$P$37:$P$40,MATCH($A$1,模拟数据!$K$37:$K$40,0)),0)</f>
        <v>1904400</v>
      </c>
      <c r="P9" s="24">
        <f ca="1">SUM($O$3:O9)</f>
        <v>13124400</v>
      </c>
      <c r="Q9" s="24">
        <f ca="1">MATCH(P9,经验数据!$Z$2:$Z$15,1)-1</f>
        <v>7</v>
      </c>
      <c r="R9" s="24" t="b">
        <f t="shared" ca="1" si="0"/>
        <v>0</v>
      </c>
      <c r="S9" s="24">
        <f ca="1">MIN(INDEX(模拟数据!$N$37:$N$40,MATCH($A$1,模拟数据!$K$37:$K$40,0)),IF(R9,M9-110,0))</f>
        <v>0</v>
      </c>
      <c r="T9" s="24">
        <f ca="1">IF(S9=0,0,SUM(OFFSET(经验数据!$B$2,M9-S9,,S9,)))</f>
        <v>0</v>
      </c>
      <c r="U9" s="24">
        <f t="shared" ca="1" si="1"/>
        <v>38455130.099999994</v>
      </c>
      <c r="V9" s="24">
        <f ca="1">MATCH(U9,经验数据!$C$3:$C$202,1)</f>
        <v>103</v>
      </c>
      <c r="W9" s="24">
        <f ca="1">IFERROR(SUM(OFFSET([1]轮回!$B$1,MATCH(M9,[1]轮回!$A$1:$A$91,0)-S9,,S9,)),0)</f>
        <v>0</v>
      </c>
      <c r="X9" s="24">
        <f ca="1">W9+IF(R9,INDEX(模拟数据!$P$47:$P$50,MATCH($A$1,模拟数据!$K$47:$K$50,0)),0)</f>
        <v>0</v>
      </c>
      <c r="Y9" s="24">
        <f ca="1">SUM($X$3:X9)</f>
        <v>0</v>
      </c>
      <c r="Z9" s="24">
        <f ca="1">MATCH(Y9,经验数据!$Z$2:$Z$15,1)-1</f>
        <v>0</v>
      </c>
    </row>
    <row r="10" spans="1:26" x14ac:dyDescent="0.15">
      <c r="A10" s="25">
        <v>8</v>
      </c>
      <c r="B10" s="24">
        <f ca="1">SUM(OFFSET(经验数据!$F$2,INDEX(模拟数据!$B$3:$E$62,$A9,MATCH(A$1,模拟数据!$B$2:$E$2,0))+1,,INDEX(模拟数据!$B$3:$E$62,$A10,MATCH(A$1,模拟数据!$B$2:$E$2,0))-INDEX(模拟数据!$B$3:$E$62,$A9,MATCH(A$1,模拟数据!$B$2:$E$2,0)),))</f>
        <v>234583</v>
      </c>
      <c r="C10" s="24">
        <f>模拟数据!$L$16*INDEX(经验数据!$H$3:$H$3401,MATCH(INDEX(模拟数据!$B$3:$E$62,$A10,MATCH(A$1,模拟数据!$B$2:$E$2,0)),经验数据!$E$3:$E$3401,0))*(1+INDEX(模拟数据!$M$19:$M$22,MATCH(A$1,模拟数据!$K$19:$K$22,0)))</f>
        <v>6088596.8000000007</v>
      </c>
      <c r="D10" s="24">
        <f ca="1">SUM(OFFSET(经验数据!$S$2,INDEX(模拟数据!$F$3:$I$62,$A9,MATCH(A$1,模拟数据!$B$2:$E$2,0))+1,,INDEX(模拟数据!$F$3:$I$62,$A10,MATCH(A$1,模拟数据!$B$2:$E$2,0))-INDEX(模拟数据!$F$3:$I$62,$A9,MATCH(A$1,模拟数据!$B$2:$E$2,0)),))</f>
        <v>640000</v>
      </c>
      <c r="E10" s="24">
        <f ca="1">MIN(200,MATCH(SUM(B10:D10,U9),经验数据!$C$3:$C$202,1))</f>
        <v>105</v>
      </c>
      <c r="F10" s="24">
        <f t="shared" ca="1" si="2"/>
        <v>7</v>
      </c>
      <c r="G10" s="24">
        <f ca="1">INDEX(经验数据!$M$3:$M$23,MATCH(E10,经验数据!$J$3:$J$23,1))*INDEX(模拟数据!$S$19:$S$22,MATCH(A$1,模拟数据!$K$19:$K$22,0))</f>
        <v>6300000</v>
      </c>
      <c r="H10" s="24">
        <f ca="1">IF(F9&gt;0,VLOOKUP(F9*1000,经验数据!$O$3:$P$95,2,FALSE),VLOOKUP(MIN(80,E10),经验数据!$O$3:$P$95,2,FALSE))*模拟数据!$L$30</f>
        <v>898530</v>
      </c>
      <c r="I10" s="24">
        <f ca="1">MATCH(SUM(B10:D10,G10:H10,U9),经验数据!$C$3:$C$202,1)</f>
        <v>108</v>
      </c>
      <c r="J10" s="24">
        <f ca="1">MIN(INDEX(模拟数据!$N$37:$N$40,MATCH($A$1,模拟数据!$K$37:$K$40,0)),MAX(0,I10-80))</f>
        <v>3</v>
      </c>
      <c r="K10" s="24">
        <f ca="1">IF(J10=0,0,SUM(OFFSET(经验数据!$B$2,I10-J10,,J10,)))</f>
        <v>8977064</v>
      </c>
      <c r="L10" s="24">
        <f t="shared" ca="1" si="3"/>
        <v>43639775.899999991</v>
      </c>
      <c r="M10" s="24">
        <f ca="1">MATCH(L10,经验数据!$C$3:$C$202,1)</f>
        <v>105</v>
      </c>
      <c r="N10" s="24">
        <f ca="1">IFERROR(SUM(OFFSET(经验数据!$V$1,MATCH(I10,经验数据!$U$1:$U$123,0)-J10,,J10,)),0)</f>
        <v>114000</v>
      </c>
      <c r="O10" s="24">
        <f ca="1">N10+IF(J10&gt;0,INDEX(模拟数据!$P$37:$P$40,MATCH($A$1,模拟数据!$K$37:$K$40,0)),0)</f>
        <v>1914000</v>
      </c>
      <c r="P10" s="24">
        <f ca="1">SUM($O$3:O10)</f>
        <v>15038400</v>
      </c>
      <c r="Q10" s="24">
        <f ca="1">MATCH(P10,经验数据!$Z$2:$Z$15,1)-1</f>
        <v>7</v>
      </c>
      <c r="R10" s="24" t="b">
        <f t="shared" ca="1" si="0"/>
        <v>0</v>
      </c>
      <c r="S10" s="24">
        <f ca="1">MIN(INDEX(模拟数据!$N$37:$N$40,MATCH($A$1,模拟数据!$K$37:$K$40,0)),IF(R10,M10-110,0))</f>
        <v>0</v>
      </c>
      <c r="T10" s="24">
        <f ca="1">IF(S10=0,0,SUM(OFFSET(经验数据!$B$2,M10-S10,,S10,)))</f>
        <v>0</v>
      </c>
      <c r="U10" s="24">
        <f t="shared" ca="1" si="1"/>
        <v>43639775.899999991</v>
      </c>
      <c r="V10" s="24">
        <f ca="1">MATCH(U10,经验数据!$C$3:$C$202,1)</f>
        <v>105</v>
      </c>
      <c r="W10" s="24">
        <f ca="1">IFERROR(SUM(OFFSET([1]轮回!$B$1,MATCH(M10,[1]轮回!$A$1:$A$91,0)-S10,,S10,)),0)</f>
        <v>0</v>
      </c>
      <c r="X10" s="24">
        <f ca="1">W10+IF(R10,INDEX(模拟数据!$P$47:$P$50,MATCH($A$1,模拟数据!$K$47:$K$50,0)),0)</f>
        <v>0</v>
      </c>
      <c r="Y10" s="24">
        <f ca="1">SUM($X$3:X10)</f>
        <v>0</v>
      </c>
      <c r="Z10" s="24">
        <f ca="1">MATCH(Y10,经验数据!$Z$2:$Z$15,1)-1</f>
        <v>0</v>
      </c>
    </row>
    <row r="11" spans="1:26" x14ac:dyDescent="0.15">
      <c r="A11" s="25">
        <v>9</v>
      </c>
      <c r="B11" s="24">
        <f ca="1">SUM(OFFSET(经验数据!$F$2,INDEX(模拟数据!$B$3:$E$62,$A10,MATCH(A$1,模拟数据!$B$2:$E$2,0))+1,,INDEX(模拟数据!$B$3:$E$62,$A11,MATCH(A$1,模拟数据!$B$2:$E$2,0))-INDEX(模拟数据!$B$3:$E$62,$A10,MATCH(A$1,模拟数据!$B$2:$E$2,0)),))</f>
        <v>247115</v>
      </c>
      <c r="C11" s="24">
        <f>模拟数据!$L$16*INDEX(经验数据!$H$3:$H$3401,MATCH(INDEX(模拟数据!$B$3:$E$62,$A11,MATCH(A$1,模拟数据!$B$2:$E$2,0)),经验数据!$E$3:$E$3401,0))*(1+INDEX(模拟数据!$M$19:$M$22,MATCH(A$1,模拟数据!$K$19:$K$22,0)))</f>
        <v>6405631.1000000006</v>
      </c>
      <c r="D11" s="24">
        <f ca="1">SUM(OFFSET(经验数据!$S$2,INDEX(模拟数据!$F$3:$I$62,$A10,MATCH(A$1,模拟数据!$B$2:$E$2,0))+1,,INDEX(模拟数据!$F$3:$I$62,$A11,MATCH(A$1,模拟数据!$B$2:$E$2,0))-INDEX(模拟数据!$F$3:$I$62,$A10,MATCH(A$1,模拟数据!$B$2:$E$2,0)),))</f>
        <v>855000</v>
      </c>
      <c r="E11" s="24">
        <f ca="1">MIN(200,MATCH(SUM(B11:D11,U10),经验数据!$C$3:$C$202,1))</f>
        <v>107</v>
      </c>
      <c r="F11" s="24">
        <f t="shared" ca="1" si="2"/>
        <v>7</v>
      </c>
      <c r="G11" s="24">
        <f ca="1">INDEX(经验数据!$M$3:$M$23,MATCH(E11,经验数据!$J$3:$J$23,1))*INDEX(模拟数据!$S$19:$S$22,MATCH(A$1,模拟数据!$K$19:$K$22,0))</f>
        <v>6300000</v>
      </c>
      <c r="H11" s="24">
        <f ca="1">IF(F10&gt;0,VLOOKUP(F10*1000,经验数据!$O$3:$P$95,2,FALSE),VLOOKUP(MIN(80,E11),经验数据!$O$3:$P$95,2,FALSE))*模拟数据!$L$30</f>
        <v>898530</v>
      </c>
      <c r="I11" s="24">
        <f ca="1">MATCH(SUM(B11:D11,G11:H11,U10),经验数据!$C$3:$C$202,1)</f>
        <v>109</v>
      </c>
      <c r="J11" s="24">
        <f ca="1">MIN(INDEX(模拟数据!$N$37:$N$40,MATCH($A$1,模拟数据!$K$37:$K$40,0)),MAX(0,I11-80))</f>
        <v>3</v>
      </c>
      <c r="K11" s="24">
        <f ca="1">IF(J11=0,0,SUM(OFFSET(经验数据!$B$2,I11-J11,,J11,)))</f>
        <v>9345743</v>
      </c>
      <c r="L11" s="24">
        <f t="shared" ca="1" si="3"/>
        <v>49000308.999999993</v>
      </c>
      <c r="M11" s="24">
        <f ca="1">MATCH(L11,经验数据!$C$3:$C$202,1)</f>
        <v>106</v>
      </c>
      <c r="N11" s="24">
        <f ca="1">IFERROR(SUM(OFFSET(经验数据!$V$1,MATCH(I11,经验数据!$U$1:$U$123,0)-J11,,J11,)),0)</f>
        <v>118900</v>
      </c>
      <c r="O11" s="24">
        <f ca="1">N11+IF(J11&gt;0,INDEX(模拟数据!$P$37:$P$40,MATCH($A$1,模拟数据!$K$37:$K$40,0)),0)</f>
        <v>1918900</v>
      </c>
      <c r="P11" s="24">
        <f ca="1">SUM($O$3:O11)</f>
        <v>16957300</v>
      </c>
      <c r="Q11" s="24">
        <f ca="1">MATCH(P11,经验数据!$Z$2:$Z$15,1)-1</f>
        <v>7</v>
      </c>
      <c r="R11" s="24" t="b">
        <f t="shared" ca="1" si="0"/>
        <v>0</v>
      </c>
      <c r="S11" s="24">
        <f ca="1">MIN(INDEX(模拟数据!$N$37:$N$40,MATCH($A$1,模拟数据!$K$37:$K$40,0)),IF(R11,M11-110,0))</f>
        <v>0</v>
      </c>
      <c r="T11" s="24">
        <f ca="1">IF(S11=0,0,SUM(OFFSET(经验数据!$B$2,M11-S11,,S11,)))</f>
        <v>0</v>
      </c>
      <c r="U11" s="24">
        <f t="shared" ca="1" si="1"/>
        <v>49000308.999999993</v>
      </c>
      <c r="V11" s="24">
        <f ca="1">MATCH(U11,经验数据!$C$3:$C$202,1)</f>
        <v>106</v>
      </c>
      <c r="W11" s="24">
        <f ca="1">IFERROR(SUM(OFFSET([1]轮回!$B$1,MATCH(M11,[1]轮回!$A$1:$A$91,0)-S11,,S11,)),0)</f>
        <v>0</v>
      </c>
      <c r="X11" s="24">
        <f ca="1">W11+IF(R11,INDEX(模拟数据!$P$47:$P$50,MATCH($A$1,模拟数据!$K$47:$K$50,0)),0)</f>
        <v>0</v>
      </c>
      <c r="Y11" s="24">
        <f ca="1">SUM($X$3:X11)</f>
        <v>0</v>
      </c>
      <c r="Z11" s="24">
        <f ca="1">MATCH(Y11,经验数据!$Z$2:$Z$15,1)-1</f>
        <v>0</v>
      </c>
    </row>
    <row r="12" spans="1:26" x14ac:dyDescent="0.15">
      <c r="A12" s="25">
        <v>10</v>
      </c>
      <c r="B12" s="24">
        <f ca="1">SUM(OFFSET(经验数据!$F$2,INDEX(模拟数据!$B$3:$E$62,$A11,MATCH(A$1,模拟数据!$B$2:$E$2,0))+1,,INDEX(模拟数据!$B$3:$E$62,$A12,MATCH(A$1,模拟数据!$B$2:$E$2,0))-INDEX(模拟数据!$B$3:$E$62,$A11,MATCH(A$1,模拟数据!$B$2:$E$2,0)),))</f>
        <v>259647</v>
      </c>
      <c r="C12" s="24">
        <f>模拟数据!$L$16*INDEX(经验数据!$H$3:$H$3401,MATCH(INDEX(模拟数据!$B$3:$E$62,$A12,MATCH(A$1,模拟数据!$B$2:$E$2,0)),经验数据!$E$3:$E$3401,0))*(1+INDEX(模拟数据!$M$19:$M$22,MATCH(A$1,模拟数据!$K$19:$K$22,0)))</f>
        <v>6722690.7000000002</v>
      </c>
      <c r="D12" s="24">
        <f ca="1">SUM(OFFSET(经验数据!$S$2,INDEX(模拟数据!$F$3:$I$62,$A11,MATCH(A$1,模拟数据!$B$2:$E$2,0))+1,,INDEX(模拟数据!$F$3:$I$62,$A12,MATCH(A$1,模拟数据!$B$2:$E$2,0))-INDEX(模拟数据!$F$3:$I$62,$A11,MATCH(A$1,模拟数据!$B$2:$E$2,0)),))</f>
        <v>730000</v>
      </c>
      <c r="E12" s="24">
        <f ca="1">MIN(200,MATCH(SUM(B12:D12,U11),经验数据!$C$3:$C$202,1))</f>
        <v>109</v>
      </c>
      <c r="F12" s="24">
        <f t="shared" ca="1" si="2"/>
        <v>7</v>
      </c>
      <c r="G12" s="24">
        <f ca="1">INDEX(经验数据!$M$3:$M$23,MATCH(E12,经验数据!$J$3:$J$23,1))*INDEX(模拟数据!$S$19:$S$22,MATCH(A$1,模拟数据!$K$19:$K$22,0))</f>
        <v>6300000</v>
      </c>
      <c r="H12" s="24">
        <f ca="1">IF(F11&gt;0,VLOOKUP(F11*1000,经验数据!$O$3:$P$95,2,FALSE),VLOOKUP(MIN(80,E12),经验数据!$O$3:$P$95,2,FALSE))*模拟数据!$L$30</f>
        <v>898530</v>
      </c>
      <c r="I12" s="24">
        <f ca="1">MATCH(SUM(B12:D12,G12:H12,U11),经验数据!$C$3:$C$202,1)</f>
        <v>111</v>
      </c>
      <c r="J12" s="24">
        <f ca="1">MIN(INDEX(模拟数据!$N$37:$N$40,MATCH($A$1,模拟数据!$K$37:$K$40,0)),MAX(0,I12-80))</f>
        <v>3</v>
      </c>
      <c r="K12" s="24">
        <f ca="1">IF(J12=0,0,SUM(OFFSET(经验数据!$B$2,I12-J12,,J12,)))</f>
        <v>10265260</v>
      </c>
      <c r="L12" s="24">
        <f t="shared" ca="1" si="3"/>
        <v>53645916.699999988</v>
      </c>
      <c r="M12" s="24">
        <f ca="1">MATCH(L12,经验数据!$C$3:$C$202,1)</f>
        <v>108</v>
      </c>
      <c r="N12" s="24">
        <f ca="1">IFERROR(SUM(OFFSET(经验数据!$V$1,MATCH(I12,经验数据!$U$1:$U$123,0)-J12,,J12,)),0)</f>
        <v>127100</v>
      </c>
      <c r="O12" s="24">
        <f ca="1">N12+IF(J12&gt;0,INDEX(模拟数据!$P$37:$P$40,MATCH($A$1,模拟数据!$K$37:$K$40,0)),0)</f>
        <v>1927100</v>
      </c>
      <c r="P12" s="24">
        <f ca="1">SUM($O$3:O12)</f>
        <v>18884400</v>
      </c>
      <c r="Q12" s="24">
        <f ca="1">MATCH(P12,经验数据!$Z$2:$Z$15,1)-1</f>
        <v>8</v>
      </c>
      <c r="R12" s="24" t="b">
        <f t="shared" ca="1" si="0"/>
        <v>0</v>
      </c>
      <c r="S12" s="24">
        <f ca="1">MIN(INDEX(模拟数据!$N$37:$N$40,MATCH($A$1,模拟数据!$K$37:$K$40,0)),IF(R12,M12-110,0))</f>
        <v>0</v>
      </c>
      <c r="T12" s="24">
        <f ca="1">IF(S12=0,0,SUM(OFFSET(经验数据!$B$2,M12-S12,,S12,)))</f>
        <v>0</v>
      </c>
      <c r="U12" s="24">
        <f t="shared" ca="1" si="1"/>
        <v>53645916.699999988</v>
      </c>
      <c r="V12" s="24">
        <f ca="1">MATCH(U12,经验数据!$C$3:$C$202,1)</f>
        <v>108</v>
      </c>
      <c r="W12" s="24">
        <f ca="1">IFERROR(SUM(OFFSET([1]轮回!$B$1,MATCH(M12,[1]轮回!$A$1:$A$91,0)-S12,,S12,)),0)</f>
        <v>0</v>
      </c>
      <c r="X12" s="24">
        <f ca="1">W12+IF(R12,INDEX(模拟数据!$P$47:$P$50,MATCH($A$1,模拟数据!$K$47:$K$50,0)),0)</f>
        <v>0</v>
      </c>
      <c r="Y12" s="24">
        <f ca="1">SUM($X$3:X12)</f>
        <v>0</v>
      </c>
      <c r="Z12" s="24">
        <f ca="1">MATCH(Y12,经验数据!$Z$2:$Z$15,1)-1</f>
        <v>0</v>
      </c>
    </row>
    <row r="13" spans="1:26" x14ac:dyDescent="0.15">
      <c r="A13" s="25">
        <v>11</v>
      </c>
      <c r="B13" s="24">
        <f ca="1">SUM(OFFSET(经验数据!$F$2,INDEX(模拟数据!$B$3:$E$62,$A12,MATCH(A$1,模拟数据!$B$2:$E$2,0))+1,,INDEX(模拟数据!$B$3:$E$62,$A13,MATCH(A$1,模拟数据!$B$2:$E$2,0))-INDEX(模拟数据!$B$3:$E$62,$A12,MATCH(A$1,模拟数据!$B$2:$E$2,0)),))</f>
        <v>272181</v>
      </c>
      <c r="C13" s="24">
        <f>模拟数据!$L$16*INDEX(经验数据!$H$3:$H$3401,MATCH(INDEX(模拟数据!$B$3:$E$62,$A13,MATCH(A$1,模拟数据!$B$2:$E$2,0)),经验数据!$E$3:$E$3401,0))*(1+INDEX(模拟数据!$M$19:$M$22,MATCH(A$1,模拟数据!$K$19:$K$22,0)))</f>
        <v>7039750.3000000007</v>
      </c>
      <c r="D13" s="24">
        <f ca="1">SUM(OFFSET(经验数据!$S$2,INDEX(模拟数据!$F$3:$I$62,$A12,MATCH(A$1,模拟数据!$B$2:$E$2,0))+1,,INDEX(模拟数据!$F$3:$I$62,$A13,MATCH(A$1,模拟数据!$B$2:$E$2,0))-INDEX(模拟数据!$F$3:$I$62,$A12,MATCH(A$1,模拟数据!$B$2:$E$2,0)),))</f>
        <v>770000</v>
      </c>
      <c r="E13" s="24">
        <f ca="1">MIN(200,MATCH(SUM(B13:D13,U12),经验数据!$C$3:$C$202,1))</f>
        <v>110</v>
      </c>
      <c r="F13" s="24">
        <f t="shared" ca="1" si="2"/>
        <v>8</v>
      </c>
      <c r="G13" s="24">
        <f ca="1">INDEX(经验数据!$M$3:$M$23,MATCH(E13,经验数据!$J$3:$J$23,1))*INDEX(模拟数据!$S$19:$S$22,MATCH(A$1,模拟数据!$K$19:$K$22,0))</f>
        <v>8100000</v>
      </c>
      <c r="H13" s="24">
        <f ca="1">IF(F12&gt;0,VLOOKUP(F12*1000,经验数据!$O$3:$P$95,2,FALSE),VLOOKUP(MIN(80,E13),经验数据!$O$3:$P$95,2,FALSE))*模拟数据!$L$30</f>
        <v>898530</v>
      </c>
      <c r="I13" s="24">
        <f ca="1">MATCH(SUM(B13:D13,G13:H13,U12),经验数据!$C$3:$C$202,1)</f>
        <v>112</v>
      </c>
      <c r="J13" s="24">
        <f ca="1">MIN(INDEX(模拟数据!$N$37:$N$40,MATCH($A$1,模拟数据!$K$37:$K$40,0)),MAX(0,I13-80))</f>
        <v>3</v>
      </c>
      <c r="K13" s="24">
        <f ca="1">IF(J13=0,0,SUM(OFFSET(经验数据!$B$2,I13-J13,,J13,)))</f>
        <v>10915394</v>
      </c>
      <c r="L13" s="24">
        <f t="shared" ca="1" si="3"/>
        <v>59810983.999999985</v>
      </c>
      <c r="M13" s="24">
        <f ca="1">MATCH(L13,经验数据!$C$3:$C$202,1)</f>
        <v>110</v>
      </c>
      <c r="N13" s="24">
        <f ca="1">IFERROR(SUM(OFFSET(经验数据!$V$1,MATCH(I13,经验数据!$U$1:$U$123,0)-J13,,J13,)),0)</f>
        <v>130500</v>
      </c>
      <c r="O13" s="24">
        <f ca="1">N13+IF(J13&gt;0,INDEX(模拟数据!$P$37:$P$40,MATCH($A$1,模拟数据!$K$37:$K$40,0)),0)</f>
        <v>1930500</v>
      </c>
      <c r="P13" s="24">
        <f ca="1">SUM($O$3:O13)</f>
        <v>20814900</v>
      </c>
      <c r="Q13" s="24">
        <f ca="1">MATCH(P13,经验数据!$Z$2:$Z$15,1)-1</f>
        <v>8</v>
      </c>
      <c r="R13" s="24" t="b">
        <f t="shared" ca="1" si="0"/>
        <v>0</v>
      </c>
      <c r="S13" s="24">
        <f ca="1">MIN(INDEX(模拟数据!$N$37:$N$40,MATCH($A$1,模拟数据!$K$37:$K$40,0)),IF(R13,M13-110,0))</f>
        <v>0</v>
      </c>
      <c r="T13" s="24">
        <f ca="1">IF(S13=0,0,SUM(OFFSET(经验数据!$B$2,M13-S13,,S13,)))</f>
        <v>0</v>
      </c>
      <c r="U13" s="24">
        <f t="shared" ca="1" si="1"/>
        <v>59810983.999999985</v>
      </c>
      <c r="V13" s="24">
        <f ca="1">MATCH(U13,经验数据!$C$3:$C$202,1)</f>
        <v>110</v>
      </c>
      <c r="W13" s="24">
        <f ca="1">IFERROR(SUM(OFFSET([1]轮回!$B$1,MATCH(M13,[1]轮回!$A$1:$A$91,0)-S13,,S13,)),0)</f>
        <v>0</v>
      </c>
      <c r="X13" s="24">
        <f ca="1">W13+IF(R13,INDEX(模拟数据!$P$47:$P$50,MATCH($A$1,模拟数据!$K$47:$K$50,0)),0)</f>
        <v>0</v>
      </c>
      <c r="Y13" s="24">
        <f ca="1">SUM($X$3:X13)</f>
        <v>0</v>
      </c>
      <c r="Z13" s="24">
        <f ca="1">MATCH(Y13,经验数据!$Z$2:$Z$15,1)-1</f>
        <v>0</v>
      </c>
    </row>
    <row r="14" spans="1:26" x14ac:dyDescent="0.15">
      <c r="A14" s="25">
        <v>12</v>
      </c>
      <c r="B14" s="24">
        <f ca="1">SUM(OFFSET(经验数据!$F$2,INDEX(模拟数据!$B$3:$E$62,$A13,MATCH(A$1,模拟数据!$B$2:$E$2,0))+1,,INDEX(模拟数据!$B$3:$E$62,$A14,MATCH(A$1,模拟数据!$B$2:$E$2,0))-INDEX(模拟数据!$B$3:$E$62,$A13,MATCH(A$1,模拟数据!$B$2:$E$2,0)),))</f>
        <v>284709</v>
      </c>
      <c r="C14" s="24">
        <f>模拟数据!$L$16*INDEX(经验数据!$H$3:$H$3401,MATCH(INDEX(模拟数据!$B$3:$E$62,$A14,MATCH(A$1,模拟数据!$B$2:$E$2,0)),经验数据!$E$3:$E$3401,0))*(1+INDEX(模拟数据!$M$19:$M$22,MATCH(A$1,模拟数据!$K$19:$K$22,0)))</f>
        <v>7356809.9000000004</v>
      </c>
      <c r="D14" s="24">
        <f ca="1">SUM(OFFSET(经验数据!$S$2,INDEX(模拟数据!$F$3:$I$62,$A13,MATCH(A$1,模拟数据!$B$2:$E$2,0))+1,,INDEX(模拟数据!$F$3:$I$62,$A14,MATCH(A$1,模拟数据!$B$2:$E$2,0))-INDEX(模拟数据!$F$3:$I$62,$A13,MATCH(A$1,模拟数据!$B$2:$E$2,0)),))</f>
        <v>810000</v>
      </c>
      <c r="E14" s="24">
        <f ca="1">MIN(200,MATCH(SUM(B14:D14,U13),经验数据!$C$3:$C$202,1))</f>
        <v>112</v>
      </c>
      <c r="F14" s="24">
        <f t="shared" ca="1" si="2"/>
        <v>8</v>
      </c>
      <c r="G14" s="24">
        <f ca="1">INDEX(经验数据!$M$3:$M$23,MATCH(E14,经验数据!$J$3:$J$23,1))*INDEX(模拟数据!$S$19:$S$22,MATCH(A$1,模拟数据!$K$19:$K$22,0))</f>
        <v>8100000</v>
      </c>
      <c r="H14" s="24">
        <f ca="1">IF(F13&gt;0,VLOOKUP(F13*1000,经验数据!$O$3:$P$95,2,FALSE),VLOOKUP(MIN(80,E14),经验数据!$O$3:$P$95,2,FALSE))*模拟数据!$L$30</f>
        <v>944280</v>
      </c>
      <c r="I14" s="24">
        <f ca="1">MATCH(SUM(B14:D14,G14:H14,U13),经验数据!$C$3:$C$202,1)</f>
        <v>114</v>
      </c>
      <c r="J14" s="24">
        <f ca="1">MIN(INDEX(模拟数据!$N$37:$N$40,MATCH($A$1,模拟数据!$K$37:$K$40,0)),MAX(0,I14-80))</f>
        <v>3</v>
      </c>
      <c r="K14" s="24">
        <f ca="1">IF(J14=0,0,SUM(OFFSET(经验数据!$B$2,I14-J14,,J14,)))</f>
        <v>12027447</v>
      </c>
      <c r="L14" s="24">
        <f t="shared" ca="1" si="3"/>
        <v>65279335.899999984</v>
      </c>
      <c r="M14" s="24">
        <f ca="1">MATCH(L14,经验数据!$C$3:$C$202,1)</f>
        <v>111</v>
      </c>
      <c r="N14" s="24">
        <f ca="1">IFERROR(SUM(OFFSET(经验数据!$V$1,MATCH(I14,经验数据!$U$1:$U$123,0)-J14,,J14,)),0)</f>
        <v>140400</v>
      </c>
      <c r="O14" s="24">
        <f ca="1">N14+IF(J14&gt;0,INDEX(模拟数据!$P$37:$P$40,MATCH($A$1,模拟数据!$K$37:$K$40,0)),0)</f>
        <v>1940400</v>
      </c>
      <c r="P14" s="24">
        <f ca="1">SUM($O$3:O14)</f>
        <v>22755300</v>
      </c>
      <c r="Q14" s="24">
        <f ca="1">MATCH(P14,经验数据!$Z$2:$Z$15,1)-1</f>
        <v>8</v>
      </c>
      <c r="R14" s="24" t="b">
        <f t="shared" ca="1" si="0"/>
        <v>1</v>
      </c>
      <c r="S14" s="24">
        <f ca="1">MIN(INDEX(模拟数据!$N$37:$N$40,MATCH($A$1,模拟数据!$K$37:$K$40,0)),IF(R14,M14-110,0))</f>
        <v>1</v>
      </c>
      <c r="T14" s="24">
        <f ca="1">IF(S14=0,0,SUM(OFFSET(经验数据!$B$2,M14-S14,,S14,)))</f>
        <v>3657879</v>
      </c>
      <c r="U14" s="24">
        <f t="shared" ca="1" si="1"/>
        <v>61621456.899999984</v>
      </c>
      <c r="V14" s="24">
        <f ca="1">MATCH(U14,经验数据!$C$3:$C$202,1)</f>
        <v>110</v>
      </c>
      <c r="W14" s="24">
        <f ca="1">IFERROR(SUM(OFFSET([1]轮回!$B$1,MATCH(M14,[1]轮回!$A$1:$A$91,0)-S14,,S14,)),0)</f>
        <v>0</v>
      </c>
      <c r="X14" s="24">
        <f ca="1">W14+IF(R14,INDEX(模拟数据!$P$47:$P$50,MATCH($A$1,模拟数据!$K$47:$K$50,0)),0)</f>
        <v>1800000</v>
      </c>
      <c r="Y14" s="24">
        <f ca="1">SUM($X$3:X14)</f>
        <v>1800000</v>
      </c>
      <c r="Z14" s="24">
        <f ca="1">MATCH(Y14,经验数据!$Z$2:$Z$15,1)-1</f>
        <v>4</v>
      </c>
    </row>
    <row r="15" spans="1:26" x14ac:dyDescent="0.15">
      <c r="A15" s="25">
        <v>13</v>
      </c>
      <c r="B15" s="24">
        <f ca="1">SUM(OFFSET(经验数据!$F$2,INDEX(模拟数据!$B$3:$E$62,$A14,MATCH(A$1,模拟数据!$B$2:$E$2,0))+1,,INDEX(模拟数据!$B$3:$E$62,$A15,MATCH(A$1,模拟数据!$B$2:$E$2,0))-INDEX(模拟数据!$B$3:$E$62,$A14,MATCH(A$1,模拟数据!$B$2:$E$2,0)),))</f>
        <v>300254</v>
      </c>
      <c r="C15" s="24">
        <f>模拟数据!$L$16*INDEX(经验数据!$H$3:$H$3401,MATCH(INDEX(模拟数据!$B$3:$E$62,$A15,MATCH(A$1,模拟数据!$B$2:$E$2,0)),经验数据!$E$3:$E$3401,0))*(1+INDEX(模拟数据!$M$19:$M$22,MATCH(A$1,模拟数据!$K$19:$K$22,0)))</f>
        <v>7894409.6000000006</v>
      </c>
      <c r="D15" s="24">
        <f ca="1">SUM(OFFSET(经验数据!$S$2,INDEX(模拟数据!$F$3:$I$62,$A14,MATCH(A$1,模拟数据!$B$2:$E$2,0))+1,,INDEX(模拟数据!$F$3:$I$62,$A15,MATCH(A$1,模拟数据!$B$2:$E$2,0))-INDEX(模拟数据!$F$3:$I$62,$A14,MATCH(A$1,模拟数据!$B$2:$E$2,0)),))</f>
        <v>1070000</v>
      </c>
      <c r="E15" s="24">
        <f ca="1">MIN(200,MATCH(SUM(B15:D15,U14),经验数据!$C$3:$C$202,1))</f>
        <v>112</v>
      </c>
      <c r="F15" s="24">
        <f t="shared" ca="1" si="2"/>
        <v>8</v>
      </c>
      <c r="G15" s="24">
        <f ca="1">INDEX(经验数据!$M$3:$M$23,MATCH(E15,经验数据!$J$3:$J$23,1))*INDEX(模拟数据!$S$19:$S$22,MATCH(A$1,模拟数据!$K$19:$K$22,0))</f>
        <v>8100000</v>
      </c>
      <c r="H15" s="24">
        <f ca="1">IF(F14&gt;0,VLOOKUP(F14*1000,经验数据!$O$3:$P$95,2,FALSE),VLOOKUP(MIN(80,E15),经验数据!$O$3:$P$95,2,FALSE))*模拟数据!$L$30</f>
        <v>944280</v>
      </c>
      <c r="I15" s="24">
        <f ca="1">MATCH(SUM(B15:D15,G15:H15,U14),经验数据!$C$3:$C$202,1)</f>
        <v>114</v>
      </c>
      <c r="J15" s="24">
        <f ca="1">MIN(INDEX(模拟数据!$N$37:$N$40,MATCH($A$1,模拟数据!$K$37:$K$40,0)),MAX(0,I15-80))</f>
        <v>3</v>
      </c>
      <c r="K15" s="24">
        <f ca="1">IF(J15=0,0,SUM(OFFSET(经验数据!$B$2,I15-J15,,J15,)))</f>
        <v>12027447</v>
      </c>
      <c r="L15" s="24">
        <f t="shared" ca="1" si="3"/>
        <v>67902953.499999985</v>
      </c>
      <c r="M15" s="24">
        <f ca="1">MATCH(L15,经验数据!$C$3:$C$202,1)</f>
        <v>112</v>
      </c>
      <c r="N15" s="24">
        <f ca="1">IFERROR(SUM(OFFSET(经验数据!$V$1,MATCH(I15,经验数据!$U$1:$U$123,0)-J15,,J15,)),0)</f>
        <v>140400</v>
      </c>
      <c r="O15" s="24">
        <f ca="1">N15+IF(J15&gt;0,INDEX(模拟数据!$P$37:$P$40,MATCH($A$1,模拟数据!$K$37:$K$40,0)),0)</f>
        <v>1940400</v>
      </c>
      <c r="P15" s="24">
        <f ca="1">SUM($O$3:O15)</f>
        <v>24695700</v>
      </c>
      <c r="Q15" s="24">
        <f ca="1">MATCH(P15,经验数据!$Z$2:$Z$15,1)-1</f>
        <v>8</v>
      </c>
      <c r="R15" s="24" t="b">
        <f t="shared" ca="1" si="0"/>
        <v>1</v>
      </c>
      <c r="S15" s="24">
        <f ca="1">MIN(INDEX(模拟数据!$N$37:$N$40,MATCH($A$1,模拟数据!$K$37:$K$40,0)),IF(R15,M15-110,0))</f>
        <v>2</v>
      </c>
      <c r="T15" s="24">
        <f ca="1">IF(S15=0,0,SUM(OFFSET(经验数据!$B$2,M15-S15,,S15,)))</f>
        <v>7547795</v>
      </c>
      <c r="U15" s="24">
        <f t="shared" ca="1" si="1"/>
        <v>60355158.499999985</v>
      </c>
      <c r="V15" s="24">
        <f ca="1">MATCH(U15,经验数据!$C$3:$C$202,1)</f>
        <v>110</v>
      </c>
      <c r="W15" s="24">
        <f ca="1">IFERROR(SUM(OFFSET([1]轮回!$B$1,MATCH(M15,[1]轮回!$A$1:$A$91,0)-S15,,S15,)),0)</f>
        <v>0</v>
      </c>
      <c r="X15" s="24">
        <f ca="1">W15+IF(R15,INDEX(模拟数据!$P$47:$P$50,MATCH($A$1,模拟数据!$K$47:$K$50,0)),0)</f>
        <v>1800000</v>
      </c>
      <c r="Y15" s="24">
        <f ca="1">SUM($X$3:X15)</f>
        <v>3600000</v>
      </c>
      <c r="Z15" s="24">
        <f ca="1">MATCH(Y15,经验数据!$Z$2:$Z$15,1)-1</f>
        <v>5</v>
      </c>
    </row>
    <row r="16" spans="1:26" x14ac:dyDescent="0.15">
      <c r="A16" s="25">
        <v>14</v>
      </c>
      <c r="B16" s="24">
        <f ca="1">SUM(OFFSET(经验数据!$F$2,INDEX(模拟数据!$B$3:$E$62,$A15,MATCH(A$1,模拟数据!$B$2:$E$2,0))+1,,INDEX(模拟数据!$B$3:$E$62,$A16,MATCH(A$1,模拟数据!$B$2:$E$2,0))-INDEX(模拟数据!$B$3:$E$62,$A15,MATCH(A$1,模拟数据!$B$2:$E$2,0)),))</f>
        <v>317412</v>
      </c>
      <c r="C16" s="24">
        <f>模拟数据!$L$16*INDEX(经验数据!$H$3:$H$3401,MATCH(INDEX(模拟数据!$B$3:$E$62,$A16,MATCH(A$1,模拟数据!$B$2:$E$2,0)),经验数据!$E$3:$E$3401,0))*(1+INDEX(模拟数据!$M$19:$M$22,MATCH(A$1,模拟数据!$K$19:$K$22,0)))</f>
        <v>8158617.5000000009</v>
      </c>
      <c r="D16" s="24">
        <f ca="1">SUM(OFFSET(经验数据!$S$2,INDEX(模拟数据!$F$3:$I$62,$A15,MATCH(A$1,模拟数据!$B$2:$E$2,0))+1,,INDEX(模拟数据!$F$3:$I$62,$A16,MATCH(A$1,模拟数据!$B$2:$E$2,0))-INDEX(模拟数据!$F$3:$I$62,$A15,MATCH(A$1,模拟数据!$B$2:$E$2,0)),))</f>
        <v>900000</v>
      </c>
      <c r="E16" s="24">
        <f ca="1">MIN(200,MATCH(SUM(B16:D16,U15),经验数据!$C$3:$C$202,1))</f>
        <v>112</v>
      </c>
      <c r="F16" s="24">
        <f t="shared" ca="1" si="2"/>
        <v>8</v>
      </c>
      <c r="G16" s="24">
        <f ca="1">INDEX(经验数据!$M$3:$M$23,MATCH(E16,经验数据!$J$3:$J$23,1))*INDEX(模拟数据!$S$19:$S$22,MATCH(A$1,模拟数据!$K$19:$K$22,0))</f>
        <v>8100000</v>
      </c>
      <c r="H16" s="24">
        <f ca="1">IF(F15&gt;0,VLOOKUP(F15*1000,经验数据!$O$3:$P$95,2,FALSE),VLOOKUP(MIN(80,E16),经验数据!$O$3:$P$95,2,FALSE))*模拟数据!$L$30</f>
        <v>944280</v>
      </c>
      <c r="I16" s="24">
        <f ca="1">MATCH(SUM(B16:D16,G16:H16,U15),经验数据!$C$3:$C$202,1)</f>
        <v>114</v>
      </c>
      <c r="J16" s="24">
        <f ca="1">MIN(INDEX(模拟数据!$N$37:$N$40,MATCH($A$1,模拟数据!$K$37:$K$40,0)),MAX(0,I16-80))</f>
        <v>3</v>
      </c>
      <c r="K16" s="24">
        <f ca="1">IF(J16=0,0,SUM(OFFSET(经验数据!$B$2,I16-J16,,J16,)))</f>
        <v>12027447</v>
      </c>
      <c r="L16" s="24">
        <f t="shared" ca="1" si="3"/>
        <v>66748020.999999985</v>
      </c>
      <c r="M16" s="24">
        <f ca="1">MATCH(L16,经验数据!$C$3:$C$202,1)</f>
        <v>111</v>
      </c>
      <c r="N16" s="24">
        <f ca="1">IFERROR(SUM(OFFSET(经验数据!$V$1,MATCH(I16,经验数据!$U$1:$U$123,0)-J16,,J16,)),0)</f>
        <v>140400</v>
      </c>
      <c r="O16" s="24">
        <f ca="1">N16+IF(J16&gt;0,INDEX(模拟数据!$P$37:$P$40,MATCH($A$1,模拟数据!$K$37:$K$40,0)),0)</f>
        <v>1940400</v>
      </c>
      <c r="P16" s="24">
        <f ca="1">SUM($O$3:O16)</f>
        <v>26636100</v>
      </c>
      <c r="Q16" s="24">
        <f ca="1">MATCH(P16,经验数据!$Z$2:$Z$15,1)-1</f>
        <v>8</v>
      </c>
      <c r="R16" s="24" t="b">
        <f t="shared" ca="1" si="0"/>
        <v>1</v>
      </c>
      <c r="S16" s="24">
        <f ca="1">MIN(INDEX(模拟数据!$N$37:$N$40,MATCH($A$1,模拟数据!$K$37:$K$40,0)),IF(R16,M16-110,0))</f>
        <v>1</v>
      </c>
      <c r="T16" s="24">
        <f ca="1">IF(S16=0,0,SUM(OFFSET(经验数据!$B$2,M16-S16,,S16,)))</f>
        <v>3657879</v>
      </c>
      <c r="U16" s="24">
        <f t="shared" ca="1" si="1"/>
        <v>63090141.999999985</v>
      </c>
      <c r="V16" s="24">
        <f ca="1">MATCH(U16,经验数据!$C$3:$C$202,1)</f>
        <v>110</v>
      </c>
      <c r="W16" s="24">
        <f ca="1">IFERROR(SUM(OFFSET([1]轮回!$B$1,MATCH(M16,[1]轮回!$A$1:$A$91,0)-S16,,S16,)),0)</f>
        <v>0</v>
      </c>
      <c r="X16" s="24">
        <f ca="1">W16+IF(R16,INDEX(模拟数据!$P$47:$P$50,MATCH($A$1,模拟数据!$K$47:$K$50,0)),0)</f>
        <v>1800000</v>
      </c>
      <c r="Y16" s="24">
        <f ca="1">SUM($X$3:X16)</f>
        <v>5400000</v>
      </c>
      <c r="Z16" s="24">
        <f ca="1">MATCH(Y16,经验数据!$Z$2:$Z$15,1)-1</f>
        <v>5</v>
      </c>
    </row>
    <row r="17" spans="1:26" x14ac:dyDescent="0.15">
      <c r="A17" s="25">
        <v>15</v>
      </c>
      <c r="B17" s="24">
        <f ca="1">SUM(OFFSET(经验数据!$F$2,INDEX(模拟数据!$B$3:$E$62,$A16,MATCH(A$1,模拟数据!$B$2:$E$2,0))+1,,INDEX(模拟数据!$B$3:$E$62,$A17,MATCH(A$1,模拟数据!$B$2:$E$2,0))-INDEX(模拟数据!$B$3:$E$62,$A16,MATCH(A$1,模拟数据!$B$2:$E$2,0)),))</f>
        <v>327857</v>
      </c>
      <c r="C17" s="24">
        <f>模拟数据!$L$16*INDEX(经验数据!$H$3:$H$3401,MATCH(INDEX(模拟数据!$B$3:$E$62,$A17,MATCH(A$1,模拟数据!$B$2:$E$2,0)),经验数据!$E$3:$E$3401,0))*(1+INDEX(模拟数据!$M$19:$M$22,MATCH(A$1,模拟数据!$K$19:$K$22,0)))</f>
        <v>8422850.7000000011</v>
      </c>
      <c r="D17" s="24">
        <f ca="1">SUM(OFFSET(经验数据!$S$2,INDEX(模拟数据!$F$3:$I$62,$A16,MATCH(A$1,模拟数据!$B$2:$E$2,0))+1,,INDEX(模拟数据!$F$3:$I$62,$A17,MATCH(A$1,模拟数据!$B$2:$E$2,0))-INDEX(模拟数据!$F$3:$I$62,$A16,MATCH(A$1,模拟数据!$B$2:$E$2,0)),))</f>
        <v>940000</v>
      </c>
      <c r="E17" s="24">
        <f ca="1">MIN(200,MATCH(SUM(B17:D17,U16),经验数据!$C$3:$C$202,1))</f>
        <v>113</v>
      </c>
      <c r="F17" s="24">
        <f t="shared" ca="1" si="2"/>
        <v>8</v>
      </c>
      <c r="G17" s="24">
        <f ca="1">INDEX(经验数据!$M$3:$M$23,MATCH(E17,经验数据!$J$3:$J$23,1))*INDEX(模拟数据!$S$19:$S$22,MATCH(A$1,模拟数据!$K$19:$K$22,0))</f>
        <v>8100000</v>
      </c>
      <c r="H17" s="24">
        <f ca="1">IF(F16&gt;0,VLOOKUP(F16*1000,经验数据!$O$3:$P$95,2,FALSE),VLOOKUP(MIN(80,E17),经验数据!$O$3:$P$95,2,FALSE))*模拟数据!$L$30</f>
        <v>944280</v>
      </c>
      <c r="I17" s="24">
        <f ca="1">MATCH(SUM(B17:D17,G17:H17,U16),经验数据!$C$3:$C$202,1)</f>
        <v>115</v>
      </c>
      <c r="J17" s="24">
        <f ca="1">MIN(INDEX(模拟数据!$N$37:$N$40,MATCH($A$1,模拟数据!$K$37:$K$40,0)),MAX(0,I17-80))</f>
        <v>3</v>
      </c>
      <c r="K17" s="24">
        <f ca="1">IF(J17=0,0,SUM(OFFSET(经验数据!$B$2,I17-J17,,J17,)))</f>
        <v>12388590</v>
      </c>
      <c r="L17" s="24">
        <f t="shared" ca="1" si="3"/>
        <v>69436539.699999988</v>
      </c>
      <c r="M17" s="24">
        <f ca="1">MATCH(L17,经验数据!$C$3:$C$202,1)</f>
        <v>112</v>
      </c>
      <c r="N17" s="24">
        <f ca="1">IFERROR(SUM(OFFSET(经验数据!$V$1,MATCH(I17,经验数据!$U$1:$U$123,0)-J17,,J17,)),0)</f>
        <v>146700</v>
      </c>
      <c r="O17" s="24">
        <f ca="1">N17+IF(J17&gt;0,INDEX(模拟数据!$P$37:$P$40,MATCH($A$1,模拟数据!$K$37:$K$40,0)),0)</f>
        <v>1946700</v>
      </c>
      <c r="P17" s="24">
        <f ca="1">SUM($O$3:O17)</f>
        <v>28582800</v>
      </c>
      <c r="Q17" s="24">
        <f ca="1">MATCH(P17,经验数据!$Z$2:$Z$15,1)-1</f>
        <v>9</v>
      </c>
      <c r="R17" s="24" t="b">
        <f t="shared" ca="1" si="0"/>
        <v>1</v>
      </c>
      <c r="S17" s="24">
        <f ca="1">MIN(INDEX(模拟数据!$N$37:$N$40,MATCH($A$1,模拟数据!$K$37:$K$40,0)),IF(R17,M17-110,0))</f>
        <v>2</v>
      </c>
      <c r="T17" s="24">
        <f ca="1">IF(S17=0,0,SUM(OFFSET(经验数据!$B$2,M17-S17,,S17,)))</f>
        <v>7547795</v>
      </c>
      <c r="U17" s="24">
        <f t="shared" ca="1" si="1"/>
        <v>61888744.699999988</v>
      </c>
      <c r="V17" s="24">
        <f ca="1">MATCH(U17,经验数据!$C$3:$C$202,1)</f>
        <v>110</v>
      </c>
      <c r="W17" s="24">
        <f ca="1">IFERROR(SUM(OFFSET([1]轮回!$B$1,MATCH(M17,[1]轮回!$A$1:$A$91,0)-S17,,S17,)),0)</f>
        <v>0</v>
      </c>
      <c r="X17" s="24">
        <f ca="1">W17+IF(R17,INDEX(模拟数据!$P$47:$P$50,MATCH($A$1,模拟数据!$K$47:$K$50,0)),0)</f>
        <v>1800000</v>
      </c>
      <c r="Y17" s="24">
        <f ca="1">SUM($X$3:X17)</f>
        <v>7200000</v>
      </c>
      <c r="Z17" s="24">
        <f ca="1">MATCH(Y17,经验数据!$Z$2:$Z$15,1)-1</f>
        <v>6</v>
      </c>
    </row>
    <row r="18" spans="1:26" x14ac:dyDescent="0.15">
      <c r="A18" s="25">
        <v>16</v>
      </c>
      <c r="B18" s="24">
        <f ca="1">SUM(OFFSET(经验数据!$F$2,INDEX(模拟数据!$B$3:$E$62,$A17,MATCH(A$1,模拟数据!$B$2:$E$2,0))+1,,INDEX(模拟数据!$B$3:$E$62,$A18,MATCH(A$1,模拟数据!$B$2:$E$2,0))-INDEX(模拟数据!$B$3:$E$62,$A17,MATCH(A$1,模拟数据!$B$2:$E$2,0)),))</f>
        <v>338298</v>
      </c>
      <c r="C18" s="24">
        <f>模拟数据!$L$16*INDEX(经验数据!$H$3:$H$3401,MATCH(INDEX(模拟数据!$B$3:$E$62,$A18,MATCH(A$1,模拟数据!$B$2:$E$2,0)),经验数据!$E$3:$E$3401,0))*(1+INDEX(模拟数据!$M$19:$M$22,MATCH(A$1,模拟数据!$K$19:$K$22,0)))</f>
        <v>8687058.6000000015</v>
      </c>
      <c r="D18" s="24">
        <f ca="1">SUM(OFFSET(经验数据!$S$2,INDEX(模拟数据!$F$3:$I$62,$A17,MATCH(A$1,模拟数据!$B$2:$E$2,0))+1,,INDEX(模拟数据!$F$3:$I$62,$A18,MATCH(A$1,模拟数据!$B$2:$E$2,0))-INDEX(模拟数据!$F$3:$I$62,$A17,MATCH(A$1,模拟数据!$B$2:$E$2,0)),))</f>
        <v>1230000</v>
      </c>
      <c r="E18" s="24">
        <f ca="1">MIN(200,MATCH(SUM(B18:D18,U17),经验数据!$C$3:$C$202,1))</f>
        <v>113</v>
      </c>
      <c r="F18" s="24">
        <f t="shared" ca="1" si="2"/>
        <v>9</v>
      </c>
      <c r="G18" s="24">
        <f ca="1">INDEX(经验数据!$M$3:$M$23,MATCH(E18,经验数据!$J$3:$J$23,1))*INDEX(模拟数据!$S$19:$S$22,MATCH(A$1,模拟数据!$K$19:$K$22,0))</f>
        <v>8100000</v>
      </c>
      <c r="H18" s="24">
        <f ca="1">IF(F17&gt;0,VLOOKUP(F17*1000,经验数据!$O$3:$P$95,2,FALSE),VLOOKUP(MIN(80,E18),经验数据!$O$3:$P$95,2,FALSE))*模拟数据!$L$30</f>
        <v>944280</v>
      </c>
      <c r="I18" s="24">
        <f ca="1">MATCH(SUM(B18:D18,G18:H18,U17),经验数据!$C$3:$C$202,1)</f>
        <v>115</v>
      </c>
      <c r="J18" s="24">
        <f ca="1">MIN(INDEX(模拟数据!$N$37:$N$40,MATCH($A$1,模拟数据!$K$37:$K$40,0)),MAX(0,I18-80))</f>
        <v>3</v>
      </c>
      <c r="K18" s="24">
        <f ca="1">IF(J18=0,0,SUM(OFFSET(经验数据!$B$2,I18-J18,,J18,)))</f>
        <v>12388590</v>
      </c>
      <c r="L18" s="24">
        <f t="shared" ca="1" si="3"/>
        <v>68799791.299999982</v>
      </c>
      <c r="M18" s="24">
        <f ca="1">MATCH(L18,经验数据!$C$3:$C$202,1)</f>
        <v>112</v>
      </c>
      <c r="N18" s="24">
        <f ca="1">IFERROR(SUM(OFFSET(经验数据!$V$1,MATCH(I18,经验数据!$U$1:$U$123,0)-J18,,J18,)),0)</f>
        <v>146700</v>
      </c>
      <c r="O18" s="24">
        <f ca="1">N18+IF(J18&gt;0,INDEX(模拟数据!$P$37:$P$40,MATCH($A$1,模拟数据!$K$37:$K$40,0)),0)</f>
        <v>1946700</v>
      </c>
      <c r="P18" s="24">
        <f ca="1">SUM($O$3:O18)</f>
        <v>30529500</v>
      </c>
      <c r="Q18" s="24">
        <f ca="1">MATCH(P18,经验数据!$Z$2:$Z$15,1)-1</f>
        <v>9</v>
      </c>
      <c r="R18" s="24" t="b">
        <f t="shared" ca="1" si="0"/>
        <v>1</v>
      </c>
      <c r="S18" s="24">
        <f ca="1">MIN(INDEX(模拟数据!$N$37:$N$40,MATCH($A$1,模拟数据!$K$37:$K$40,0)),IF(R18,M18-110,0))</f>
        <v>2</v>
      </c>
      <c r="T18" s="24">
        <f ca="1">IF(S18=0,0,SUM(OFFSET(经验数据!$B$2,M18-S18,,S18,)))</f>
        <v>7547795</v>
      </c>
      <c r="U18" s="24">
        <f t="shared" ca="1" si="1"/>
        <v>61251996.299999982</v>
      </c>
      <c r="V18" s="24">
        <f ca="1">MATCH(U18,经验数据!$C$3:$C$202,1)</f>
        <v>110</v>
      </c>
      <c r="W18" s="24">
        <f ca="1">IFERROR(SUM(OFFSET([1]轮回!$B$1,MATCH(M18,[1]轮回!$A$1:$A$91,0)-S18,,S18,)),0)</f>
        <v>0</v>
      </c>
      <c r="X18" s="24">
        <f ca="1">W18+IF(R18,INDEX(模拟数据!$P$47:$P$50,MATCH($A$1,模拟数据!$K$47:$K$50,0)),0)</f>
        <v>1800000</v>
      </c>
      <c r="Y18" s="24">
        <f ca="1">SUM($X$3:X18)</f>
        <v>9000000</v>
      </c>
      <c r="Z18" s="24">
        <f ca="1">MATCH(Y18,经验数据!$Z$2:$Z$15,1)-1</f>
        <v>6</v>
      </c>
    </row>
    <row r="19" spans="1:26" x14ac:dyDescent="0.15">
      <c r="A19" s="25">
        <v>17</v>
      </c>
      <c r="B19" s="24">
        <f ca="1">SUM(OFFSET(经验数据!$F$2,INDEX(模拟数据!$B$3:$E$62,$A18,MATCH(A$1,模拟数据!$B$2:$E$2,0))+1,,INDEX(模拟数据!$B$3:$E$62,$A19,MATCH(A$1,模拟数据!$B$2:$E$2,0))-INDEX(模拟数据!$B$3:$E$62,$A18,MATCH(A$1,模拟数据!$B$2:$E$2,0)),))</f>
        <v>348744</v>
      </c>
      <c r="C19" s="24">
        <f>模拟数据!$L$16*INDEX(经验数据!$H$3:$H$3401,MATCH(INDEX(模拟数据!$B$3:$E$62,$A19,MATCH(A$1,模拟数据!$B$2:$E$2,0)),经验数据!$E$3:$E$3401,0))*(1+INDEX(模拟数据!$M$19:$M$22,MATCH(A$1,模拟数据!$K$19:$K$22,0)))</f>
        <v>8951266.5</v>
      </c>
      <c r="D19" s="24">
        <f ca="1">SUM(OFFSET(经验数据!$S$2,INDEX(模拟数据!$F$3:$I$62,$A18,MATCH(A$1,模拟数据!$B$2:$E$2,0))+1,,INDEX(模拟数据!$F$3:$I$62,$A19,MATCH(A$1,模拟数据!$B$2:$E$2,0))-INDEX(模拟数据!$F$3:$I$62,$A18,MATCH(A$1,模拟数据!$B$2:$E$2,0)),))</f>
        <v>1030000</v>
      </c>
      <c r="E19" s="24">
        <f ca="1">MIN(200,MATCH(SUM(B19:D19,U18),经验数据!$C$3:$C$202,1))</f>
        <v>112</v>
      </c>
      <c r="F19" s="24">
        <f t="shared" ca="1" si="2"/>
        <v>9</v>
      </c>
      <c r="G19" s="24">
        <f ca="1">INDEX(经验数据!$M$3:$M$23,MATCH(E19,经验数据!$J$3:$J$23,1))*INDEX(模拟数据!$S$19:$S$22,MATCH(A$1,模拟数据!$K$19:$K$22,0))</f>
        <v>8100000</v>
      </c>
      <c r="H19" s="24">
        <f ca="1">IF(F18&gt;0,VLOOKUP(F18*1000,经验数据!$O$3:$P$95,2,FALSE),VLOOKUP(MIN(80,E19),经验数据!$O$3:$P$95,2,FALSE))*模拟数据!$L$30</f>
        <v>990030</v>
      </c>
      <c r="I19" s="24">
        <f ca="1">MATCH(SUM(B19:D19,G19:H19,U18),经验数据!$C$3:$C$202,1)</f>
        <v>115</v>
      </c>
      <c r="J19" s="24">
        <f ca="1">MIN(INDEX(模拟数据!$N$37:$N$40,MATCH($A$1,模拟数据!$K$37:$K$40,0)),MAX(0,I19-80))</f>
        <v>3</v>
      </c>
      <c r="K19" s="24">
        <f ca="1">IF(J19=0,0,SUM(OFFSET(经验数据!$B$2,I19-J19,,J19,)))</f>
        <v>12388590</v>
      </c>
      <c r="L19" s="24">
        <f t="shared" ca="1" si="3"/>
        <v>68283446.799999982</v>
      </c>
      <c r="M19" s="24">
        <f ca="1">MATCH(L19,经验数据!$C$3:$C$202,1)</f>
        <v>112</v>
      </c>
      <c r="N19" s="24">
        <f ca="1">IFERROR(SUM(OFFSET(经验数据!$V$1,MATCH(I19,经验数据!$U$1:$U$123,0)-J19,,J19,)),0)</f>
        <v>146700</v>
      </c>
      <c r="O19" s="24">
        <f ca="1">N19+IF(J19&gt;0,INDEX(模拟数据!$P$37:$P$40,MATCH($A$1,模拟数据!$K$37:$K$40,0)),0)</f>
        <v>1946700</v>
      </c>
      <c r="P19" s="24">
        <f ca="1">SUM($O$3:O19)</f>
        <v>32476200</v>
      </c>
      <c r="Q19" s="24">
        <f ca="1">MATCH(P19,经验数据!$Z$2:$Z$15,1)-1</f>
        <v>9</v>
      </c>
      <c r="R19" s="24" t="b">
        <f t="shared" ca="1" si="0"/>
        <v>1</v>
      </c>
      <c r="S19" s="24">
        <f ca="1">MIN(INDEX(模拟数据!$N$37:$N$40,MATCH($A$1,模拟数据!$K$37:$K$40,0)),IF(R19,M19-110,0))</f>
        <v>2</v>
      </c>
      <c r="T19" s="24">
        <f ca="1">IF(S19=0,0,SUM(OFFSET(经验数据!$B$2,M19-S19,,S19,)))</f>
        <v>7547795</v>
      </c>
      <c r="U19" s="24">
        <f t="shared" ca="1" si="1"/>
        <v>60735651.799999982</v>
      </c>
      <c r="V19" s="24">
        <f ca="1">MATCH(U19,经验数据!$C$3:$C$202,1)</f>
        <v>110</v>
      </c>
      <c r="W19" s="24">
        <f ca="1">IFERROR(SUM(OFFSET([1]轮回!$B$1,MATCH(M19,[1]轮回!$A$1:$A$91,0)-S19,,S19,)),0)</f>
        <v>0</v>
      </c>
      <c r="X19" s="24">
        <f ca="1">W19+IF(R19,INDEX(模拟数据!$P$47:$P$50,MATCH($A$1,模拟数据!$K$47:$K$50,0)),0)</f>
        <v>1800000</v>
      </c>
      <c r="Y19" s="24">
        <f ca="1">SUM($X$3:X19)</f>
        <v>10800000</v>
      </c>
      <c r="Z19" s="24">
        <f ca="1">MATCH(Y19,经验数据!$Z$2:$Z$15,1)-1</f>
        <v>7</v>
      </c>
    </row>
    <row r="20" spans="1:26" x14ac:dyDescent="0.15">
      <c r="A20" s="25">
        <v>18</v>
      </c>
      <c r="B20" s="24">
        <f ca="1">SUM(OFFSET(经验数据!$F$2,INDEX(模拟数据!$B$3:$E$62,$A19,MATCH(A$1,模拟数据!$B$2:$E$2,0))+1,,INDEX(模拟数据!$B$3:$E$62,$A20,MATCH(A$1,模拟数据!$B$2:$E$2,0))-INDEX(模拟数据!$B$3:$E$62,$A19,MATCH(A$1,模拟数据!$B$2:$E$2,0)),))</f>
        <v>359185</v>
      </c>
      <c r="C20" s="24">
        <f>模拟数据!$L$16*INDEX(经验数据!$H$3:$H$3401,MATCH(INDEX(模拟数据!$B$3:$E$62,$A20,MATCH(A$1,模拟数据!$B$2:$E$2,0)),经验数据!$E$3:$E$3401,0))*(1+INDEX(模拟数据!$M$19:$M$22,MATCH(A$1,模拟数据!$K$19:$K$22,0)))</f>
        <v>9215474.4000000004</v>
      </c>
      <c r="D20" s="24">
        <f ca="1">SUM(OFFSET(经验数据!$S$2,INDEX(模拟数据!$F$3:$I$62,$A19,MATCH(A$1,模拟数据!$B$2:$E$2,0))+1,,INDEX(模拟数据!$F$3:$I$62,$A20,MATCH(A$1,模拟数据!$B$2:$E$2,0))-INDEX(模拟数据!$F$3:$I$62,$A19,MATCH(A$1,模拟数据!$B$2:$E$2,0)),))</f>
        <v>1070000</v>
      </c>
      <c r="E20" s="24">
        <f ca="1">MIN(200,MATCH(SUM(B20:D20,U19),经验数据!$C$3:$C$202,1))</f>
        <v>112</v>
      </c>
      <c r="F20" s="24">
        <f t="shared" ca="1" si="2"/>
        <v>9</v>
      </c>
      <c r="G20" s="24">
        <f ca="1">INDEX(经验数据!$M$3:$M$23,MATCH(E20,经验数据!$J$3:$J$23,1))*INDEX(模拟数据!$S$19:$S$22,MATCH(A$1,模拟数据!$K$19:$K$22,0))</f>
        <v>8100000</v>
      </c>
      <c r="H20" s="24">
        <f ca="1">IF(F19&gt;0,VLOOKUP(F19*1000,经验数据!$O$3:$P$95,2,FALSE),VLOOKUP(MIN(80,E20),经验数据!$O$3:$P$95,2,FALSE))*模拟数据!$L$30</f>
        <v>990030</v>
      </c>
      <c r="I20" s="24">
        <f ca="1">MATCH(SUM(B20:D20,G20:H20,U19),经验数据!$C$3:$C$202,1)</f>
        <v>115</v>
      </c>
      <c r="J20" s="24">
        <f ca="1">MIN(INDEX(模拟数据!$N$37:$N$40,MATCH($A$1,模拟数据!$K$37:$K$40,0)),MAX(0,I20-80))</f>
        <v>3</v>
      </c>
      <c r="K20" s="24">
        <f ca="1">IF(J20=0,0,SUM(OFFSET(经验数据!$B$2,I20-J20,,J20,)))</f>
        <v>12388590</v>
      </c>
      <c r="L20" s="24">
        <f t="shared" ca="1" si="3"/>
        <v>68081751.199999988</v>
      </c>
      <c r="M20" s="24">
        <f ca="1">MATCH(L20,经验数据!$C$3:$C$202,1)</f>
        <v>112</v>
      </c>
      <c r="N20" s="24">
        <f ca="1">IFERROR(SUM(OFFSET(经验数据!$V$1,MATCH(I20,经验数据!$U$1:$U$123,0)-J20,,J20,)),0)</f>
        <v>146700</v>
      </c>
      <c r="O20" s="24">
        <f ca="1">N20+IF(J20&gt;0,INDEX(模拟数据!$P$37:$P$40,MATCH($A$1,模拟数据!$K$37:$K$40,0)),0)</f>
        <v>1946700</v>
      </c>
      <c r="P20" s="24">
        <f ca="1">SUM($O$3:O20)</f>
        <v>34422900</v>
      </c>
      <c r="Q20" s="24">
        <f ca="1">MATCH(P20,经验数据!$Z$2:$Z$15,1)-1</f>
        <v>9</v>
      </c>
      <c r="R20" s="24" t="b">
        <f t="shared" ca="1" si="0"/>
        <v>1</v>
      </c>
      <c r="S20" s="24">
        <f ca="1">MIN(INDEX(模拟数据!$N$37:$N$40,MATCH($A$1,模拟数据!$K$37:$K$40,0)),IF(R20,M20-110,0))</f>
        <v>2</v>
      </c>
      <c r="T20" s="24">
        <f ca="1">IF(S20=0,0,SUM(OFFSET(经验数据!$B$2,M20-S20,,S20,)))</f>
        <v>7547795</v>
      </c>
      <c r="U20" s="24">
        <f t="shared" ca="1" si="1"/>
        <v>60533956.199999988</v>
      </c>
      <c r="V20" s="24">
        <f ca="1">MATCH(U20,经验数据!$C$3:$C$202,1)</f>
        <v>110</v>
      </c>
      <c r="W20" s="24">
        <f ca="1">IFERROR(SUM(OFFSET([1]轮回!$B$1,MATCH(M20,[1]轮回!$A$1:$A$91,0)-S20,,S20,)),0)</f>
        <v>0</v>
      </c>
      <c r="X20" s="24">
        <f ca="1">W20+IF(R20,INDEX(模拟数据!$P$47:$P$50,MATCH($A$1,模拟数据!$K$47:$K$50,0)),0)</f>
        <v>1800000</v>
      </c>
      <c r="Y20" s="24">
        <f ca="1">SUM($X$3:X20)</f>
        <v>12600000</v>
      </c>
      <c r="Z20" s="24">
        <f ca="1">MATCH(Y20,经验数据!$Z$2:$Z$15,1)-1</f>
        <v>7</v>
      </c>
    </row>
    <row r="21" spans="1:26" x14ac:dyDescent="0.15">
      <c r="A21" s="25">
        <v>19</v>
      </c>
      <c r="B21" s="24">
        <f ca="1">SUM(OFFSET(经验数据!$F$2,INDEX(模拟数据!$B$3:$E$62,$A20,MATCH(A$1,模拟数据!$B$2:$E$2,0))+1,,INDEX(模拟数据!$B$3:$E$62,$A21,MATCH(A$1,模拟数据!$B$2:$E$2,0))-INDEX(模拟数据!$B$3:$E$62,$A20,MATCH(A$1,模拟数据!$B$2:$E$2,0)),))</f>
        <v>369630</v>
      </c>
      <c r="C21" s="24">
        <f>模拟数据!$L$16*INDEX(经验数据!$H$3:$H$3401,MATCH(INDEX(模拟数据!$B$3:$E$62,$A21,MATCH(A$1,模拟数据!$B$2:$E$2,0)),经验数据!$E$3:$E$3401,0))*(1+INDEX(模拟数据!$M$19:$M$22,MATCH(A$1,模拟数据!$K$19:$K$22,0)))</f>
        <v>9479707.6000000015</v>
      </c>
      <c r="D21" s="24">
        <f ca="1">SUM(OFFSET(经验数据!$S$2,INDEX(模拟数据!$F$3:$I$62,$A20,MATCH(A$1,模拟数据!$B$2:$E$2,0))+1,,INDEX(模拟数据!$F$3:$I$62,$A21,MATCH(A$1,模拟数据!$B$2:$E$2,0))-INDEX(模拟数据!$F$3:$I$62,$A20,MATCH(A$1,模拟数据!$B$2:$E$2,0)),))</f>
        <v>1110000</v>
      </c>
      <c r="E21" s="24">
        <f ca="1">MIN(200,MATCH(SUM(B21:D21,U20),经验数据!$C$3:$C$202,1))</f>
        <v>112</v>
      </c>
      <c r="F21" s="24">
        <f t="shared" ca="1" si="2"/>
        <v>9</v>
      </c>
      <c r="G21" s="24">
        <f ca="1">INDEX(经验数据!$M$3:$M$23,MATCH(E21,经验数据!$J$3:$J$23,1))*INDEX(模拟数据!$S$19:$S$22,MATCH(A$1,模拟数据!$K$19:$K$22,0))</f>
        <v>8100000</v>
      </c>
      <c r="H21" s="24">
        <f ca="1">IF(F20&gt;0,VLOOKUP(F20*1000,经验数据!$O$3:$P$95,2,FALSE),VLOOKUP(MIN(80,E21),经验数据!$O$3:$P$95,2,FALSE))*模拟数据!$L$30</f>
        <v>990030</v>
      </c>
      <c r="I21" s="24">
        <f ca="1">MATCH(SUM(B21:D21,G21:H21,U20),经验数据!$C$3:$C$202,1)</f>
        <v>115</v>
      </c>
      <c r="J21" s="24">
        <f ca="1">MIN(INDEX(模拟数据!$N$37:$N$40,MATCH($A$1,模拟数据!$K$37:$K$40,0)),MAX(0,I21-80))</f>
        <v>3</v>
      </c>
      <c r="K21" s="24">
        <f ca="1">IF(J21=0,0,SUM(OFFSET(经验数据!$B$2,I21-J21,,J21,)))</f>
        <v>12388590</v>
      </c>
      <c r="L21" s="24">
        <f t="shared" ca="1" si="3"/>
        <v>68194733.799999982</v>
      </c>
      <c r="M21" s="24">
        <f ca="1">MATCH(L21,经验数据!$C$3:$C$202,1)</f>
        <v>112</v>
      </c>
      <c r="N21" s="24">
        <f ca="1">IFERROR(SUM(OFFSET(经验数据!$V$1,MATCH(I21,经验数据!$U$1:$U$123,0)-J21,,J21,)),0)</f>
        <v>146700</v>
      </c>
      <c r="O21" s="24">
        <f ca="1">N21+IF(J21&gt;0,INDEX(模拟数据!$P$37:$P$40,MATCH($A$1,模拟数据!$K$37:$K$40,0)),0)</f>
        <v>1946700</v>
      </c>
      <c r="P21" s="24">
        <f ca="1">SUM($O$3:O21)</f>
        <v>36369600</v>
      </c>
      <c r="Q21" s="24">
        <f ca="1">MATCH(P21,经验数据!$Z$2:$Z$15,1)-1</f>
        <v>9</v>
      </c>
      <c r="R21" s="24" t="b">
        <f t="shared" ca="1" si="0"/>
        <v>1</v>
      </c>
      <c r="S21" s="24">
        <f ca="1">MIN(INDEX(模拟数据!$N$37:$N$40,MATCH($A$1,模拟数据!$K$37:$K$40,0)),IF(R21,M21-110,0))</f>
        <v>2</v>
      </c>
      <c r="T21" s="24">
        <f ca="1">IF(S21=0,0,SUM(OFFSET(经验数据!$B$2,M21-S21,,S21,)))</f>
        <v>7547795</v>
      </c>
      <c r="U21" s="24">
        <f t="shared" ca="1" si="1"/>
        <v>60646938.799999982</v>
      </c>
      <c r="V21" s="24">
        <f ca="1">MATCH(U21,经验数据!$C$3:$C$202,1)</f>
        <v>110</v>
      </c>
      <c r="W21" s="24">
        <f ca="1">IFERROR(SUM(OFFSET([1]轮回!$B$1,MATCH(M21,[1]轮回!$A$1:$A$91,0)-S21,,S21,)),0)</f>
        <v>0</v>
      </c>
      <c r="X21" s="24">
        <f ca="1">W21+IF(R21,INDEX(模拟数据!$P$47:$P$50,MATCH($A$1,模拟数据!$K$47:$K$50,0)),0)</f>
        <v>1800000</v>
      </c>
      <c r="Y21" s="24">
        <f ca="1">SUM($X$3:X21)</f>
        <v>14400000</v>
      </c>
      <c r="Z21" s="24">
        <f ca="1">MATCH(Y21,经验数据!$Z$2:$Z$15,1)-1</f>
        <v>7</v>
      </c>
    </row>
    <row r="22" spans="1:26" x14ac:dyDescent="0.15">
      <c r="A22" s="25">
        <v>20</v>
      </c>
      <c r="B22" s="24">
        <f ca="1">SUM(OFFSET(经验数据!$F$2,INDEX(模拟数据!$B$3:$E$62,$A21,MATCH(A$1,模拟数据!$B$2:$E$2,0))+1,,INDEX(模拟数据!$B$3:$E$62,$A22,MATCH(A$1,模拟数据!$B$2:$E$2,0))-INDEX(模拟数据!$B$3:$E$62,$A21,MATCH(A$1,模拟数据!$B$2:$E$2,0)),))</f>
        <v>380071</v>
      </c>
      <c r="C22" s="24">
        <f>模拟数据!$L$16*INDEX(经验数据!$H$3:$H$3401,MATCH(INDEX(模拟数据!$B$3:$E$62,$A22,MATCH(A$1,模拟数据!$B$2:$E$2,0)),经验数据!$E$3:$E$3401,0))*(1+INDEX(模拟数据!$M$19:$M$22,MATCH(A$1,模拟数据!$K$19:$K$22,0)))</f>
        <v>9743915.5</v>
      </c>
      <c r="D22" s="24">
        <f ca="1">SUM(OFFSET(经验数据!$S$2,INDEX(模拟数据!$F$3:$I$62,$A21,MATCH(A$1,模拟数据!$B$2:$E$2,0))+1,,INDEX(模拟数据!$F$3:$I$62,$A22,MATCH(A$1,模拟数据!$B$2:$E$2,0))-INDEX(模拟数据!$F$3:$I$62,$A21,MATCH(A$1,模拟数据!$B$2:$E$2,0)),))</f>
        <v>1445000</v>
      </c>
      <c r="E22" s="24">
        <f ca="1">MIN(200,MATCH(SUM(B22:D22,U21),经验数据!$C$3:$C$202,1))</f>
        <v>113</v>
      </c>
      <c r="F22" s="24">
        <f t="shared" ca="1" si="2"/>
        <v>9</v>
      </c>
      <c r="G22" s="24">
        <f ca="1">INDEX(经验数据!$M$3:$M$23,MATCH(E22,经验数据!$J$3:$J$23,1))*INDEX(模拟数据!$S$19:$S$22,MATCH(A$1,模拟数据!$K$19:$K$22,0))</f>
        <v>8100000</v>
      </c>
      <c r="H22" s="24">
        <f ca="1">IF(F21&gt;0,VLOOKUP(F21*1000,经验数据!$O$3:$P$95,2,FALSE),VLOOKUP(MIN(80,E22),经验数据!$O$3:$P$95,2,FALSE))*模拟数据!$L$30</f>
        <v>990030</v>
      </c>
      <c r="I22" s="24">
        <f ca="1">MATCH(SUM(B22:D22,G22:H22,U21),经验数据!$C$3:$C$202,1)</f>
        <v>115</v>
      </c>
      <c r="J22" s="24">
        <f ca="1">MIN(INDEX(模拟数据!$N$37:$N$40,MATCH($A$1,模拟数据!$K$37:$K$40,0)),MAX(0,I22-80))</f>
        <v>3</v>
      </c>
      <c r="K22" s="24">
        <f ca="1">IF(J22=0,0,SUM(OFFSET(经验数据!$B$2,I22-J22,,J22,)))</f>
        <v>12388590</v>
      </c>
      <c r="L22" s="24">
        <f t="shared" ca="1" si="3"/>
        <v>68917365.299999982</v>
      </c>
      <c r="M22" s="24">
        <f ca="1">MATCH(L22,经验数据!$C$3:$C$202,1)</f>
        <v>112</v>
      </c>
      <c r="N22" s="24">
        <f ca="1">IFERROR(SUM(OFFSET(经验数据!$V$1,MATCH(I22,经验数据!$U$1:$U$123,0)-J22,,J22,)),0)</f>
        <v>146700</v>
      </c>
      <c r="O22" s="24">
        <f ca="1">N22+IF(J22&gt;0,INDEX(模拟数据!$P$37:$P$40,MATCH($A$1,模拟数据!$K$37:$K$40,0)),0)</f>
        <v>1946700</v>
      </c>
      <c r="P22" s="24">
        <f ca="1">SUM($O$3:O22)</f>
        <v>38316300</v>
      </c>
      <c r="Q22" s="24">
        <f ca="1">MATCH(P22,经验数据!$Z$2:$Z$15,1)-1</f>
        <v>9</v>
      </c>
      <c r="R22" s="24" t="b">
        <f t="shared" ca="1" si="0"/>
        <v>1</v>
      </c>
      <c r="S22" s="24">
        <f ca="1">MIN(INDEX(模拟数据!$N$37:$N$40,MATCH($A$1,模拟数据!$K$37:$K$40,0)),IF(R22,M22-110,0))</f>
        <v>2</v>
      </c>
      <c r="T22" s="24">
        <f ca="1">IF(S22=0,0,SUM(OFFSET(经验数据!$B$2,M22-S22,,S22,)))</f>
        <v>7547795</v>
      </c>
      <c r="U22" s="24">
        <f t="shared" ca="1" si="1"/>
        <v>61369570.299999982</v>
      </c>
      <c r="V22" s="24">
        <f ca="1">MATCH(U22,经验数据!$C$3:$C$202,1)</f>
        <v>110</v>
      </c>
      <c r="W22" s="24">
        <f ca="1">IFERROR(SUM(OFFSET([1]轮回!$B$1,MATCH(M22,[1]轮回!$A$1:$A$91,0)-S22,,S22,)),0)</f>
        <v>0</v>
      </c>
      <c r="X22" s="24">
        <f ca="1">W22+IF(R22,INDEX(模拟数据!$P$47:$P$50,MATCH($A$1,模拟数据!$K$47:$K$50,0)),0)</f>
        <v>1800000</v>
      </c>
      <c r="Y22" s="24">
        <f ca="1">SUM($X$3:X22)</f>
        <v>16200000</v>
      </c>
      <c r="Z22" s="24">
        <f ca="1">MATCH(Y22,经验数据!$Z$2:$Z$15,1)-1</f>
        <v>7</v>
      </c>
    </row>
    <row r="23" spans="1:26" x14ac:dyDescent="0.15">
      <c r="A23" s="25">
        <v>21</v>
      </c>
      <c r="B23" s="24">
        <f ca="1">SUM(OFFSET(经验数据!$F$2,INDEX(模拟数据!$B$3:$E$62,$A22,MATCH(A$1,模拟数据!$B$2:$E$2,0))+1,,INDEX(模拟数据!$B$3:$E$62,$A23,MATCH(A$1,模拟数据!$B$2:$E$2,0))-INDEX(模拟数据!$B$3:$E$62,$A22,MATCH(A$1,模拟数据!$B$2:$E$2,0)),))</f>
        <v>390516</v>
      </c>
      <c r="C23" s="24">
        <f>模拟数据!$L$16*INDEX(经验数据!$H$3:$H$3401,MATCH(INDEX(模拟数据!$B$3:$E$62,$A23,MATCH(A$1,模拟数据!$B$2:$E$2,0)),经验数据!$E$3:$E$3401,0))*(1+INDEX(模拟数据!$M$19:$M$22,MATCH(A$1,模拟数据!$K$19:$K$22,0)))</f>
        <v>10008123.4</v>
      </c>
      <c r="D23" s="24">
        <f ca="1">SUM(OFFSET(经验数据!$S$2,INDEX(模拟数据!$F$3:$I$62,$A22,MATCH(A$1,模拟数据!$B$2:$E$2,0))+1,,INDEX(模拟数据!$F$3:$I$62,$A23,MATCH(A$1,模拟数据!$B$2:$E$2,0))-INDEX(模拟数据!$F$3:$I$62,$A22,MATCH(A$1,模拟数据!$B$2:$E$2,0)),))</f>
        <v>1200000</v>
      </c>
      <c r="E23" s="24">
        <f ca="1">MIN(200,MATCH(SUM(B23:D23,U22),经验数据!$C$3:$C$202,1))</f>
        <v>113</v>
      </c>
      <c r="F23" s="24">
        <f t="shared" ca="1" si="2"/>
        <v>9</v>
      </c>
      <c r="G23" s="24">
        <f ca="1">INDEX(经验数据!$M$3:$M$23,MATCH(E23,经验数据!$J$3:$J$23,1))*INDEX(模拟数据!$S$19:$S$22,MATCH(A$1,模拟数据!$K$19:$K$22,0))</f>
        <v>8100000</v>
      </c>
      <c r="H23" s="24">
        <f ca="1">IF(F22&gt;0,VLOOKUP(F22*1000,经验数据!$O$3:$P$95,2,FALSE),VLOOKUP(MIN(80,E23),经验数据!$O$3:$P$95,2,FALSE))*模拟数据!$L$30</f>
        <v>990030</v>
      </c>
      <c r="I23" s="24">
        <f ca="1">MATCH(SUM(B23:D23,G23:H23,U22),经验数据!$C$3:$C$202,1)</f>
        <v>115</v>
      </c>
      <c r="J23" s="24">
        <f ca="1">MIN(INDEX(模拟数据!$N$37:$N$40,MATCH($A$1,模拟数据!$K$37:$K$40,0)),MAX(0,I23-80))</f>
        <v>3</v>
      </c>
      <c r="K23" s="24">
        <f ca="1">IF(J23=0,0,SUM(OFFSET(经验数据!$B$2,I23-J23,,J23,)))</f>
        <v>12388590</v>
      </c>
      <c r="L23" s="24">
        <f t="shared" ca="1" si="3"/>
        <v>69669649.699999988</v>
      </c>
      <c r="M23" s="24">
        <f ca="1">MATCH(L23,经验数据!$C$3:$C$202,1)</f>
        <v>112</v>
      </c>
      <c r="N23" s="24">
        <f ca="1">IFERROR(SUM(OFFSET(经验数据!$V$1,MATCH(I23,经验数据!$U$1:$U$123,0)-J23,,J23,)),0)</f>
        <v>146700</v>
      </c>
      <c r="O23" s="24">
        <f ca="1">N23+IF(J23&gt;0,INDEX(模拟数据!$P$37:$P$40,MATCH($A$1,模拟数据!$K$37:$K$40,0)),0)</f>
        <v>1946700</v>
      </c>
      <c r="P23" s="24">
        <f ca="1">SUM($O$3:O23)</f>
        <v>40263000</v>
      </c>
      <c r="Q23" s="24">
        <f ca="1">MATCH(P23,经验数据!$Z$2:$Z$15,1)-1</f>
        <v>10</v>
      </c>
      <c r="R23" s="24" t="b">
        <f t="shared" ca="1" si="0"/>
        <v>1</v>
      </c>
      <c r="S23" s="24">
        <f ca="1">MIN(INDEX(模拟数据!$N$37:$N$40,MATCH($A$1,模拟数据!$K$37:$K$40,0)),IF(R23,M23-110,0))</f>
        <v>2</v>
      </c>
      <c r="T23" s="24">
        <f ca="1">IF(S23=0,0,SUM(OFFSET(经验数据!$B$2,M23-S23,,S23,)))</f>
        <v>7547795</v>
      </c>
      <c r="U23" s="24">
        <f t="shared" ca="1" si="1"/>
        <v>62121854.699999988</v>
      </c>
      <c r="V23" s="24">
        <f ca="1">MATCH(U23,经验数据!$C$3:$C$202,1)</f>
        <v>110</v>
      </c>
      <c r="W23" s="24">
        <f ca="1">IFERROR(SUM(OFFSET([1]轮回!$B$1,MATCH(M23,[1]轮回!$A$1:$A$91,0)-S23,,S23,)),0)</f>
        <v>0</v>
      </c>
      <c r="X23" s="24">
        <f ca="1">W23+IF(R23,INDEX(模拟数据!$P$47:$P$50,MATCH($A$1,模拟数据!$K$47:$K$50,0)),0)</f>
        <v>1800000</v>
      </c>
      <c r="Y23" s="24">
        <f ca="1">SUM($X$3:X23)</f>
        <v>18000000</v>
      </c>
      <c r="Z23" s="24">
        <f ca="1">MATCH(Y23,经验数据!$Z$2:$Z$15,1)-1</f>
        <v>8</v>
      </c>
    </row>
    <row r="24" spans="1:26" x14ac:dyDescent="0.15">
      <c r="A24" s="25">
        <v>22</v>
      </c>
      <c r="B24" s="24">
        <f ca="1">SUM(OFFSET(经验数据!$F$2,INDEX(模拟数据!$B$3:$E$62,$A23,MATCH(A$1,模拟数据!$B$2:$E$2,0))+1,,INDEX(模拟数据!$B$3:$E$62,$A24,MATCH(A$1,模拟数据!$B$2:$E$2,0))-INDEX(模拟数据!$B$3:$E$62,$A23,MATCH(A$1,模拟数据!$B$2:$E$2,0)),))</f>
        <v>400959</v>
      </c>
      <c r="C24" s="24">
        <f>模拟数据!$L$16*INDEX(经验数据!$H$3:$H$3401,MATCH(INDEX(模拟数据!$B$3:$E$62,$A24,MATCH(A$1,模拟数据!$B$2:$E$2,0)),经验数据!$E$3:$E$3401,0))*(1+INDEX(模拟数据!$M$19:$M$22,MATCH(A$1,模拟数据!$K$19:$K$22,0)))</f>
        <v>10272331.300000001</v>
      </c>
      <c r="D24" s="24">
        <f ca="1">SUM(OFFSET(经验数据!$S$2,INDEX(模拟数据!$F$3:$I$62,$A23,MATCH(A$1,模拟数据!$B$2:$E$2,0))+1,,INDEX(模拟数据!$F$3:$I$62,$A24,MATCH(A$1,模拟数据!$B$2:$E$2,0))-INDEX(模拟数据!$F$3:$I$62,$A23,MATCH(A$1,模拟数据!$B$2:$E$2,0)),))</f>
        <v>1240000</v>
      </c>
      <c r="E24" s="24">
        <f ca="1">MIN(200,MATCH(SUM(B24:D24,U23),经验数据!$C$3:$C$202,1))</f>
        <v>113</v>
      </c>
      <c r="F24" s="24">
        <f t="shared" ca="1" si="2"/>
        <v>10</v>
      </c>
      <c r="G24" s="24">
        <f ca="1">INDEX(经验数据!$M$3:$M$23,MATCH(E24,经验数据!$J$3:$J$23,1))*INDEX(模拟数据!$S$19:$S$22,MATCH(A$1,模拟数据!$K$19:$K$22,0))</f>
        <v>8100000</v>
      </c>
      <c r="H24" s="24">
        <f ca="1">IF(F23&gt;0,VLOOKUP(F23*1000,经验数据!$O$3:$P$95,2,FALSE),VLOOKUP(MIN(80,E24),经验数据!$O$3:$P$95,2,FALSE))*模拟数据!$L$30</f>
        <v>990030</v>
      </c>
      <c r="I24" s="24">
        <f ca="1">MATCH(SUM(B24:D24,G24:H24,U23),经验数据!$C$3:$C$202,1)</f>
        <v>115</v>
      </c>
      <c r="J24" s="24">
        <f ca="1">MIN(INDEX(模拟数据!$N$37:$N$40,MATCH($A$1,模拟数据!$K$37:$K$40,0)),MAX(0,I24-80))</f>
        <v>3</v>
      </c>
      <c r="K24" s="24">
        <f ca="1">IF(J24=0,0,SUM(OFFSET(经验数据!$B$2,I24-J24,,J24,)))</f>
        <v>12388590</v>
      </c>
      <c r="L24" s="24">
        <f t="shared" ca="1" si="3"/>
        <v>70736584.999999985</v>
      </c>
      <c r="M24" s="24">
        <f ca="1">MATCH(L24,经验数据!$C$3:$C$202,1)</f>
        <v>112</v>
      </c>
      <c r="N24" s="24">
        <f ca="1">IFERROR(SUM(OFFSET(经验数据!$V$1,MATCH(I24,经验数据!$U$1:$U$123,0)-J24,,J24,)),0)</f>
        <v>146700</v>
      </c>
      <c r="O24" s="24">
        <f ca="1">N24+IF(J24&gt;0,INDEX(模拟数据!$P$37:$P$40,MATCH($A$1,模拟数据!$K$37:$K$40,0)),0)</f>
        <v>1946700</v>
      </c>
      <c r="P24" s="24">
        <f ca="1">SUM($O$3:O24)</f>
        <v>42209700</v>
      </c>
      <c r="Q24" s="24">
        <f ca="1">MATCH(P24,经验数据!$Z$2:$Z$15,1)-1</f>
        <v>10</v>
      </c>
      <c r="R24" s="24" t="b">
        <f t="shared" ca="1" si="0"/>
        <v>1</v>
      </c>
      <c r="S24" s="24">
        <f ca="1">MIN(INDEX(模拟数据!$N$37:$N$40,MATCH($A$1,模拟数据!$K$37:$K$40,0)),IF(R24,M24-110,0))</f>
        <v>2</v>
      </c>
      <c r="T24" s="24">
        <f ca="1">IF(S24=0,0,SUM(OFFSET(经验数据!$B$2,M24-S24,,S24,)))</f>
        <v>7547795</v>
      </c>
      <c r="U24" s="24">
        <f t="shared" ca="1" si="1"/>
        <v>63188789.999999985</v>
      </c>
      <c r="V24" s="24">
        <f ca="1">MATCH(U24,经验数据!$C$3:$C$202,1)</f>
        <v>110</v>
      </c>
      <c r="W24" s="24">
        <f ca="1">IFERROR(SUM(OFFSET([1]轮回!$B$1,MATCH(M24,[1]轮回!$A$1:$A$91,0)-S24,,S24,)),0)</f>
        <v>0</v>
      </c>
      <c r="X24" s="24">
        <f ca="1">W24+IF(R24,INDEX(模拟数据!$P$47:$P$50,MATCH($A$1,模拟数据!$K$47:$K$50,0)),0)</f>
        <v>1800000</v>
      </c>
      <c r="Y24" s="24">
        <f ca="1">SUM($X$3:X24)</f>
        <v>19800000</v>
      </c>
      <c r="Z24" s="24">
        <f ca="1">MATCH(Y24,经验数据!$Z$2:$Z$15,1)-1</f>
        <v>8</v>
      </c>
    </row>
    <row r="25" spans="1:26" x14ac:dyDescent="0.15">
      <c r="A25" s="25">
        <v>23</v>
      </c>
      <c r="B25" s="24">
        <f ca="1">SUM(OFFSET(经验数据!$F$2,INDEX(模拟数据!$B$3:$E$62,$A24,MATCH(A$1,模拟数据!$B$2:$E$2,0))+1,,INDEX(模拟数据!$B$3:$E$62,$A25,MATCH(A$1,模拟数据!$B$2:$E$2,0))-INDEX(模拟数据!$B$3:$E$62,$A24,MATCH(A$1,模拟数据!$B$2:$E$2,0)),))</f>
        <v>411402</v>
      </c>
      <c r="C25" s="24">
        <f>模拟数据!$L$16*INDEX(经验数据!$H$3:$H$3401,MATCH(INDEX(模拟数据!$B$3:$E$62,$A25,MATCH(A$1,模拟数据!$B$2:$E$2,0)),经验数据!$E$3:$E$3401,0))*(1+INDEX(模拟数据!$M$19:$M$22,MATCH(A$1,模拟数据!$K$19:$K$22,0)))</f>
        <v>10536539.200000001</v>
      </c>
      <c r="D25" s="24">
        <f ca="1">SUM(OFFSET(经验数据!$S$2,INDEX(模拟数据!$F$3:$I$62,$A24,MATCH(A$1,模拟数据!$B$2:$E$2,0))+1,,INDEX(模拟数据!$F$3:$I$62,$A25,MATCH(A$1,模拟数据!$B$2:$E$2,0))-INDEX(模拟数据!$F$3:$I$62,$A24,MATCH(A$1,模拟数据!$B$2:$E$2,0)),))</f>
        <v>1605000</v>
      </c>
      <c r="E25" s="24">
        <f ca="1">MIN(200,MATCH(SUM(B25:D25,U24),经验数据!$C$3:$C$202,1))</f>
        <v>113</v>
      </c>
      <c r="F25" s="24">
        <f t="shared" ca="1" si="2"/>
        <v>10</v>
      </c>
      <c r="G25" s="24">
        <f ca="1">INDEX(经验数据!$M$3:$M$23,MATCH(E25,经验数据!$J$3:$J$23,1))*INDEX(模拟数据!$S$19:$S$22,MATCH(A$1,模拟数据!$K$19:$K$22,0))</f>
        <v>8100000</v>
      </c>
      <c r="H25" s="24">
        <f ca="1">IF(F24&gt;0,VLOOKUP(F24*1000,经验数据!$O$3:$P$95,2,FALSE),VLOOKUP(MIN(80,E25),经验数据!$O$3:$P$95,2,FALSE))*模拟数据!$L$30</f>
        <v>1035780</v>
      </c>
      <c r="I25" s="24">
        <f ca="1">MATCH(SUM(B25:D25,G25:H25,U24),经验数据!$C$3:$C$202,1)</f>
        <v>116</v>
      </c>
      <c r="J25" s="24">
        <f ca="1">MIN(INDEX(模拟数据!$N$37:$N$40,MATCH($A$1,模拟数据!$K$37:$K$40,0)),MAX(0,I25-80))</f>
        <v>3</v>
      </c>
      <c r="K25" s="24">
        <f ca="1">IF(J25=0,0,SUM(OFFSET(经验数据!$B$2,I25-J25,,J25,)))</f>
        <v>12754900</v>
      </c>
      <c r="L25" s="24">
        <f t="shared" ca="1" si="3"/>
        <v>72122611.199999988</v>
      </c>
      <c r="M25" s="24">
        <f ca="1">MATCH(L25,经验数据!$C$3:$C$202,1)</f>
        <v>113</v>
      </c>
      <c r="N25" s="24">
        <f ca="1">IFERROR(SUM(OFFSET(经验数据!$V$1,MATCH(I25,经验数据!$U$1:$U$123,0)-J25,,J25,)),0)</f>
        <v>153100</v>
      </c>
      <c r="O25" s="24">
        <f ca="1">N25+IF(J25&gt;0,INDEX(模拟数据!$P$37:$P$40,MATCH($A$1,模拟数据!$K$37:$K$40,0)),0)</f>
        <v>1953100</v>
      </c>
      <c r="P25" s="24">
        <f ca="1">SUM($O$3:O25)</f>
        <v>44162800</v>
      </c>
      <c r="Q25" s="24">
        <f ca="1">MATCH(P25,经验数据!$Z$2:$Z$15,1)-1</f>
        <v>10</v>
      </c>
      <c r="R25" s="24" t="b">
        <f t="shared" ca="1" si="0"/>
        <v>1</v>
      </c>
      <c r="S25" s="24">
        <f ca="1">MIN(INDEX(模拟数据!$N$37:$N$40,MATCH($A$1,模拟数据!$K$37:$K$40,0)),IF(R25,M25-110,0))</f>
        <v>3</v>
      </c>
      <c r="T25" s="24">
        <f ca="1">IF(S25=0,0,SUM(OFFSET(经验数据!$B$2,M25-S25,,S25,)))</f>
        <v>11556367</v>
      </c>
      <c r="U25" s="24">
        <f t="shared" ca="1" si="1"/>
        <v>60566244.199999988</v>
      </c>
      <c r="V25" s="24">
        <f ca="1">MATCH(U25,经验数据!$C$3:$C$202,1)</f>
        <v>110</v>
      </c>
      <c r="W25" s="24">
        <f ca="1">IFERROR(SUM(OFFSET([1]轮回!$B$1,MATCH(M25,[1]轮回!$A$1:$A$91,0)-S25,,S25,)),0)</f>
        <v>0</v>
      </c>
      <c r="X25" s="24">
        <f ca="1">W25+IF(R25,INDEX(模拟数据!$P$47:$P$50,MATCH($A$1,模拟数据!$K$47:$K$50,0)),0)</f>
        <v>1800000</v>
      </c>
      <c r="Y25" s="24">
        <f ca="1">SUM($X$3:X25)</f>
        <v>21600000</v>
      </c>
      <c r="Z25" s="24">
        <f ca="1">MATCH(Y25,经验数据!$Z$2:$Z$15,1)-1</f>
        <v>8</v>
      </c>
    </row>
    <row r="26" spans="1:26" x14ac:dyDescent="0.15">
      <c r="A26" s="25">
        <v>24</v>
      </c>
      <c r="B26" s="24">
        <f ca="1">SUM(OFFSET(经验数据!$F$2,INDEX(模拟数据!$B$3:$E$62,$A25,MATCH(A$1,模拟数据!$B$2:$E$2,0))+1,,INDEX(模拟数据!$B$3:$E$62,$A26,MATCH(A$1,模拟数据!$B$2:$E$2,0))-INDEX(模拟数据!$B$3:$E$62,$A25,MATCH(A$1,模拟数据!$B$2:$E$2,0)),))</f>
        <v>421845</v>
      </c>
      <c r="C26" s="24">
        <f>模拟数据!$L$16*INDEX(经验数据!$H$3:$H$3401,MATCH(INDEX(模拟数据!$B$3:$E$62,$A26,MATCH(A$1,模拟数据!$B$2:$E$2,0)),经验数据!$E$3:$E$3401,0))*(1+INDEX(模拟数据!$M$19:$M$22,MATCH(A$1,模拟数据!$K$19:$K$22,0)))</f>
        <v>10800772.4</v>
      </c>
      <c r="D26" s="24">
        <f ca="1">SUM(OFFSET(经验数据!$S$2,INDEX(模拟数据!$F$3:$I$62,$A25,MATCH(A$1,模拟数据!$B$2:$E$2,0))+1,,INDEX(模拟数据!$F$3:$I$62,$A26,MATCH(A$1,模拟数据!$B$2:$E$2,0))-INDEX(模拟数据!$F$3:$I$62,$A25,MATCH(A$1,模拟数据!$B$2:$E$2,0)),))</f>
        <v>1330000</v>
      </c>
      <c r="E26" s="24">
        <f ca="1">MIN(200,MATCH(SUM(B26:D26,U25),经验数据!$C$3:$C$202,1))</f>
        <v>113</v>
      </c>
      <c r="F26" s="24">
        <f t="shared" ca="1" si="2"/>
        <v>10</v>
      </c>
      <c r="G26" s="24">
        <f ca="1">INDEX(经验数据!$M$3:$M$23,MATCH(E26,经验数据!$J$3:$J$23,1))*INDEX(模拟数据!$S$19:$S$22,MATCH(A$1,模拟数据!$K$19:$K$22,0))</f>
        <v>8100000</v>
      </c>
      <c r="H26" s="24">
        <f ca="1">IF(F25&gt;0,VLOOKUP(F25*1000,经验数据!$O$3:$P$95,2,FALSE),VLOOKUP(MIN(80,E26),经验数据!$O$3:$P$95,2,FALSE))*模拟数据!$L$30</f>
        <v>1035780</v>
      </c>
      <c r="I26" s="24">
        <f ca="1">MATCH(SUM(B26:D26,G26:H26,U25),经验数据!$C$3:$C$202,1)</f>
        <v>115</v>
      </c>
      <c r="J26" s="24">
        <f ca="1">MIN(INDEX(模拟数据!$N$37:$N$40,MATCH($A$1,模拟数据!$K$37:$K$40,0)),MAX(0,I26-80))</f>
        <v>3</v>
      </c>
      <c r="K26" s="24">
        <f ca="1">IF(J26=0,0,SUM(OFFSET(经验数据!$B$2,I26-J26,,J26,)))</f>
        <v>12388590</v>
      </c>
      <c r="L26" s="24">
        <f t="shared" ca="1" si="3"/>
        <v>69866051.599999994</v>
      </c>
      <c r="M26" s="24">
        <f ca="1">MATCH(L26,经验数据!$C$3:$C$202,1)</f>
        <v>112</v>
      </c>
      <c r="N26" s="24">
        <f ca="1">IFERROR(SUM(OFFSET(经验数据!$V$1,MATCH(I26,经验数据!$U$1:$U$123,0)-J26,,J26,)),0)</f>
        <v>146700</v>
      </c>
      <c r="O26" s="24">
        <f ca="1">N26+IF(J26&gt;0,INDEX(模拟数据!$P$37:$P$40,MATCH($A$1,模拟数据!$K$37:$K$40,0)),0)</f>
        <v>1946700</v>
      </c>
      <c r="P26" s="24">
        <f ca="1">SUM($O$3:O26)</f>
        <v>46109500</v>
      </c>
      <c r="Q26" s="24">
        <f ca="1">MATCH(P26,经验数据!$Z$2:$Z$15,1)-1</f>
        <v>10</v>
      </c>
      <c r="R26" s="24" t="b">
        <f t="shared" ca="1" si="0"/>
        <v>1</v>
      </c>
      <c r="S26" s="24">
        <f ca="1">MIN(INDEX(模拟数据!$N$37:$N$40,MATCH($A$1,模拟数据!$K$37:$K$40,0)),IF(R26,M26-110,0))</f>
        <v>2</v>
      </c>
      <c r="T26" s="24">
        <f ca="1">IF(S26=0,0,SUM(OFFSET(经验数据!$B$2,M26-S26,,S26,)))</f>
        <v>7547795</v>
      </c>
      <c r="U26" s="24">
        <f t="shared" ca="1" si="1"/>
        <v>62318256.599999994</v>
      </c>
      <c r="V26" s="24">
        <f ca="1">MATCH(U26,经验数据!$C$3:$C$202,1)</f>
        <v>110</v>
      </c>
      <c r="W26" s="24">
        <f ca="1">IFERROR(SUM(OFFSET([1]轮回!$B$1,MATCH(M26,[1]轮回!$A$1:$A$91,0)-S26,,S26,)),0)</f>
        <v>0</v>
      </c>
      <c r="X26" s="24">
        <f ca="1">W26+IF(R26,INDEX(模拟数据!$P$47:$P$50,MATCH($A$1,模拟数据!$K$47:$K$50,0)),0)</f>
        <v>1800000</v>
      </c>
      <c r="Y26" s="24">
        <f ca="1">SUM($X$3:X26)</f>
        <v>23400000</v>
      </c>
      <c r="Z26" s="24">
        <f ca="1">MATCH(Y26,经验数据!$Z$2:$Z$15,1)-1</f>
        <v>8</v>
      </c>
    </row>
    <row r="27" spans="1:26" x14ac:dyDescent="0.15">
      <c r="A27" s="25">
        <v>25</v>
      </c>
      <c r="B27" s="24">
        <f ca="1">SUM(OFFSET(经验数据!$F$2,INDEX(模拟数据!$B$3:$E$62,$A26,MATCH(A$1,模拟数据!$B$2:$E$2,0))+1,,INDEX(模拟数据!$B$3:$E$62,$A27,MATCH(A$1,模拟数据!$B$2:$E$2,0))-INDEX(模拟数据!$B$3:$E$62,$A26,MATCH(A$1,模拟数据!$B$2:$E$2,0)),))</f>
        <v>432288</v>
      </c>
      <c r="C27" s="24">
        <f>模拟数据!$L$16*INDEX(经验数据!$H$3:$H$3401,MATCH(INDEX(模拟数据!$B$3:$E$62,$A27,MATCH(A$1,模拟数据!$B$2:$E$2,0)),经验数据!$E$3:$E$3401,0))*(1+INDEX(模拟数据!$M$19:$M$22,MATCH(A$1,模拟数据!$K$19:$K$22,0)))</f>
        <v>11064980.300000001</v>
      </c>
      <c r="D27" s="24">
        <f ca="1">SUM(OFFSET(经验数据!$S$2,INDEX(模拟数据!$F$3:$I$62,$A26,MATCH(A$1,模拟数据!$B$2:$E$2,0))+1,,INDEX(模拟数据!$F$3:$I$62,$A27,MATCH(A$1,模拟数据!$B$2:$E$2,0))-INDEX(模拟数据!$F$3:$I$62,$A26,MATCH(A$1,模拟数据!$B$2:$E$2,0)),))</f>
        <v>1370000</v>
      </c>
      <c r="E27" s="24">
        <f ca="1">MIN(200,MATCH(SUM(B27:D27,U26),经验数据!$C$3:$C$202,1))</f>
        <v>113</v>
      </c>
      <c r="F27" s="24">
        <f t="shared" ca="1" si="2"/>
        <v>10</v>
      </c>
      <c r="G27" s="24">
        <f ca="1">INDEX(经验数据!$M$3:$M$23,MATCH(E27,经验数据!$J$3:$J$23,1))*INDEX(模拟数据!$S$19:$S$22,MATCH(A$1,模拟数据!$K$19:$K$22,0))</f>
        <v>8100000</v>
      </c>
      <c r="H27" s="24">
        <f ca="1">IF(F26&gt;0,VLOOKUP(F26*1000,经验数据!$O$3:$P$95,2,FALSE),VLOOKUP(MIN(80,E27),经验数据!$O$3:$P$95,2,FALSE))*模拟数据!$L$30</f>
        <v>1035780</v>
      </c>
      <c r="I27" s="24">
        <f ca="1">MATCH(SUM(B27:D27,G27:H27,U26),经验数据!$C$3:$C$202,1)</f>
        <v>115</v>
      </c>
      <c r="J27" s="24">
        <f ca="1">MIN(INDEX(模拟数据!$N$37:$N$40,MATCH($A$1,模拟数据!$K$37:$K$40,0)),MAX(0,I27-80))</f>
        <v>3</v>
      </c>
      <c r="K27" s="24">
        <f ca="1">IF(J27=0,0,SUM(OFFSET(经验数据!$B$2,I27-J27,,J27,)))</f>
        <v>12388590</v>
      </c>
      <c r="L27" s="24">
        <f t="shared" ca="1" si="3"/>
        <v>71932714.899999991</v>
      </c>
      <c r="M27" s="24">
        <f ca="1">MATCH(L27,经验数据!$C$3:$C$202,1)</f>
        <v>113</v>
      </c>
      <c r="N27" s="24">
        <f ca="1">IFERROR(SUM(OFFSET(经验数据!$V$1,MATCH(I27,经验数据!$U$1:$U$123,0)-J27,,J27,)),0)</f>
        <v>146700</v>
      </c>
      <c r="O27" s="24">
        <f ca="1">N27+IF(J27&gt;0,INDEX(模拟数据!$P$37:$P$40,MATCH($A$1,模拟数据!$K$37:$K$40,0)),0)</f>
        <v>1946700</v>
      </c>
      <c r="P27" s="24">
        <f ca="1">SUM($O$3:O27)</f>
        <v>48056200</v>
      </c>
      <c r="Q27" s="24">
        <f ca="1">MATCH(P27,经验数据!$Z$2:$Z$15,1)-1</f>
        <v>10</v>
      </c>
      <c r="R27" s="24" t="b">
        <f t="shared" ca="1" si="0"/>
        <v>1</v>
      </c>
      <c r="S27" s="24">
        <f ca="1">MIN(INDEX(模拟数据!$N$37:$N$40,MATCH($A$1,模拟数据!$K$37:$K$40,0)),IF(R27,M27-110,0))</f>
        <v>3</v>
      </c>
      <c r="T27" s="24">
        <f ca="1">IF(S27=0,0,SUM(OFFSET(经验数据!$B$2,M27-S27,,S27,)))</f>
        <v>11556367</v>
      </c>
      <c r="U27" s="24">
        <f t="shared" ca="1" si="1"/>
        <v>60376347.899999991</v>
      </c>
      <c r="V27" s="24">
        <f ca="1">MATCH(U27,经验数据!$C$3:$C$202,1)</f>
        <v>110</v>
      </c>
      <c r="W27" s="24">
        <f ca="1">IFERROR(SUM(OFFSET([1]轮回!$B$1,MATCH(M27,[1]轮回!$A$1:$A$91,0)-S27,,S27,)),0)</f>
        <v>0</v>
      </c>
      <c r="X27" s="24">
        <f ca="1">W27+IF(R27,INDEX(模拟数据!$P$47:$P$50,MATCH($A$1,模拟数据!$K$47:$K$50,0)),0)</f>
        <v>1800000</v>
      </c>
      <c r="Y27" s="24">
        <f ca="1">SUM($X$3:X27)</f>
        <v>25200000</v>
      </c>
      <c r="Z27" s="24">
        <f ca="1">MATCH(Y27,经验数据!$Z$2:$Z$15,1)-1</f>
        <v>8</v>
      </c>
    </row>
    <row r="28" spans="1:26" x14ac:dyDescent="0.15">
      <c r="A28" s="25">
        <v>26</v>
      </c>
      <c r="B28" s="24">
        <f ca="1">SUM(OFFSET(经验数据!$F$2,INDEX(模拟数据!$B$3:$E$62,$A27,MATCH(A$1,模拟数据!$B$2:$E$2,0))+1,,INDEX(模拟数据!$B$3:$E$62,$A28,MATCH(A$1,模拟数据!$B$2:$E$2,0))-INDEX(模拟数据!$B$3:$E$62,$A27,MATCH(A$1,模拟数据!$B$2:$E$2,0)),))</f>
        <v>442732</v>
      </c>
      <c r="C28" s="24">
        <f>模拟数据!$L$16*INDEX(经验数据!$H$3:$H$3401,MATCH(INDEX(模拟数据!$B$3:$E$62,$A28,MATCH(A$1,模拟数据!$B$2:$E$2,0)),经验数据!$E$3:$E$3401,0))*(1+INDEX(模拟数据!$M$19:$M$22,MATCH(A$1,模拟数据!$K$19:$K$22,0)))</f>
        <v>11329188.200000001</v>
      </c>
      <c r="D28" s="24">
        <f ca="1">SUM(OFFSET(经验数据!$S$2,INDEX(模拟数据!$F$3:$I$62,$A27,MATCH(A$1,模拟数据!$B$2:$E$2,0))+1,,INDEX(模拟数据!$F$3:$I$62,$A28,MATCH(A$1,模拟数据!$B$2:$E$2,0))-INDEX(模拟数据!$F$3:$I$62,$A27,MATCH(A$1,模拟数据!$B$2:$E$2,0)),))</f>
        <v>1410000</v>
      </c>
      <c r="E28" s="24">
        <f ca="1">MIN(200,MATCH(SUM(B28:D28,U27),经验数据!$C$3:$C$202,1))</f>
        <v>113</v>
      </c>
      <c r="F28" s="24">
        <f t="shared" ca="1" si="2"/>
        <v>10</v>
      </c>
      <c r="G28" s="24">
        <f ca="1">INDEX(经验数据!$M$3:$M$23,MATCH(E28,经验数据!$J$3:$J$23,1))*INDEX(模拟数据!$S$19:$S$22,MATCH(A$1,模拟数据!$K$19:$K$22,0))</f>
        <v>8100000</v>
      </c>
      <c r="H28" s="24">
        <f ca="1">IF(F27&gt;0,VLOOKUP(F27*1000,经验数据!$O$3:$P$95,2,FALSE),VLOOKUP(MIN(80,E28),经验数据!$O$3:$P$95,2,FALSE))*模拟数据!$L$30</f>
        <v>1035780</v>
      </c>
      <c r="I28" s="24">
        <f ca="1">MATCH(SUM(B28:D28,G28:H28,U27),经验数据!$C$3:$C$202,1)</f>
        <v>115</v>
      </c>
      <c r="J28" s="24">
        <f ca="1">MIN(INDEX(模拟数据!$N$37:$N$40,MATCH($A$1,模拟数据!$K$37:$K$40,0)),MAX(0,I28-80))</f>
        <v>3</v>
      </c>
      <c r="K28" s="24">
        <f ca="1">IF(J28=0,0,SUM(OFFSET(经验数据!$B$2,I28-J28,,J28,)))</f>
        <v>12388590</v>
      </c>
      <c r="L28" s="24">
        <f t="shared" ca="1" si="3"/>
        <v>70305458.099999994</v>
      </c>
      <c r="M28" s="24">
        <f ca="1">MATCH(L28,经验数据!$C$3:$C$202,1)</f>
        <v>112</v>
      </c>
      <c r="N28" s="24">
        <f ca="1">IFERROR(SUM(OFFSET(经验数据!$V$1,MATCH(I28,经验数据!$U$1:$U$123,0)-J28,,J28,)),0)</f>
        <v>146700</v>
      </c>
      <c r="O28" s="24">
        <f ca="1">N28+IF(J28&gt;0,INDEX(模拟数据!$P$37:$P$40,MATCH($A$1,模拟数据!$K$37:$K$40,0)),0)</f>
        <v>1946700</v>
      </c>
      <c r="P28" s="24">
        <f ca="1">SUM($O$3:O28)</f>
        <v>50002900</v>
      </c>
      <c r="Q28" s="24">
        <f ca="1">MATCH(P28,经验数据!$Z$2:$Z$15,1)-1</f>
        <v>10</v>
      </c>
      <c r="R28" s="24" t="b">
        <f t="shared" ca="1" si="0"/>
        <v>1</v>
      </c>
      <c r="S28" s="24">
        <f ca="1">MIN(INDEX(模拟数据!$N$37:$N$40,MATCH($A$1,模拟数据!$K$37:$K$40,0)),IF(R28,M28-110,0))</f>
        <v>2</v>
      </c>
      <c r="T28" s="24">
        <f ca="1">IF(S28=0,0,SUM(OFFSET(经验数据!$B$2,M28-S28,,S28,)))</f>
        <v>7547795</v>
      </c>
      <c r="U28" s="24">
        <f t="shared" ca="1" si="1"/>
        <v>62757663.099999994</v>
      </c>
      <c r="V28" s="24">
        <f ca="1">MATCH(U28,经验数据!$C$3:$C$202,1)</f>
        <v>110</v>
      </c>
      <c r="W28" s="24">
        <f ca="1">IFERROR(SUM(OFFSET([1]轮回!$B$1,MATCH(M28,[1]轮回!$A$1:$A$91,0)-S28,,S28,)),0)</f>
        <v>0</v>
      </c>
      <c r="X28" s="24">
        <f ca="1">W28+IF(R28,INDEX(模拟数据!$P$47:$P$50,MATCH($A$1,模拟数据!$K$47:$K$50,0)),0)</f>
        <v>1800000</v>
      </c>
      <c r="Y28" s="24">
        <f ca="1">SUM($X$3:X28)</f>
        <v>27000000</v>
      </c>
      <c r="Z28" s="24">
        <f ca="1">MATCH(Y28,经验数据!$Z$2:$Z$15,1)-1</f>
        <v>8</v>
      </c>
    </row>
    <row r="29" spans="1:26" x14ac:dyDescent="0.15">
      <c r="A29" s="25">
        <v>27</v>
      </c>
      <c r="B29" s="24">
        <f ca="1">SUM(OFFSET(经验数据!$F$2,INDEX(模拟数据!$B$3:$E$62,$A28,MATCH(A$1,模拟数据!$B$2:$E$2,0))+1,,INDEX(模拟数据!$B$3:$E$62,$A29,MATCH(A$1,模拟数据!$B$2:$E$2,0))-INDEX(模拟数据!$B$3:$E$62,$A28,MATCH(A$1,模拟数据!$B$2:$E$2,0)),))</f>
        <v>459494</v>
      </c>
      <c r="C29" s="24">
        <f>模拟数据!$L$16*INDEX(经验数据!$H$3:$H$3401,MATCH(INDEX(模拟数据!$B$3:$E$62,$A29,MATCH(A$1,模拟数据!$B$2:$E$2,0)),经验数据!$E$3:$E$3401,0))*(1+INDEX(模拟数据!$M$19:$M$22,MATCH(A$1,模拟数据!$K$19:$K$22,0)))</f>
        <v>11727739.100000001</v>
      </c>
      <c r="D29" s="24">
        <f ca="1">SUM(OFFSET(经验数据!$S$2,INDEX(模拟数据!$F$3:$I$62,$A28,MATCH(A$1,模拟数据!$B$2:$E$2,0))+1,,INDEX(模拟数据!$F$3:$I$62,$A29,MATCH(A$1,模拟数据!$B$2:$E$2,0))-INDEX(模拟数据!$F$3:$I$62,$A28,MATCH(A$1,模拟数据!$B$2:$E$2,0)),))</f>
        <v>1820000</v>
      </c>
      <c r="E29" s="24">
        <f ca="1">MIN(200,MATCH(SUM(B29:D29,U28),经验数据!$C$3:$C$202,1))</f>
        <v>114</v>
      </c>
      <c r="F29" s="24">
        <f t="shared" ca="1" si="2"/>
        <v>10</v>
      </c>
      <c r="G29" s="24">
        <f ca="1">INDEX(经验数据!$M$3:$M$23,MATCH(E29,经验数据!$J$3:$J$23,1))*INDEX(模拟数据!$S$19:$S$22,MATCH(A$1,模拟数据!$K$19:$K$22,0))</f>
        <v>8100000</v>
      </c>
      <c r="H29" s="24">
        <f ca="1">IF(F28&gt;0,VLOOKUP(F28*1000,经验数据!$O$3:$P$95,2,FALSE),VLOOKUP(MIN(80,E29),经验数据!$O$3:$P$95,2,FALSE))*模拟数据!$L$30</f>
        <v>1035780</v>
      </c>
      <c r="I29" s="24">
        <f ca="1">MATCH(SUM(B29:D29,G29:H29,U28),经验数据!$C$3:$C$202,1)</f>
        <v>116</v>
      </c>
      <c r="J29" s="24">
        <f ca="1">MIN(INDEX(模拟数据!$N$37:$N$40,MATCH($A$1,模拟数据!$K$37:$K$40,0)),MAX(0,I29-80))</f>
        <v>3</v>
      </c>
      <c r="K29" s="24">
        <f ca="1">IF(J29=0,0,SUM(OFFSET(经验数据!$B$2,I29-J29,,J29,)))</f>
        <v>12754900</v>
      </c>
      <c r="L29" s="24">
        <f t="shared" ca="1" si="3"/>
        <v>73145776.199999988</v>
      </c>
      <c r="M29" s="24">
        <f ca="1">MATCH(L29,经验数据!$C$3:$C$202,1)</f>
        <v>113</v>
      </c>
      <c r="N29" s="24">
        <f ca="1">IFERROR(SUM(OFFSET(经验数据!$V$1,MATCH(I29,经验数据!$U$1:$U$123,0)-J29,,J29,)),0)</f>
        <v>153100</v>
      </c>
      <c r="O29" s="24">
        <f ca="1">N29+IF(J29&gt;0,INDEX(模拟数据!$P$37:$P$40,MATCH($A$1,模拟数据!$K$37:$K$40,0)),0)</f>
        <v>1953100</v>
      </c>
      <c r="P29" s="24">
        <f ca="1">SUM($O$3:O29)</f>
        <v>51956000</v>
      </c>
      <c r="Q29" s="24">
        <f ca="1">MATCH(P29,经验数据!$Z$2:$Z$15,1)-1</f>
        <v>10</v>
      </c>
      <c r="R29" s="24" t="b">
        <f t="shared" ca="1" si="0"/>
        <v>1</v>
      </c>
      <c r="S29" s="24">
        <f ca="1">MIN(INDEX(模拟数据!$N$37:$N$40,MATCH($A$1,模拟数据!$K$37:$K$40,0)),IF(R29,M29-110,0))</f>
        <v>3</v>
      </c>
      <c r="T29" s="24">
        <f ca="1">IF(S29=0,0,SUM(OFFSET(经验数据!$B$2,M29-S29,,S29,)))</f>
        <v>11556367</v>
      </c>
      <c r="U29" s="24">
        <f t="shared" ca="1" si="1"/>
        <v>61589409.199999988</v>
      </c>
      <c r="V29" s="24">
        <f ca="1">MATCH(U29,经验数据!$C$3:$C$202,1)</f>
        <v>110</v>
      </c>
      <c r="W29" s="24">
        <f ca="1">IFERROR(SUM(OFFSET([1]轮回!$B$1,MATCH(M29,[1]轮回!$A$1:$A$91,0)-S29,,S29,)),0)</f>
        <v>0</v>
      </c>
      <c r="X29" s="24">
        <f ca="1">W29+IF(R29,INDEX(模拟数据!$P$47:$P$50,MATCH($A$1,模拟数据!$K$47:$K$50,0)),0)</f>
        <v>1800000</v>
      </c>
      <c r="Y29" s="24">
        <f ca="1">SUM($X$3:X29)</f>
        <v>28800000</v>
      </c>
      <c r="Z29" s="24">
        <f ca="1">MATCH(Y29,经验数据!$Z$2:$Z$15,1)-1</f>
        <v>9</v>
      </c>
    </row>
    <row r="30" spans="1:26" x14ac:dyDescent="0.15">
      <c r="A30" s="25">
        <v>28</v>
      </c>
      <c r="B30" s="24">
        <f ca="1">SUM(OFFSET(经验数据!$F$2,INDEX(模拟数据!$B$3:$E$62,$A29,MATCH(A$1,模拟数据!$B$2:$E$2,0))+1,,INDEX(模拟数据!$B$3:$E$62,$A30,MATCH(A$1,模拟数据!$B$2:$E$2,0))-INDEX(模拟数据!$B$3:$E$62,$A29,MATCH(A$1,模拟数据!$B$2:$E$2,0)),))</f>
        <v>467848</v>
      </c>
      <c r="C30" s="24">
        <f>模拟数据!$L$16*INDEX(经验数据!$H$3:$H$3401,MATCH(INDEX(模拟数据!$B$3:$E$62,$A30,MATCH(A$1,模拟数据!$B$2:$E$2,0)),经验数据!$E$3:$E$3401,0))*(1+INDEX(模拟数据!$M$19:$M$22,MATCH(A$1,模拟数据!$K$19:$K$22,0)))</f>
        <v>11939095.300000001</v>
      </c>
      <c r="D30" s="24">
        <f ca="1">SUM(OFFSET(经验数据!$S$2,INDEX(模拟数据!$F$3:$I$62,$A29,MATCH(A$1,模拟数据!$B$2:$E$2,0))+1,,INDEX(模拟数据!$F$3:$I$62,$A30,MATCH(A$1,模拟数据!$B$2:$E$2,0))-INDEX(模拟数据!$F$3:$I$62,$A29,MATCH(A$1,模拟数据!$B$2:$E$2,0)),))</f>
        <v>1500000</v>
      </c>
      <c r="E30" s="24">
        <f ca="1">MIN(200,MATCH(SUM(B30:D30,U29),经验数据!$C$3:$C$202,1))</f>
        <v>113</v>
      </c>
      <c r="F30" s="24">
        <f t="shared" ca="1" si="2"/>
        <v>10</v>
      </c>
      <c r="G30" s="24">
        <f ca="1">INDEX(经验数据!$M$3:$M$23,MATCH(E30,经验数据!$J$3:$J$23,1))*INDEX(模拟数据!$S$19:$S$22,MATCH(A$1,模拟数据!$K$19:$K$22,0))</f>
        <v>8100000</v>
      </c>
      <c r="H30" s="24">
        <f ca="1">IF(F29&gt;0,VLOOKUP(F29*1000,经验数据!$O$3:$P$95,2,FALSE),VLOOKUP(MIN(80,E30),经验数据!$O$3:$P$95,2,FALSE))*模拟数据!$L$30</f>
        <v>1035780</v>
      </c>
      <c r="I30" s="24">
        <f ca="1">MATCH(SUM(B30:D30,G30:H30,U29),经验数据!$C$3:$C$202,1)</f>
        <v>115</v>
      </c>
      <c r="J30" s="24">
        <f ca="1">MIN(INDEX(模拟数据!$N$37:$N$40,MATCH($A$1,模拟数据!$K$37:$K$40,0)),MAX(0,I30-80))</f>
        <v>3</v>
      </c>
      <c r="K30" s="24">
        <f ca="1">IF(J30=0,0,SUM(OFFSET(经验数据!$B$2,I30-J30,,J30,)))</f>
        <v>12388590</v>
      </c>
      <c r="L30" s="24">
        <f t="shared" ca="1" si="3"/>
        <v>72243542.499999985</v>
      </c>
      <c r="M30" s="24">
        <f ca="1">MATCH(L30,经验数据!$C$3:$C$202,1)</f>
        <v>113</v>
      </c>
      <c r="N30" s="24">
        <f ca="1">IFERROR(SUM(OFFSET(经验数据!$V$1,MATCH(I30,经验数据!$U$1:$U$123,0)-J30,,J30,)),0)</f>
        <v>146700</v>
      </c>
      <c r="O30" s="24">
        <f ca="1">N30+IF(J30&gt;0,INDEX(模拟数据!$P$37:$P$40,MATCH($A$1,模拟数据!$K$37:$K$40,0)),0)</f>
        <v>1946700</v>
      </c>
      <c r="P30" s="24">
        <f ca="1">SUM($O$3:O30)</f>
        <v>53902700</v>
      </c>
      <c r="Q30" s="24">
        <f ca="1">MATCH(P30,经验数据!$Z$2:$Z$15,1)-1</f>
        <v>10</v>
      </c>
      <c r="R30" s="24" t="b">
        <f t="shared" ca="1" si="0"/>
        <v>1</v>
      </c>
      <c r="S30" s="24">
        <f ca="1">MIN(INDEX(模拟数据!$N$37:$N$40,MATCH($A$1,模拟数据!$K$37:$K$40,0)),IF(R30,M30-110,0))</f>
        <v>3</v>
      </c>
      <c r="T30" s="24">
        <f ca="1">IF(S30=0,0,SUM(OFFSET(经验数据!$B$2,M30-S30,,S30,)))</f>
        <v>11556367</v>
      </c>
      <c r="U30" s="24">
        <f t="shared" ca="1" si="1"/>
        <v>60687175.499999985</v>
      </c>
      <c r="V30" s="24">
        <f ca="1">MATCH(U30,经验数据!$C$3:$C$202,1)</f>
        <v>110</v>
      </c>
      <c r="W30" s="24">
        <f ca="1">IFERROR(SUM(OFFSET([1]轮回!$B$1,MATCH(M30,[1]轮回!$A$1:$A$91,0)-S30,,S30,)),0)</f>
        <v>0</v>
      </c>
      <c r="X30" s="24">
        <f ca="1">W30+IF(R30,INDEX(模拟数据!$P$47:$P$50,MATCH($A$1,模拟数据!$K$47:$K$50,0)),0)</f>
        <v>1800000</v>
      </c>
      <c r="Y30" s="24">
        <f ca="1">SUM($X$3:X30)</f>
        <v>30600000</v>
      </c>
      <c r="Z30" s="24">
        <f ca="1">MATCH(Y30,经验数据!$Z$2:$Z$15,1)-1</f>
        <v>9</v>
      </c>
    </row>
    <row r="31" spans="1:26" x14ac:dyDescent="0.15">
      <c r="A31" s="25">
        <v>29</v>
      </c>
      <c r="B31" s="24">
        <f ca="1">SUM(OFFSET(经验数据!$F$2,INDEX(模拟数据!$B$3:$E$62,$A30,MATCH(A$1,模拟数据!$B$2:$E$2,0))+1,,INDEX(模拟数据!$B$3:$E$62,$A31,MATCH(A$1,模拟数据!$B$2:$E$2,0))-INDEX(模拟数据!$B$3:$E$62,$A30,MATCH(A$1,模拟数据!$B$2:$E$2,0)),))</f>
        <v>476203</v>
      </c>
      <c r="C31" s="24">
        <f>模拟数据!$L$16*INDEX(经验数据!$H$3:$H$3401,MATCH(INDEX(模拟数据!$B$3:$E$62,$A31,MATCH(A$1,模拟数据!$B$2:$E$2,0)),经验数据!$E$3:$E$3401,0))*(1+INDEX(模拟数据!$M$19:$M$22,MATCH(A$1,模拟数据!$K$19:$K$22,0)))</f>
        <v>12150476.800000001</v>
      </c>
      <c r="D31" s="24">
        <f ca="1">SUM(OFFSET(经验数据!$S$2,INDEX(模拟数据!$F$3:$I$62,$A30,MATCH(A$1,模拟数据!$B$2:$E$2,0))+1,,INDEX(模拟数据!$F$3:$I$62,$A31,MATCH(A$1,模拟数据!$B$2:$E$2,0))-INDEX(模拟数据!$F$3:$I$62,$A30,MATCH(A$1,模拟数据!$B$2:$E$2,0)),))</f>
        <v>1540000</v>
      </c>
      <c r="E31" s="24">
        <f ca="1">MIN(200,MATCH(SUM(B31:D31,U30),经验数据!$C$3:$C$202,1))</f>
        <v>113</v>
      </c>
      <c r="F31" s="24">
        <f t="shared" ca="1" si="2"/>
        <v>10</v>
      </c>
      <c r="G31" s="24">
        <f ca="1">INDEX(经验数据!$M$3:$M$23,MATCH(E31,经验数据!$J$3:$J$23,1))*INDEX(模拟数据!$S$19:$S$22,MATCH(A$1,模拟数据!$K$19:$K$22,0))</f>
        <v>8100000</v>
      </c>
      <c r="H31" s="24">
        <f ca="1">IF(F30&gt;0,VLOOKUP(F30*1000,经验数据!$O$3:$P$95,2,FALSE),VLOOKUP(MIN(80,E31),经验数据!$O$3:$P$95,2,FALSE))*模拟数据!$L$30</f>
        <v>1035780</v>
      </c>
      <c r="I31" s="24">
        <f ca="1">MATCH(SUM(B31:D31,G31:H31,U30),经验数据!$C$3:$C$202,1)</f>
        <v>115</v>
      </c>
      <c r="J31" s="24">
        <f ca="1">MIN(INDEX(模拟数据!$N$37:$N$40,MATCH($A$1,模拟数据!$K$37:$K$40,0)),MAX(0,I31-80))</f>
        <v>3</v>
      </c>
      <c r="K31" s="24">
        <f ca="1">IF(J31=0,0,SUM(OFFSET(经验数据!$B$2,I31-J31,,J31,)))</f>
        <v>12388590</v>
      </c>
      <c r="L31" s="24">
        <f t="shared" ca="1" si="3"/>
        <v>71601045.299999982</v>
      </c>
      <c r="M31" s="24">
        <f ca="1">MATCH(L31,经验数据!$C$3:$C$202,1)</f>
        <v>112</v>
      </c>
      <c r="N31" s="24">
        <f ca="1">IFERROR(SUM(OFFSET(经验数据!$V$1,MATCH(I31,经验数据!$U$1:$U$123,0)-J31,,J31,)),0)</f>
        <v>146700</v>
      </c>
      <c r="O31" s="24">
        <f ca="1">N31+IF(J31&gt;0,INDEX(模拟数据!$P$37:$P$40,MATCH($A$1,模拟数据!$K$37:$K$40,0)),0)</f>
        <v>1946700</v>
      </c>
      <c r="P31" s="24">
        <f ca="1">SUM($O$3:O31)</f>
        <v>55849400</v>
      </c>
      <c r="Q31" s="24">
        <f ca="1">MATCH(P31,经验数据!$Z$2:$Z$15,1)-1</f>
        <v>11</v>
      </c>
      <c r="R31" s="24" t="b">
        <f t="shared" ca="1" si="0"/>
        <v>1</v>
      </c>
      <c r="S31" s="24">
        <f ca="1">MIN(INDEX(模拟数据!$N$37:$N$40,MATCH($A$1,模拟数据!$K$37:$K$40,0)),IF(R31,M31-110,0))</f>
        <v>2</v>
      </c>
      <c r="T31" s="24">
        <f ca="1">IF(S31=0,0,SUM(OFFSET(经验数据!$B$2,M31-S31,,S31,)))</f>
        <v>7547795</v>
      </c>
      <c r="U31" s="24">
        <f t="shared" ca="1" si="1"/>
        <v>64053250.299999982</v>
      </c>
      <c r="V31" s="24">
        <f ca="1">MATCH(U31,经验数据!$C$3:$C$202,1)</f>
        <v>111</v>
      </c>
      <c r="W31" s="24">
        <f ca="1">IFERROR(SUM(OFFSET([1]轮回!$B$1,MATCH(M31,[1]轮回!$A$1:$A$91,0)-S31,,S31,)),0)</f>
        <v>0</v>
      </c>
      <c r="X31" s="24">
        <f ca="1">W31+IF(R31,INDEX(模拟数据!$P$47:$P$50,MATCH($A$1,模拟数据!$K$47:$K$50,0)),0)</f>
        <v>1800000</v>
      </c>
      <c r="Y31" s="24">
        <f ca="1">SUM($X$3:X31)</f>
        <v>32400000</v>
      </c>
      <c r="Z31" s="24">
        <f ca="1">MATCH(Y31,经验数据!$Z$2:$Z$15,1)-1</f>
        <v>9</v>
      </c>
    </row>
    <row r="32" spans="1:26" x14ac:dyDescent="0.15">
      <c r="A32" s="25">
        <v>30</v>
      </c>
      <c r="B32" s="24">
        <f ca="1">SUM(OFFSET(经验数据!$F$2,INDEX(模拟数据!$B$3:$E$62,$A31,MATCH(A$1,模拟数据!$B$2:$E$2,0))+1,,INDEX(模拟数据!$B$3:$E$62,$A32,MATCH(A$1,模拟数据!$B$2:$E$2,0))-INDEX(模拟数据!$B$3:$E$62,$A31,MATCH(A$1,模拟数据!$B$2:$E$2,0)),))</f>
        <v>484558</v>
      </c>
      <c r="C32" s="24">
        <f>模拟数据!$L$16*INDEX(经验数据!$H$3:$H$3401,MATCH(INDEX(模拟数据!$B$3:$E$62,$A32,MATCH(A$1,模拟数据!$B$2:$E$2,0)),经验数据!$E$3:$E$3401,0))*(1+INDEX(模拟数据!$M$19:$M$22,MATCH(A$1,模拟数据!$K$19:$K$22,0)))</f>
        <v>12361858.300000001</v>
      </c>
      <c r="D32" s="24">
        <f ca="1">SUM(OFFSET(经验数据!$S$2,INDEX(模拟数据!$F$3:$I$62,$A31,MATCH(A$1,模拟数据!$B$2:$E$2,0))+1,,INDEX(模拟数据!$F$3:$I$62,$A32,MATCH(A$1,模拟数据!$B$2:$E$2,0))-INDEX(模拟数据!$F$3:$I$62,$A31,MATCH(A$1,模拟数据!$B$2:$E$2,0)),))</f>
        <v>1980000</v>
      </c>
      <c r="E32" s="24">
        <f ca="1">MIN(200,MATCH(SUM(B32:D32,U31),经验数据!$C$3:$C$202,1))</f>
        <v>114</v>
      </c>
      <c r="F32" s="24">
        <f t="shared" ca="1" si="2"/>
        <v>11</v>
      </c>
      <c r="G32" s="24">
        <f ca="1">INDEX(经验数据!$M$3:$M$23,MATCH(E32,经验数据!$J$3:$J$23,1))*INDEX(模拟数据!$S$19:$S$22,MATCH(A$1,模拟数据!$K$19:$K$22,0))</f>
        <v>8100000</v>
      </c>
      <c r="H32" s="24">
        <f ca="1">IF(F31&gt;0,VLOOKUP(F31*1000,经验数据!$O$3:$P$95,2,FALSE),VLOOKUP(MIN(80,E32),经验数据!$O$3:$P$95,2,FALSE))*模拟数据!$L$30</f>
        <v>1035780</v>
      </c>
      <c r="I32" s="24">
        <f ca="1">MATCH(SUM(B32:D32,G32:H32,U31),经验数据!$C$3:$C$202,1)</f>
        <v>116</v>
      </c>
      <c r="J32" s="24">
        <f ca="1">MIN(INDEX(模拟数据!$N$37:$N$40,MATCH($A$1,模拟数据!$K$37:$K$40,0)),MAX(0,I32-80))</f>
        <v>3</v>
      </c>
      <c r="K32" s="24">
        <f ca="1">IF(J32=0,0,SUM(OFFSET(经验数据!$B$2,I32-J32,,J32,)))</f>
        <v>12754900</v>
      </c>
      <c r="L32" s="24">
        <f t="shared" ca="1" si="3"/>
        <v>75260546.599999979</v>
      </c>
      <c r="M32" s="24">
        <f ca="1">MATCH(L32,经验数据!$C$3:$C$202,1)</f>
        <v>113</v>
      </c>
      <c r="N32" s="24">
        <f ca="1">IFERROR(SUM(OFFSET(经验数据!$V$1,MATCH(I32,经验数据!$U$1:$U$123,0)-J32,,J32,)),0)</f>
        <v>153100</v>
      </c>
      <c r="O32" s="24">
        <f ca="1">N32+IF(J32&gt;0,INDEX(模拟数据!$P$37:$P$40,MATCH($A$1,模拟数据!$K$37:$K$40,0)),0)</f>
        <v>1953100</v>
      </c>
      <c r="P32" s="24">
        <f ca="1">SUM($O$3:O32)</f>
        <v>57802500</v>
      </c>
      <c r="Q32" s="24">
        <f ca="1">MATCH(P32,经验数据!$Z$2:$Z$15,1)-1</f>
        <v>11</v>
      </c>
      <c r="R32" s="24" t="b">
        <f t="shared" ca="1" si="0"/>
        <v>1</v>
      </c>
      <c r="S32" s="24">
        <f ca="1">MIN(INDEX(模拟数据!$N$37:$N$40,MATCH($A$1,模拟数据!$K$37:$K$40,0)),IF(R32,M32-110,0))</f>
        <v>3</v>
      </c>
      <c r="T32" s="24">
        <f ca="1">IF(S32=0,0,SUM(OFFSET(经验数据!$B$2,M32-S32,,S32,)))</f>
        <v>11556367</v>
      </c>
      <c r="U32" s="24">
        <f t="shared" ca="1" si="1"/>
        <v>63704179.599999979</v>
      </c>
      <c r="V32" s="24">
        <f ca="1">MATCH(U32,经验数据!$C$3:$C$202,1)</f>
        <v>111</v>
      </c>
      <c r="W32" s="24">
        <f ca="1">IFERROR(SUM(OFFSET([1]轮回!$B$1,MATCH(M32,[1]轮回!$A$1:$A$91,0)-S32,,S32,)),0)</f>
        <v>0</v>
      </c>
      <c r="X32" s="24">
        <f ca="1">W32+IF(R32,INDEX(模拟数据!$P$47:$P$50,MATCH($A$1,模拟数据!$K$47:$K$50,0)),0)</f>
        <v>1800000</v>
      </c>
      <c r="Y32" s="24">
        <f ca="1">SUM($X$3:X32)</f>
        <v>34200000</v>
      </c>
      <c r="Z32" s="24">
        <f ca="1">MATCH(Y32,经验数据!$Z$2:$Z$15,1)-1</f>
        <v>9</v>
      </c>
    </row>
    <row r="33" spans="1:26" x14ac:dyDescent="0.15">
      <c r="A33" s="25">
        <v>31</v>
      </c>
      <c r="B33" s="24">
        <f ca="1">SUM(OFFSET(经验数据!$F$2,INDEX(模拟数据!$B$3:$E$62,$A32,MATCH(A$1,模拟数据!$B$2:$E$2,0))+1,,INDEX(模拟数据!$B$3:$E$62,$A33,MATCH(A$1,模拟数据!$B$2:$E$2,0))-INDEX(模拟数据!$B$3:$E$62,$A32,MATCH(A$1,模拟数据!$B$2:$E$2,0)),))</f>
        <v>492911</v>
      </c>
      <c r="C33" s="24">
        <f>模拟数据!$L$16*INDEX(经验数据!$H$3:$H$3401,MATCH(INDEX(模拟数据!$B$3:$E$62,$A33,MATCH(A$1,模拟数据!$B$2:$E$2,0)),经验数据!$E$3:$E$3401,0))*(1+INDEX(模拟数据!$M$19:$M$22,MATCH(A$1,模拟数据!$K$19:$K$22,0)))</f>
        <v>12573214.500000002</v>
      </c>
      <c r="D33" s="24">
        <f ca="1">SUM(OFFSET(经验数据!$S$2,INDEX(模拟数据!$F$3:$I$62,$A32,MATCH(A$1,模拟数据!$B$2:$E$2,0))+1,,INDEX(模拟数据!$F$3:$I$62,$A33,MATCH(A$1,模拟数据!$B$2:$E$2,0))-INDEX(模拟数据!$F$3:$I$62,$A32,MATCH(A$1,模拟数据!$B$2:$E$2,0)),))</f>
        <v>1630000</v>
      </c>
      <c r="E33" s="24">
        <f ca="1">MIN(200,MATCH(SUM(B33:D33,U32),经验数据!$C$3:$C$202,1))</f>
        <v>114</v>
      </c>
      <c r="F33" s="24">
        <f t="shared" ca="1" si="2"/>
        <v>11</v>
      </c>
      <c r="G33" s="24">
        <f ca="1">INDEX(经验数据!$M$3:$M$23,MATCH(E33,经验数据!$J$3:$J$23,1))*INDEX(模拟数据!$S$19:$S$22,MATCH(A$1,模拟数据!$K$19:$K$22,0))</f>
        <v>8100000</v>
      </c>
      <c r="H33" s="24">
        <f ca="1">IF(F32&gt;0,VLOOKUP(F32*1000,经验数据!$O$3:$P$95,2,FALSE),VLOOKUP(MIN(80,E33),经验数据!$O$3:$P$95,2,FALSE))*模拟数据!$L$30</f>
        <v>1081530</v>
      </c>
      <c r="I33" s="24">
        <f ca="1">MATCH(SUM(B33:D33,G33:H33,U32),经验数据!$C$3:$C$202,1)</f>
        <v>116</v>
      </c>
      <c r="J33" s="24">
        <f ca="1">MIN(INDEX(模拟数据!$N$37:$N$40,MATCH($A$1,模拟数据!$K$37:$K$40,0)),MAX(0,I33-80))</f>
        <v>3</v>
      </c>
      <c r="K33" s="24">
        <f ca="1">IF(J33=0,0,SUM(OFFSET(经验数据!$B$2,I33-J33,,J33,)))</f>
        <v>12754900</v>
      </c>
      <c r="L33" s="24">
        <f t="shared" ca="1" si="3"/>
        <v>74826935.099999979</v>
      </c>
      <c r="M33" s="24">
        <f ca="1">MATCH(L33,经验数据!$C$3:$C$202,1)</f>
        <v>113</v>
      </c>
      <c r="N33" s="24">
        <f ca="1">IFERROR(SUM(OFFSET(经验数据!$V$1,MATCH(I33,经验数据!$U$1:$U$123,0)-J33,,J33,)),0)</f>
        <v>153100</v>
      </c>
      <c r="O33" s="24">
        <f ca="1">N33+IF(J33&gt;0,INDEX(模拟数据!$P$37:$P$40,MATCH($A$1,模拟数据!$K$37:$K$40,0)),0)</f>
        <v>1953100</v>
      </c>
      <c r="P33" s="24">
        <f ca="1">SUM($O$3:O33)</f>
        <v>59755600</v>
      </c>
      <c r="Q33" s="24">
        <f ca="1">MATCH(P33,经验数据!$Z$2:$Z$15,1)-1</f>
        <v>11</v>
      </c>
      <c r="R33" s="24" t="b">
        <f t="shared" ca="1" si="0"/>
        <v>1</v>
      </c>
      <c r="S33" s="24">
        <f ca="1">MIN(INDEX(模拟数据!$N$37:$N$40,MATCH($A$1,模拟数据!$K$37:$K$40,0)),IF(R33,M33-110,0))</f>
        <v>3</v>
      </c>
      <c r="T33" s="24">
        <f ca="1">IF(S33=0,0,SUM(OFFSET(经验数据!$B$2,M33-S33,,S33,)))</f>
        <v>11556367</v>
      </c>
      <c r="U33" s="24">
        <f t="shared" ca="1" si="1"/>
        <v>63270568.099999979</v>
      </c>
      <c r="V33" s="24">
        <f ca="1">MATCH(U33,经验数据!$C$3:$C$202,1)</f>
        <v>110</v>
      </c>
      <c r="W33" s="24">
        <f ca="1">IFERROR(SUM(OFFSET([1]轮回!$B$1,MATCH(M33,[1]轮回!$A$1:$A$91,0)-S33,,S33,)),0)</f>
        <v>0</v>
      </c>
      <c r="X33" s="24">
        <f ca="1">W33+IF(R33,INDEX(模拟数据!$P$47:$P$50,MATCH($A$1,模拟数据!$K$47:$K$50,0)),0)</f>
        <v>1800000</v>
      </c>
      <c r="Y33" s="24">
        <f ca="1">SUM($X$3:X33)</f>
        <v>36000000</v>
      </c>
      <c r="Z33" s="24">
        <f ca="1">MATCH(Y33,经验数据!$Z$2:$Z$15,1)-1</f>
        <v>9</v>
      </c>
    </row>
    <row r="34" spans="1:26" x14ac:dyDescent="0.15">
      <c r="A34" s="25">
        <v>32</v>
      </c>
      <c r="B34" s="24">
        <f ca="1">SUM(OFFSET(经验数据!$F$2,INDEX(模拟数据!$B$3:$E$62,$A33,MATCH(A$1,模拟数据!$B$2:$E$2,0))+1,,INDEX(模拟数据!$B$3:$E$62,$A34,MATCH(A$1,模拟数据!$B$2:$E$2,0))-INDEX(模拟数据!$B$3:$E$62,$A33,MATCH(A$1,模拟数据!$B$2:$E$2,0)),))</f>
        <v>503061</v>
      </c>
      <c r="C34" s="24">
        <f>模拟数据!$L$16*INDEX(经验数据!$H$3:$H$3401,MATCH(INDEX(模拟数据!$B$3:$E$62,$A34,MATCH(A$1,模拟数据!$B$2:$E$2,0)),经验数据!$E$3:$E$3401,0))*(1+INDEX(模拟数据!$M$19:$M$22,MATCH(A$1,模拟数据!$K$19:$K$22,0)))</f>
        <v>12819788.300000001</v>
      </c>
      <c r="D34" s="24">
        <f ca="1">SUM(OFFSET(经验数据!$S$2,INDEX(模拟数据!$F$3:$I$62,$A33,MATCH(A$1,模拟数据!$B$2:$E$2,0))+1,,INDEX(模拟数据!$F$3:$I$62,$A34,MATCH(A$1,模拟数据!$B$2:$E$2,0))-INDEX(模拟数据!$F$3:$I$62,$A33,MATCH(A$1,模拟数据!$B$2:$E$2,0)),))</f>
        <v>1670000</v>
      </c>
      <c r="E34" s="24">
        <f ca="1">MIN(200,MATCH(SUM(B34:D34,U33),经验数据!$C$3:$C$202,1))</f>
        <v>114</v>
      </c>
      <c r="F34" s="24">
        <f t="shared" ca="1" si="2"/>
        <v>11</v>
      </c>
      <c r="G34" s="24">
        <f ca="1">INDEX(经验数据!$M$3:$M$23,MATCH(E34,经验数据!$J$3:$J$23,1))*INDEX(模拟数据!$S$19:$S$22,MATCH(A$1,模拟数据!$K$19:$K$22,0))</f>
        <v>8100000</v>
      </c>
      <c r="H34" s="24">
        <f ca="1">IF(F33&gt;0,VLOOKUP(F33*1000,经验数据!$O$3:$P$95,2,FALSE),VLOOKUP(MIN(80,E34),经验数据!$O$3:$P$95,2,FALSE))*模拟数据!$L$30</f>
        <v>1081530</v>
      </c>
      <c r="I34" s="24">
        <f ca="1">MATCH(SUM(B34:D34,G34:H34,U33),经验数据!$C$3:$C$202,1)</f>
        <v>116</v>
      </c>
      <c r="J34" s="24">
        <f ca="1">MIN(INDEX(模拟数据!$N$37:$N$40,MATCH($A$1,模拟数据!$K$37:$K$40,0)),MAX(0,I34-80))</f>
        <v>3</v>
      </c>
      <c r="K34" s="24">
        <f ca="1">IF(J34=0,0,SUM(OFFSET(经验数据!$B$2,I34-J34,,J34,)))</f>
        <v>12754900</v>
      </c>
      <c r="L34" s="24">
        <f t="shared" ca="1" si="3"/>
        <v>74690047.399999976</v>
      </c>
      <c r="M34" s="24">
        <f ca="1">MATCH(L34,经验数据!$C$3:$C$202,1)</f>
        <v>113</v>
      </c>
      <c r="N34" s="24">
        <f ca="1">IFERROR(SUM(OFFSET(经验数据!$V$1,MATCH(I34,经验数据!$U$1:$U$123,0)-J34,,J34,)),0)</f>
        <v>153100</v>
      </c>
      <c r="O34" s="24">
        <f ca="1">N34+IF(J34&gt;0,INDEX(模拟数据!$P$37:$P$40,MATCH($A$1,模拟数据!$K$37:$K$40,0)),0)</f>
        <v>1953100</v>
      </c>
      <c r="P34" s="24">
        <f ca="1">SUM($O$3:O34)</f>
        <v>61708700</v>
      </c>
      <c r="Q34" s="24">
        <f ca="1">MATCH(P34,经验数据!$Z$2:$Z$15,1)-1</f>
        <v>11</v>
      </c>
      <c r="R34" s="24" t="b">
        <f t="shared" ca="1" si="0"/>
        <v>1</v>
      </c>
      <c r="S34" s="24">
        <f ca="1">MIN(INDEX(模拟数据!$N$37:$N$40,MATCH($A$1,模拟数据!$K$37:$K$40,0)),IF(R34,M34-110,0))</f>
        <v>3</v>
      </c>
      <c r="T34" s="24">
        <f ca="1">IF(S34=0,0,SUM(OFFSET(经验数据!$B$2,M34-S34,,S34,)))</f>
        <v>11556367</v>
      </c>
      <c r="U34" s="24">
        <f t="shared" ca="1" si="1"/>
        <v>63133680.399999976</v>
      </c>
      <c r="V34" s="24">
        <f ca="1">MATCH(U34,经验数据!$C$3:$C$202,1)</f>
        <v>110</v>
      </c>
      <c r="W34" s="24">
        <f ca="1">IFERROR(SUM(OFFSET([1]轮回!$B$1,MATCH(M34,[1]轮回!$A$1:$A$91,0)-S34,,S34,)),0)</f>
        <v>0</v>
      </c>
      <c r="X34" s="24">
        <f ca="1">W34+IF(R34,INDEX(模拟数据!$P$47:$P$50,MATCH($A$1,模拟数据!$K$47:$K$50,0)),0)</f>
        <v>1800000</v>
      </c>
      <c r="Y34" s="24">
        <f ca="1">SUM($X$3:X34)</f>
        <v>37800000</v>
      </c>
      <c r="Z34" s="24">
        <f ca="1">MATCH(Y34,经验数据!$Z$2:$Z$15,1)-1</f>
        <v>9</v>
      </c>
    </row>
    <row r="35" spans="1:26" x14ac:dyDescent="0.15">
      <c r="A35" s="25">
        <v>33</v>
      </c>
      <c r="B35" s="24">
        <f ca="1">SUM(OFFSET(经验数据!$F$2,INDEX(模拟数据!$B$3:$E$62,$A34,MATCH(A$1,模拟数据!$B$2:$E$2,0))+1,,INDEX(模拟数据!$B$3:$E$62,$A35,MATCH(A$1,模拟数据!$B$2:$E$2,0))-INDEX(模拟数据!$B$3:$E$62,$A34,MATCH(A$1,模拟数据!$B$2:$E$2,0)),))</f>
        <v>510580</v>
      </c>
      <c r="C35" s="24">
        <f>模拟数据!$L$16*INDEX(经验数据!$H$3:$H$3401,MATCH(INDEX(模拟数据!$B$3:$E$62,$A35,MATCH(A$1,模拟数据!$B$2:$E$2,0)),经验数据!$E$3:$E$3401,0))*(1+INDEX(模拟数据!$M$19:$M$22,MATCH(A$1,模拟数据!$K$19:$K$22,0)))</f>
        <v>13010019.000000002</v>
      </c>
      <c r="D35" s="24">
        <f ca="1">SUM(OFFSET(经验数据!$S$2,INDEX(模拟数据!$F$3:$I$62,$A34,MATCH(A$1,模拟数据!$B$2:$E$2,0))+1,,INDEX(模拟数据!$F$3:$I$62,$A35,MATCH(A$1,模拟数据!$B$2:$E$2,0))-INDEX(模拟数据!$F$3:$I$62,$A34,MATCH(A$1,模拟数据!$B$2:$E$2,0)),))</f>
        <v>1710000</v>
      </c>
      <c r="E35" s="24">
        <f ca="1">MIN(200,MATCH(SUM(B35:D35,U34),经验数据!$C$3:$C$202,1))</f>
        <v>114</v>
      </c>
      <c r="F35" s="24">
        <f t="shared" ca="1" si="2"/>
        <v>11</v>
      </c>
      <c r="G35" s="24">
        <f ca="1">INDEX(经验数据!$M$3:$M$23,MATCH(E35,经验数据!$J$3:$J$23,1))*INDEX(模拟数据!$S$19:$S$22,MATCH(A$1,模拟数据!$K$19:$K$22,0))</f>
        <v>8100000</v>
      </c>
      <c r="H35" s="24">
        <f ca="1">IF(F34&gt;0,VLOOKUP(F34*1000,经验数据!$O$3:$P$95,2,FALSE),VLOOKUP(MIN(80,E35),经验数据!$O$3:$P$95,2,FALSE))*模拟数据!$L$30</f>
        <v>1081530</v>
      </c>
      <c r="I35" s="24">
        <f ca="1">MATCH(SUM(B35:D35,G35:H35,U34),经验数据!$C$3:$C$202,1)</f>
        <v>116</v>
      </c>
      <c r="J35" s="24">
        <f ca="1">MIN(INDEX(模拟数据!$N$37:$N$40,MATCH($A$1,模拟数据!$K$37:$K$40,0)),MAX(0,I35-80))</f>
        <v>3</v>
      </c>
      <c r="K35" s="24">
        <f ca="1">IF(J35=0,0,SUM(OFFSET(经验数据!$B$2,I35-J35,,J35,)))</f>
        <v>12754900</v>
      </c>
      <c r="L35" s="24">
        <f t="shared" ca="1" si="3"/>
        <v>74790909.399999976</v>
      </c>
      <c r="M35" s="24">
        <f ca="1">MATCH(L35,经验数据!$C$3:$C$202,1)</f>
        <v>113</v>
      </c>
      <c r="N35" s="24">
        <f ca="1">IFERROR(SUM(OFFSET(经验数据!$V$1,MATCH(I35,经验数据!$U$1:$U$123,0)-J35,,J35,)),0)</f>
        <v>153100</v>
      </c>
      <c r="O35" s="24">
        <f ca="1">N35+IF(J35&gt;0,INDEX(模拟数据!$P$37:$P$40,MATCH($A$1,模拟数据!$K$37:$K$40,0)),0)</f>
        <v>1953100</v>
      </c>
      <c r="P35" s="24">
        <f ca="1">SUM($O$3:O35)</f>
        <v>63661800</v>
      </c>
      <c r="Q35" s="24">
        <f ca="1">MATCH(P35,经验数据!$Z$2:$Z$15,1)-1</f>
        <v>11</v>
      </c>
      <c r="R35" s="24" t="b">
        <f t="shared" ca="1" si="0"/>
        <v>1</v>
      </c>
      <c r="S35" s="24">
        <f ca="1">MIN(INDEX(模拟数据!$N$37:$N$40,MATCH($A$1,模拟数据!$K$37:$K$40,0)),IF(R35,M35-110,0))</f>
        <v>3</v>
      </c>
      <c r="T35" s="24">
        <f ca="1">IF(S35=0,0,SUM(OFFSET(经验数据!$B$2,M35-S35,,S35,)))</f>
        <v>11556367</v>
      </c>
      <c r="U35" s="24">
        <f t="shared" ca="1" si="1"/>
        <v>63234542.399999976</v>
      </c>
      <c r="V35" s="24">
        <f ca="1">MATCH(U35,经验数据!$C$3:$C$202,1)</f>
        <v>110</v>
      </c>
      <c r="W35" s="24">
        <f ca="1">IFERROR(SUM(OFFSET([1]轮回!$B$1,MATCH(M35,[1]轮回!$A$1:$A$91,0)-S35,,S35,)),0)</f>
        <v>0</v>
      </c>
      <c r="X35" s="24">
        <f ca="1">W35+IF(R35,INDEX(模拟数据!$P$47:$P$50,MATCH($A$1,模拟数据!$K$47:$K$50,0)),0)</f>
        <v>1800000</v>
      </c>
      <c r="Y35" s="24">
        <f ca="1">SUM($X$3:X35)</f>
        <v>39600000</v>
      </c>
      <c r="Z35" s="24">
        <f ca="1">MATCH(Y35,经验数据!$Z$2:$Z$15,1)-1</f>
        <v>10</v>
      </c>
    </row>
    <row r="36" spans="1:26" x14ac:dyDescent="0.15">
      <c r="A36" s="25">
        <v>34</v>
      </c>
      <c r="B36" s="24">
        <f ca="1">SUM(OFFSET(经验数据!$F$2,INDEX(模拟数据!$B$3:$E$62,$A35,MATCH(A$1,模拟数据!$B$2:$E$2,0))+1,,INDEX(模拟数据!$B$3:$E$62,$A36,MATCH(A$1,模拟数据!$B$2:$E$2,0))-INDEX(模拟数据!$B$3:$E$62,$A35,MATCH(A$1,模拟数据!$B$2:$E$2,0)),))</f>
        <v>518100</v>
      </c>
      <c r="C36" s="24">
        <f>模拟数据!$L$16*INDEX(经验数据!$H$3:$H$3401,MATCH(INDEX(模拟数据!$B$3:$E$62,$A36,MATCH(A$1,模拟数据!$B$2:$E$2,0)),经验数据!$E$3:$E$3401,0))*(1+INDEX(模拟数据!$M$19:$M$22,MATCH(A$1,模拟数据!$K$19:$K$22,0)))</f>
        <v>13200249.700000001</v>
      </c>
      <c r="D36" s="24">
        <f ca="1">SUM(OFFSET(经验数据!$S$2,INDEX(模拟数据!$F$3:$I$62,$A35,MATCH(A$1,模拟数据!$B$2:$E$2,0))+1,,INDEX(模拟数据!$F$3:$I$62,$A36,MATCH(A$1,模拟数据!$B$2:$E$2,0))-INDEX(模拟数据!$F$3:$I$62,$A35,MATCH(A$1,模拟数据!$B$2:$E$2,0)),))</f>
        <v>2195000</v>
      </c>
      <c r="E36" s="24">
        <f ca="1">MIN(200,MATCH(SUM(B36:D36,U35),经验数据!$C$3:$C$202,1))</f>
        <v>114</v>
      </c>
      <c r="F36" s="24">
        <f t="shared" ca="1" si="2"/>
        <v>11</v>
      </c>
      <c r="G36" s="24">
        <f ca="1">INDEX(经验数据!$M$3:$M$23,MATCH(E36,经验数据!$J$3:$J$23,1))*INDEX(模拟数据!$S$19:$S$22,MATCH(A$1,模拟数据!$K$19:$K$22,0))</f>
        <v>8100000</v>
      </c>
      <c r="H36" s="24">
        <f ca="1">IF(F35&gt;0,VLOOKUP(F35*1000,经验数据!$O$3:$P$95,2,FALSE),VLOOKUP(MIN(80,E36),经验数据!$O$3:$P$95,2,FALSE))*模拟数据!$L$30</f>
        <v>1081530</v>
      </c>
      <c r="I36" s="24">
        <f ca="1">MATCH(SUM(B36:D36,G36:H36,U35),经验数据!$C$3:$C$202,1)</f>
        <v>116</v>
      </c>
      <c r="J36" s="24">
        <f ca="1">MIN(INDEX(模拟数据!$N$37:$N$40,MATCH($A$1,模拟数据!$K$37:$K$40,0)),MAX(0,I36-80))</f>
        <v>3</v>
      </c>
      <c r="K36" s="24">
        <f ca="1">IF(J36=0,0,SUM(OFFSET(经验数据!$B$2,I36-J36,,J36,)))</f>
        <v>12754900</v>
      </c>
      <c r="L36" s="24">
        <f t="shared" ca="1" si="3"/>
        <v>75574522.099999979</v>
      </c>
      <c r="M36" s="24">
        <f ca="1">MATCH(L36,经验数据!$C$3:$C$202,1)</f>
        <v>113</v>
      </c>
      <c r="N36" s="24">
        <f ca="1">IFERROR(SUM(OFFSET(经验数据!$V$1,MATCH(I36,经验数据!$U$1:$U$123,0)-J36,,J36,)),0)</f>
        <v>153100</v>
      </c>
      <c r="O36" s="24">
        <f ca="1">N36+IF(J36&gt;0,INDEX(模拟数据!$P$37:$P$40,MATCH($A$1,模拟数据!$K$37:$K$40,0)),0)</f>
        <v>1953100</v>
      </c>
      <c r="P36" s="24">
        <f ca="1">SUM($O$3:O36)</f>
        <v>65614900</v>
      </c>
      <c r="Q36" s="24">
        <f ca="1">MATCH(P36,经验数据!$Z$2:$Z$15,1)-1</f>
        <v>11</v>
      </c>
      <c r="R36" s="24" t="b">
        <f t="shared" ca="1" si="0"/>
        <v>1</v>
      </c>
      <c r="S36" s="24">
        <f ca="1">MIN(INDEX(模拟数据!$N$37:$N$40,MATCH($A$1,模拟数据!$K$37:$K$40,0)),IF(R36,M36-110,0))</f>
        <v>3</v>
      </c>
      <c r="T36" s="24">
        <f ca="1">IF(S36=0,0,SUM(OFFSET(经验数据!$B$2,M36-S36,,S36,)))</f>
        <v>11556367</v>
      </c>
      <c r="U36" s="24">
        <f t="shared" ca="1" si="1"/>
        <v>64018155.099999979</v>
      </c>
      <c r="V36" s="24">
        <f ca="1">MATCH(U36,经验数据!$C$3:$C$202,1)</f>
        <v>111</v>
      </c>
      <c r="W36" s="24">
        <f ca="1">IFERROR(SUM(OFFSET([1]轮回!$B$1,MATCH(M36,[1]轮回!$A$1:$A$91,0)-S36,,S36,)),0)</f>
        <v>0</v>
      </c>
      <c r="X36" s="24">
        <f ca="1">W36+IF(R36,INDEX(模拟数据!$P$47:$P$50,MATCH($A$1,模拟数据!$K$47:$K$50,0)),0)</f>
        <v>1800000</v>
      </c>
      <c r="Y36" s="24">
        <f ca="1">SUM($X$3:X36)</f>
        <v>41400000</v>
      </c>
      <c r="Z36" s="24">
        <f ca="1">MATCH(Y36,经验数据!$Z$2:$Z$15,1)-1</f>
        <v>10</v>
      </c>
    </row>
    <row r="37" spans="1:26" x14ac:dyDescent="0.15">
      <c r="A37" s="25">
        <v>35</v>
      </c>
      <c r="B37" s="24">
        <f ca="1">SUM(OFFSET(经验数据!$F$2,INDEX(模拟数据!$B$3:$E$62,$A36,MATCH(A$1,模拟数据!$B$2:$E$2,0))+1,,INDEX(模拟数据!$B$3:$E$62,$A37,MATCH(A$1,模拟数据!$B$2:$E$2,0))-INDEX(模拟数据!$B$3:$E$62,$A36,MATCH(A$1,模拟数据!$B$2:$E$2,0)),))</f>
        <v>525619</v>
      </c>
      <c r="C37" s="24">
        <f>模拟数据!$L$16*INDEX(经验数据!$H$3:$H$3401,MATCH(INDEX(模拟数据!$B$3:$E$62,$A37,MATCH(A$1,模拟数据!$B$2:$E$2,0)),经验数据!$E$3:$E$3401,0))*(1+INDEX(模拟数据!$M$19:$M$22,MATCH(A$1,模拟数据!$K$19:$K$22,0)))</f>
        <v>13390480.4</v>
      </c>
      <c r="D37" s="24">
        <f ca="1">SUM(OFFSET(经验数据!$S$2,INDEX(模拟数据!$F$3:$I$62,$A36,MATCH(A$1,模拟数据!$B$2:$E$2,0))+1,,INDEX(模拟数据!$F$3:$I$62,$A37,MATCH(A$1,模拟数据!$B$2:$E$2,0))-INDEX(模拟数据!$F$3:$I$62,$A36,MATCH(A$1,模拟数据!$B$2:$E$2,0)),))</f>
        <v>1800000</v>
      </c>
      <c r="E37" s="24">
        <f ca="1">MIN(200,MATCH(SUM(B37:D37,U36),经验数据!$C$3:$C$202,1))</f>
        <v>114</v>
      </c>
      <c r="F37" s="24">
        <f t="shared" ca="1" si="2"/>
        <v>11</v>
      </c>
      <c r="G37" s="24">
        <f ca="1">INDEX(经验数据!$M$3:$M$23,MATCH(E37,经验数据!$J$3:$J$23,1))*INDEX(模拟数据!$S$19:$S$22,MATCH(A$1,模拟数据!$K$19:$K$22,0))</f>
        <v>8100000</v>
      </c>
      <c r="H37" s="24">
        <f ca="1">IF(F36&gt;0,VLOOKUP(F36*1000,经验数据!$O$3:$P$95,2,FALSE),VLOOKUP(MIN(80,E37),经验数据!$O$3:$P$95,2,FALSE))*模拟数据!$L$30</f>
        <v>1081530</v>
      </c>
      <c r="I37" s="24">
        <f ca="1">MATCH(SUM(B37:D37,G37:H37,U36),经验数据!$C$3:$C$202,1)</f>
        <v>116</v>
      </c>
      <c r="J37" s="24">
        <f ca="1">MIN(INDEX(模拟数据!$N$37:$N$40,MATCH($A$1,模拟数据!$K$37:$K$40,0)),MAX(0,I37-80))</f>
        <v>3</v>
      </c>
      <c r="K37" s="24">
        <f ca="1">IF(J37=0,0,SUM(OFFSET(经验数据!$B$2,I37-J37,,J37,)))</f>
        <v>12754900</v>
      </c>
      <c r="L37" s="24">
        <f t="shared" ca="1" si="3"/>
        <v>76160884.49999997</v>
      </c>
      <c r="M37" s="24">
        <f ca="1">MATCH(L37,经验数据!$C$3:$C$202,1)</f>
        <v>114</v>
      </c>
      <c r="N37" s="24">
        <f ca="1">IFERROR(SUM(OFFSET(经验数据!$V$1,MATCH(I37,经验数据!$U$1:$U$123,0)-J37,,J37,)),0)</f>
        <v>153100</v>
      </c>
      <c r="O37" s="24">
        <f ca="1">N37+IF(J37&gt;0,INDEX(模拟数据!$P$37:$P$40,MATCH($A$1,模拟数据!$K$37:$K$40,0)),0)</f>
        <v>1953100</v>
      </c>
      <c r="P37" s="24">
        <f ca="1">SUM($O$3:O37)</f>
        <v>67568000</v>
      </c>
      <c r="Q37" s="24">
        <f ca="1">MATCH(P37,经验数据!$Z$2:$Z$15,1)-1</f>
        <v>11</v>
      </c>
      <c r="R37" s="24" t="b">
        <f t="shared" ca="1" si="0"/>
        <v>1</v>
      </c>
      <c r="S37" s="24">
        <f ca="1">MIN(INDEX(模拟数据!$N$37:$N$40,MATCH($A$1,模拟数据!$K$37:$K$40,0)),IF(R37,M37-110,0))</f>
        <v>3</v>
      </c>
      <c r="T37" s="24">
        <f ca="1">IF(S37=0,0,SUM(OFFSET(经验数据!$B$2,M37-S37,,S37,)))</f>
        <v>12027447</v>
      </c>
      <c r="U37" s="24">
        <f t="shared" ca="1" si="1"/>
        <v>64133437.49999997</v>
      </c>
      <c r="V37" s="24">
        <f ca="1">MATCH(U37,经验数据!$C$3:$C$202,1)</f>
        <v>111</v>
      </c>
      <c r="W37" s="24">
        <f ca="1">IFERROR(SUM(OFFSET([1]轮回!$B$1,MATCH(M37,[1]轮回!$A$1:$A$91,0)-S37,,S37,)),0)</f>
        <v>0</v>
      </c>
      <c r="X37" s="24">
        <f ca="1">W37+IF(R37,INDEX(模拟数据!$P$47:$P$50,MATCH($A$1,模拟数据!$K$47:$K$50,0)),0)</f>
        <v>1800000</v>
      </c>
      <c r="Y37" s="24">
        <f ca="1">SUM($X$3:X37)</f>
        <v>43200000</v>
      </c>
      <c r="Z37" s="24">
        <f ca="1">MATCH(Y37,经验数据!$Z$2:$Z$15,1)-1</f>
        <v>10</v>
      </c>
    </row>
    <row r="38" spans="1:26" x14ac:dyDescent="0.15">
      <c r="A38" s="25">
        <v>36</v>
      </c>
      <c r="B38" s="24">
        <f ca="1">SUM(OFFSET(经验数据!$F$2,INDEX(模拟数据!$B$3:$E$62,$A37,MATCH(A$1,模拟数据!$B$2:$E$2,0))+1,,INDEX(模拟数据!$B$3:$E$62,$A38,MATCH(A$1,模拟数据!$B$2:$E$2,0))-INDEX(模拟数据!$B$3:$E$62,$A37,MATCH(A$1,模拟数据!$B$2:$E$2,0)),))</f>
        <v>533138</v>
      </c>
      <c r="C38" s="24">
        <f>模拟数据!$L$16*INDEX(经验数据!$H$3:$H$3401,MATCH(INDEX(模拟数据!$B$3:$E$62,$A38,MATCH(A$1,模拟数据!$B$2:$E$2,0)),经验数据!$E$3:$E$3401,0))*(1+INDEX(模拟数据!$M$19:$M$22,MATCH(A$1,模拟数据!$K$19:$K$22,0)))</f>
        <v>13580711.100000001</v>
      </c>
      <c r="D38" s="24">
        <f ca="1">SUM(OFFSET(经验数据!$S$2,INDEX(模拟数据!$F$3:$I$62,$A37,MATCH(A$1,模拟数据!$B$2:$E$2,0))+1,,INDEX(模拟数据!$F$3:$I$62,$A38,MATCH(A$1,模拟数据!$B$2:$E$2,0))-INDEX(模拟数据!$F$3:$I$62,$A37,MATCH(A$1,模拟数据!$B$2:$E$2,0)),))</f>
        <v>1840000</v>
      </c>
      <c r="E38" s="24">
        <f ca="1">MIN(200,MATCH(SUM(B38:D38,U37),经验数据!$C$3:$C$202,1))</f>
        <v>114</v>
      </c>
      <c r="F38" s="24">
        <f t="shared" ca="1" si="2"/>
        <v>11</v>
      </c>
      <c r="G38" s="24">
        <f ca="1">INDEX(经验数据!$M$3:$M$23,MATCH(E38,经验数据!$J$3:$J$23,1))*INDEX(模拟数据!$S$19:$S$22,MATCH(A$1,模拟数据!$K$19:$K$22,0))</f>
        <v>8100000</v>
      </c>
      <c r="H38" s="24">
        <f ca="1">IF(F37&gt;0,VLOOKUP(F37*1000,经验数据!$O$3:$P$95,2,FALSE),VLOOKUP(MIN(80,E38),经验数据!$O$3:$P$95,2,FALSE))*模拟数据!$L$30</f>
        <v>1081530</v>
      </c>
      <c r="I38" s="24">
        <f ca="1">MATCH(SUM(B38:D38,G38:H38,U37),经验数据!$C$3:$C$202,1)</f>
        <v>116</v>
      </c>
      <c r="J38" s="24">
        <f ca="1">MIN(INDEX(模拟数据!$N$37:$N$40,MATCH($A$1,模拟数据!$K$37:$K$40,0)),MAX(0,I38-80))</f>
        <v>3</v>
      </c>
      <c r="K38" s="24">
        <f ca="1">IF(J38=0,0,SUM(OFFSET(经验数据!$B$2,I38-J38,,J38,)))</f>
        <v>12754900</v>
      </c>
      <c r="L38" s="24">
        <f t="shared" ca="1" si="3"/>
        <v>76513916.599999964</v>
      </c>
      <c r="M38" s="24">
        <f ca="1">MATCH(L38,经验数据!$C$3:$C$202,1)</f>
        <v>114</v>
      </c>
      <c r="N38" s="24">
        <f ca="1">IFERROR(SUM(OFFSET(经验数据!$V$1,MATCH(I38,经验数据!$U$1:$U$123,0)-J38,,J38,)),0)</f>
        <v>153100</v>
      </c>
      <c r="O38" s="24">
        <f ca="1">N38+IF(J38&gt;0,INDEX(模拟数据!$P$37:$P$40,MATCH($A$1,模拟数据!$K$37:$K$40,0)),0)</f>
        <v>1953100</v>
      </c>
      <c r="P38" s="24">
        <f ca="1">SUM($O$3:O38)</f>
        <v>69521100</v>
      </c>
      <c r="Q38" s="24">
        <f ca="1">MATCH(P38,经验数据!$Z$2:$Z$15,1)-1</f>
        <v>11</v>
      </c>
      <c r="R38" s="24" t="b">
        <f t="shared" ca="1" si="0"/>
        <v>1</v>
      </c>
      <c r="S38" s="24">
        <f ca="1">MIN(INDEX(模拟数据!$N$37:$N$40,MATCH($A$1,模拟数据!$K$37:$K$40,0)),IF(R38,M38-110,0))</f>
        <v>3</v>
      </c>
      <c r="T38" s="24">
        <f ca="1">IF(S38=0,0,SUM(OFFSET(经验数据!$B$2,M38-S38,,S38,)))</f>
        <v>12027447</v>
      </c>
      <c r="U38" s="24">
        <f t="shared" ca="1" si="1"/>
        <v>64486469.599999964</v>
      </c>
      <c r="V38" s="24">
        <f ca="1">MATCH(U38,经验数据!$C$3:$C$202,1)</f>
        <v>111</v>
      </c>
      <c r="W38" s="24">
        <f ca="1">IFERROR(SUM(OFFSET([1]轮回!$B$1,MATCH(M38,[1]轮回!$A$1:$A$91,0)-S38,,S38,)),0)</f>
        <v>0</v>
      </c>
      <c r="X38" s="24">
        <f ca="1">W38+IF(R38,INDEX(模拟数据!$P$47:$P$50,MATCH($A$1,模拟数据!$K$47:$K$50,0)),0)</f>
        <v>1800000</v>
      </c>
      <c r="Y38" s="24">
        <f ca="1">SUM($X$3:X38)</f>
        <v>45000000</v>
      </c>
      <c r="Z38" s="24">
        <f ca="1">MATCH(Y38,经验数据!$Z$2:$Z$15,1)-1</f>
        <v>10</v>
      </c>
    </row>
    <row r="39" spans="1:26" x14ac:dyDescent="0.15">
      <c r="A39" s="25">
        <v>37</v>
      </c>
      <c r="B39" s="24">
        <f ca="1">SUM(OFFSET(经验数据!$F$2,INDEX(模拟数据!$B$3:$E$62,$A38,MATCH(A$1,模拟数据!$B$2:$E$2,0))+1,,INDEX(模拟数据!$B$3:$E$62,$A39,MATCH(A$1,模拟数据!$B$2:$E$2,0))-INDEX(模拟数据!$B$3:$E$62,$A38,MATCH(A$1,模拟数据!$B$2:$E$2,0)),))</f>
        <v>542233</v>
      </c>
      <c r="C39" s="24">
        <f>模拟数据!$L$16*INDEX(经验数据!$H$3:$H$3401,MATCH(INDEX(模拟数据!$B$3:$E$62,$A39,MATCH(A$1,模拟数据!$B$2:$E$2,0)),经验数据!$E$3:$E$3401,0))*(1+INDEX(模拟数据!$M$19:$M$22,MATCH(A$1,模拟数据!$K$19:$K$22,0)))</f>
        <v>13800568.100000001</v>
      </c>
      <c r="D39" s="24">
        <f ca="1">SUM(OFFSET(经验数据!$S$2,INDEX(模拟数据!$F$3:$I$62,$A38,MATCH(A$1,模拟数据!$B$2:$E$2,0))+1,,INDEX(模拟数据!$F$3:$I$62,$A39,MATCH(A$1,模拟数据!$B$2:$E$2,0))-INDEX(模拟数据!$F$3:$I$62,$A38,MATCH(A$1,模拟数据!$B$2:$E$2,0)),))</f>
        <v>2355000</v>
      </c>
      <c r="E39" s="24">
        <f ca="1">MIN(200,MATCH(SUM(B39:D39,U38),经验数据!$C$3:$C$202,1))</f>
        <v>115</v>
      </c>
      <c r="F39" s="24">
        <f t="shared" ca="1" si="2"/>
        <v>11</v>
      </c>
      <c r="G39" s="24">
        <f ca="1">INDEX(经验数据!$M$3:$M$23,MATCH(E39,经验数据!$J$3:$J$23,1))*INDEX(模拟数据!$S$19:$S$22,MATCH(A$1,模拟数据!$K$19:$K$22,0))</f>
        <v>8100000</v>
      </c>
      <c r="H39" s="24">
        <f ca="1">IF(F38&gt;0,VLOOKUP(F38*1000,经验数据!$O$3:$P$95,2,FALSE),VLOOKUP(MIN(80,E39),经验数据!$O$3:$P$95,2,FALSE))*模拟数据!$L$30</f>
        <v>1081530</v>
      </c>
      <c r="I39" s="24">
        <f ca="1">MATCH(SUM(B39:D39,G39:H39,U38),经验数据!$C$3:$C$202,1)</f>
        <v>117</v>
      </c>
      <c r="J39" s="24">
        <f ca="1">MIN(INDEX(模拟数据!$N$37:$N$40,MATCH($A$1,模拟数据!$K$37:$K$40,0)),MAX(0,I39-80))</f>
        <v>3</v>
      </c>
      <c r="K39" s="24">
        <f ca="1">IF(J39=0,0,SUM(OFFSET(经验数据!$B$2,I39-J39,,J39,)))</f>
        <v>13126368</v>
      </c>
      <c r="L39" s="24">
        <f t="shared" ca="1" si="3"/>
        <v>77239432.699999958</v>
      </c>
      <c r="M39" s="24">
        <f ca="1">MATCH(L39,经验数据!$C$3:$C$202,1)</f>
        <v>114</v>
      </c>
      <c r="N39" s="24">
        <f ca="1">IFERROR(SUM(OFFSET(经验数据!$V$1,MATCH(I39,经验数据!$U$1:$U$123,0)-J39,,J39,)),0)</f>
        <v>159500</v>
      </c>
      <c r="O39" s="24">
        <f ca="1">N39+IF(J39&gt;0,INDEX(模拟数据!$P$37:$P$40,MATCH($A$1,模拟数据!$K$37:$K$40,0)),0)</f>
        <v>1959500</v>
      </c>
      <c r="P39" s="24">
        <f ca="1">SUM($O$3:O39)</f>
        <v>71480600</v>
      </c>
      <c r="Q39" s="24">
        <f ca="1">MATCH(P39,经验数据!$Z$2:$Z$15,1)-1</f>
        <v>11</v>
      </c>
      <c r="R39" s="24" t="b">
        <f t="shared" ca="1" si="0"/>
        <v>1</v>
      </c>
      <c r="S39" s="24">
        <f ca="1">MIN(INDEX(模拟数据!$N$37:$N$40,MATCH($A$1,模拟数据!$K$37:$K$40,0)),IF(R39,M39-110,0))</f>
        <v>3</v>
      </c>
      <c r="T39" s="24">
        <f ca="1">IF(S39=0,0,SUM(OFFSET(经验数据!$B$2,M39-S39,,S39,)))</f>
        <v>12027447</v>
      </c>
      <c r="U39" s="24">
        <f t="shared" ca="1" si="1"/>
        <v>65211985.699999958</v>
      </c>
      <c r="V39" s="24">
        <f ca="1">MATCH(U39,经验数据!$C$3:$C$202,1)</f>
        <v>111</v>
      </c>
      <c r="W39" s="24">
        <f ca="1">IFERROR(SUM(OFFSET([1]轮回!$B$1,MATCH(M39,[1]轮回!$A$1:$A$91,0)-S39,,S39,)),0)</f>
        <v>0</v>
      </c>
      <c r="X39" s="24">
        <f ca="1">W39+IF(R39,INDEX(模拟数据!$P$47:$P$50,MATCH($A$1,模拟数据!$K$47:$K$50,0)),0)</f>
        <v>1800000</v>
      </c>
      <c r="Y39" s="24">
        <f ca="1">SUM($X$3:X39)</f>
        <v>46800000</v>
      </c>
      <c r="Z39" s="24">
        <f ca="1">MATCH(Y39,经验数据!$Z$2:$Z$15,1)-1</f>
        <v>10</v>
      </c>
    </row>
    <row r="40" spans="1:26" x14ac:dyDescent="0.15">
      <c r="A40" s="25">
        <v>38</v>
      </c>
      <c r="B40" s="24">
        <f ca="1">SUM(OFFSET(经验数据!$F$2,INDEX(模拟数据!$B$3:$E$62,$A39,MATCH(A$1,模拟数据!$B$2:$E$2,0))+1,,INDEX(模拟数据!$B$3:$E$62,$A40,MATCH(A$1,模拟数据!$B$2:$E$2,0))-INDEX(模拟数据!$B$3:$E$62,$A39,MATCH(A$1,模拟数据!$B$2:$E$2,0)),))</f>
        <v>548915</v>
      </c>
      <c r="C40" s="24">
        <f>模拟数据!$L$16*INDEX(经验数据!$H$3:$H$3401,MATCH(INDEX(模拟数据!$B$3:$E$62,$A40,MATCH(A$1,模拟数据!$B$2:$E$2,0)),经验数据!$E$3:$E$3401,0))*(1+INDEX(模拟数据!$M$19:$M$22,MATCH(A$1,模拟数据!$K$19:$K$22,0)))</f>
        <v>13969673.300000001</v>
      </c>
      <c r="D40" s="24">
        <f ca="1">SUM(OFFSET(经验数据!$S$2,INDEX(模拟数据!$F$3:$I$62,$A39,MATCH(A$1,模拟数据!$B$2:$E$2,0))+1,,INDEX(模拟数据!$F$3:$I$62,$A40,MATCH(A$1,模拟数据!$B$2:$E$2,0))-INDEX(模拟数据!$F$3:$I$62,$A39,MATCH(A$1,模拟数据!$B$2:$E$2,0)),))</f>
        <v>1930000</v>
      </c>
      <c r="E40" s="24">
        <f ca="1">MIN(200,MATCH(SUM(B40:D40,U39),经验数据!$C$3:$C$202,1))</f>
        <v>115</v>
      </c>
      <c r="F40" s="24">
        <f t="shared" ca="1" si="2"/>
        <v>11</v>
      </c>
      <c r="G40" s="24">
        <f ca="1">INDEX(经验数据!$M$3:$M$23,MATCH(E40,经验数据!$J$3:$J$23,1))*INDEX(模拟数据!$S$19:$S$22,MATCH(A$1,模拟数据!$K$19:$K$22,0))</f>
        <v>8100000</v>
      </c>
      <c r="H40" s="24">
        <f ca="1">IF(F39&gt;0,VLOOKUP(F39*1000,经验数据!$O$3:$P$95,2,FALSE),VLOOKUP(MIN(80,E40),经验数据!$O$3:$P$95,2,FALSE))*模拟数据!$L$30</f>
        <v>1081530</v>
      </c>
      <c r="I40" s="24">
        <f ca="1">MATCH(SUM(B40:D40,G40:H40,U39),经验数据!$C$3:$C$202,1)</f>
        <v>117</v>
      </c>
      <c r="J40" s="24">
        <f ca="1">MIN(INDEX(模拟数据!$N$37:$N$40,MATCH($A$1,模拟数据!$K$37:$K$40,0)),MAX(0,I40-80))</f>
        <v>3</v>
      </c>
      <c r="K40" s="24">
        <f ca="1">IF(J40=0,0,SUM(OFFSET(经验数据!$B$2,I40-J40,,J40,)))</f>
        <v>13126368</v>
      </c>
      <c r="L40" s="24">
        <f t="shared" ca="1" si="3"/>
        <v>77715735.999999955</v>
      </c>
      <c r="M40" s="24">
        <f ca="1">MATCH(L40,经验数据!$C$3:$C$202,1)</f>
        <v>114</v>
      </c>
      <c r="N40" s="24">
        <f ca="1">IFERROR(SUM(OFFSET(经验数据!$V$1,MATCH(I40,经验数据!$U$1:$U$123,0)-J40,,J40,)),0)</f>
        <v>159500</v>
      </c>
      <c r="O40" s="24">
        <f ca="1">N40+IF(J40&gt;0,INDEX(模拟数据!$P$37:$P$40,MATCH($A$1,模拟数据!$K$37:$K$40,0)),0)</f>
        <v>1959500</v>
      </c>
      <c r="P40" s="24">
        <f ca="1">SUM($O$3:O40)</f>
        <v>73440100</v>
      </c>
      <c r="Q40" s="24">
        <f ca="1">MATCH(P40,经验数据!$Z$2:$Z$15,1)-1</f>
        <v>11</v>
      </c>
      <c r="R40" s="24" t="b">
        <f t="shared" ca="1" si="0"/>
        <v>1</v>
      </c>
      <c r="S40" s="24">
        <f ca="1">MIN(INDEX(模拟数据!$N$37:$N$40,MATCH($A$1,模拟数据!$K$37:$K$40,0)),IF(R40,M40-110,0))</f>
        <v>3</v>
      </c>
      <c r="T40" s="24">
        <f ca="1">IF(S40=0,0,SUM(OFFSET(经验数据!$B$2,M40-S40,,S40,)))</f>
        <v>12027447</v>
      </c>
      <c r="U40" s="24">
        <f t="shared" ca="1" si="1"/>
        <v>65688288.999999955</v>
      </c>
      <c r="V40" s="24">
        <f ca="1">MATCH(U40,经验数据!$C$3:$C$202,1)</f>
        <v>111</v>
      </c>
      <c r="W40" s="24">
        <f ca="1">IFERROR(SUM(OFFSET([1]轮回!$B$1,MATCH(M40,[1]轮回!$A$1:$A$91,0)-S40,,S40,)),0)</f>
        <v>0</v>
      </c>
      <c r="X40" s="24">
        <f ca="1">W40+IF(R40,INDEX(模拟数据!$P$47:$P$50,MATCH($A$1,模拟数据!$K$47:$K$50,0)),0)</f>
        <v>1800000</v>
      </c>
      <c r="Y40" s="24">
        <f ca="1">SUM($X$3:X40)</f>
        <v>48600000</v>
      </c>
      <c r="Z40" s="24">
        <f ca="1">MATCH(Y40,经验数据!$Z$2:$Z$15,1)-1</f>
        <v>10</v>
      </c>
    </row>
    <row r="41" spans="1:26" x14ac:dyDescent="0.15">
      <c r="A41" s="25">
        <v>39</v>
      </c>
      <c r="B41" s="24">
        <f ca="1">SUM(OFFSET(经验数据!$F$2,INDEX(模拟数据!$B$3:$E$62,$A40,MATCH(A$1,模拟数据!$B$2:$E$2,0))+1,,INDEX(模拟数据!$B$3:$E$62,$A41,MATCH(A$1,模拟数据!$B$2:$E$2,0))-INDEX(模拟数据!$B$3:$E$62,$A40,MATCH(A$1,模拟数据!$B$2:$E$2,0)),))</f>
        <v>555600</v>
      </c>
      <c r="C41" s="24">
        <f>模拟数据!$L$16*INDEX(经验数据!$H$3:$H$3401,MATCH(INDEX(模拟数据!$B$3:$E$62,$A41,MATCH(A$1,模拟数据!$B$2:$E$2,0)),经验数据!$E$3:$E$3401,0))*(1+INDEX(模拟数据!$M$19:$M$22,MATCH(A$1,模拟数据!$K$19:$K$22,0)))</f>
        <v>14138778.500000002</v>
      </c>
      <c r="D41" s="24">
        <f ca="1">SUM(OFFSET(经验数据!$S$2,INDEX(模拟数据!$F$3:$I$62,$A40,MATCH(A$1,模拟数据!$B$2:$E$2,0))+1,,INDEX(模拟数据!$F$3:$I$62,$A41,MATCH(A$1,模拟数据!$B$2:$E$2,0))-INDEX(模拟数据!$F$3:$I$62,$A40,MATCH(A$1,模拟数据!$B$2:$E$2,0)),))</f>
        <v>1970000</v>
      </c>
      <c r="E41" s="24">
        <f ca="1">MIN(200,MATCH(SUM(B41:D41,U40),经验数据!$C$3:$C$202,1))</f>
        <v>115</v>
      </c>
      <c r="F41" s="24">
        <f t="shared" ca="1" si="2"/>
        <v>11</v>
      </c>
      <c r="G41" s="24">
        <f ca="1">INDEX(经验数据!$M$3:$M$23,MATCH(E41,经验数据!$J$3:$J$23,1))*INDEX(模拟数据!$S$19:$S$22,MATCH(A$1,模拟数据!$K$19:$K$22,0))</f>
        <v>8100000</v>
      </c>
      <c r="H41" s="24">
        <f ca="1">IF(F40&gt;0,VLOOKUP(F40*1000,经验数据!$O$3:$P$95,2,FALSE),VLOOKUP(MIN(80,E41),经验数据!$O$3:$P$95,2,FALSE))*模拟数据!$L$30</f>
        <v>1081530</v>
      </c>
      <c r="I41" s="24">
        <f ca="1">MATCH(SUM(B41:D41,G41:H41,U40),经验数据!$C$3:$C$202,1)</f>
        <v>117</v>
      </c>
      <c r="J41" s="24">
        <f ca="1">MIN(INDEX(模拟数据!$N$37:$N$40,MATCH($A$1,模拟数据!$K$37:$K$40,0)),MAX(0,I41-80))</f>
        <v>3</v>
      </c>
      <c r="K41" s="24">
        <f ca="1">IF(J41=0,0,SUM(OFFSET(经验数据!$B$2,I41-J41,,J41,)))</f>
        <v>13126368</v>
      </c>
      <c r="L41" s="24">
        <f t="shared" ca="1" si="3"/>
        <v>78407829.499999955</v>
      </c>
      <c r="M41" s="24">
        <f ca="1">MATCH(L41,经验数据!$C$3:$C$202,1)</f>
        <v>114</v>
      </c>
      <c r="N41" s="24">
        <f ca="1">IFERROR(SUM(OFFSET(经验数据!$V$1,MATCH(I41,经验数据!$U$1:$U$123,0)-J41,,J41,)),0)</f>
        <v>159500</v>
      </c>
      <c r="O41" s="24">
        <f ca="1">N41+IF(J41&gt;0,INDEX(模拟数据!$P$37:$P$40,MATCH($A$1,模拟数据!$K$37:$K$40,0)),0)</f>
        <v>1959500</v>
      </c>
      <c r="P41" s="24">
        <f ca="1">SUM($O$3:O41)</f>
        <v>75399600</v>
      </c>
      <c r="Q41" s="24">
        <f ca="1">MATCH(P41,经验数据!$Z$2:$Z$15,1)-1</f>
        <v>11</v>
      </c>
      <c r="R41" s="24" t="b">
        <f t="shared" ca="1" si="0"/>
        <v>1</v>
      </c>
      <c r="S41" s="24">
        <f ca="1">MIN(INDEX(模拟数据!$N$37:$N$40,MATCH($A$1,模拟数据!$K$37:$K$40,0)),IF(R41,M41-110,0))</f>
        <v>3</v>
      </c>
      <c r="T41" s="24">
        <f ca="1">IF(S41=0,0,SUM(OFFSET(经验数据!$B$2,M41-S41,,S41,)))</f>
        <v>12027447</v>
      </c>
      <c r="U41" s="24">
        <f t="shared" ca="1" si="1"/>
        <v>66380382.499999955</v>
      </c>
      <c r="V41" s="24">
        <f ca="1">MATCH(U41,经验数据!$C$3:$C$202,1)</f>
        <v>111</v>
      </c>
      <c r="W41" s="24">
        <f ca="1">IFERROR(SUM(OFFSET([1]轮回!$B$1,MATCH(M41,[1]轮回!$A$1:$A$91,0)-S41,,S41,)),0)</f>
        <v>0</v>
      </c>
      <c r="X41" s="24">
        <f ca="1">W41+IF(R41,INDEX(模拟数据!$P$47:$P$50,MATCH($A$1,模拟数据!$K$47:$K$50,0)),0)</f>
        <v>1800000</v>
      </c>
      <c r="Y41" s="24">
        <f ca="1">SUM($X$3:X41)</f>
        <v>50400000</v>
      </c>
      <c r="Z41" s="24">
        <f ca="1">MATCH(Y41,经验数据!$Z$2:$Z$15,1)-1</f>
        <v>10</v>
      </c>
    </row>
    <row r="42" spans="1:26" x14ac:dyDescent="0.15">
      <c r="A42" s="25">
        <v>40</v>
      </c>
      <c r="B42" s="24">
        <f ca="1">SUM(OFFSET(经验数据!$F$2,INDEX(模拟数据!$B$3:$E$62,$A41,MATCH(A$1,模拟数据!$B$2:$E$2,0))+1,,INDEX(模拟数据!$B$3:$E$62,$A42,MATCH(A$1,模拟数据!$B$2:$E$2,0))-INDEX(模拟数据!$B$3:$E$62,$A41,MATCH(A$1,模拟数据!$B$2:$E$2,0)),))</f>
        <v>562282</v>
      </c>
      <c r="C42" s="24">
        <f>模拟数据!$L$16*INDEX(经验数据!$H$3:$H$3401,MATCH(INDEX(模拟数据!$B$3:$E$62,$A42,MATCH(A$1,模拟数据!$B$2:$E$2,0)),经验数据!$E$3:$E$3401,0))*(1+INDEX(模拟数据!$M$19:$M$22,MATCH(A$1,模拟数据!$K$19:$K$22,0)))</f>
        <v>14307858.4</v>
      </c>
      <c r="D42" s="24">
        <f ca="1">SUM(OFFSET(经验数据!$S$2,INDEX(模拟数据!$F$3:$I$62,$A41,MATCH(A$1,模拟数据!$B$2:$E$2,0))+1,,INDEX(模拟数据!$F$3:$I$62,$A42,MATCH(A$1,模拟数据!$B$2:$E$2,0))-INDEX(模拟数据!$F$3:$I$62,$A41,MATCH(A$1,模拟数据!$B$2:$E$2,0)),))</f>
        <v>2010000</v>
      </c>
      <c r="E42" s="24">
        <f ca="1">MIN(200,MATCH(SUM(B42:D42,U41),经验数据!$C$3:$C$202,1))</f>
        <v>115</v>
      </c>
      <c r="F42" s="24">
        <f t="shared" ca="1" si="2"/>
        <v>11</v>
      </c>
      <c r="G42" s="24">
        <f ca="1">INDEX(经验数据!$M$3:$M$23,MATCH(E42,经验数据!$J$3:$J$23,1))*INDEX(模拟数据!$S$19:$S$22,MATCH(A$1,模拟数据!$K$19:$K$22,0))</f>
        <v>8100000</v>
      </c>
      <c r="H42" s="24">
        <f ca="1">IF(F41&gt;0,VLOOKUP(F41*1000,经验数据!$O$3:$P$95,2,FALSE),VLOOKUP(MIN(80,E42),经验数据!$O$3:$P$95,2,FALSE))*模拟数据!$L$30</f>
        <v>1081530</v>
      </c>
      <c r="I42" s="24">
        <f ca="1">MATCH(SUM(B42:D42,G42:H42,U41),经验数据!$C$3:$C$202,1)</f>
        <v>117</v>
      </c>
      <c r="J42" s="24">
        <f ca="1">MIN(INDEX(模拟数据!$N$37:$N$40,MATCH($A$1,模拟数据!$K$37:$K$40,0)),MAX(0,I42-80))</f>
        <v>3</v>
      </c>
      <c r="K42" s="24">
        <f ca="1">IF(J42=0,0,SUM(OFFSET(经验数据!$B$2,I42-J42,,J42,)))</f>
        <v>13126368</v>
      </c>
      <c r="L42" s="24">
        <f t="shared" ca="1" si="3"/>
        <v>79315684.899999946</v>
      </c>
      <c r="M42" s="24">
        <f ca="1">MATCH(L42,经验数据!$C$3:$C$202,1)</f>
        <v>114</v>
      </c>
      <c r="N42" s="24">
        <f ca="1">IFERROR(SUM(OFFSET(经验数据!$V$1,MATCH(I42,经验数据!$U$1:$U$123,0)-J42,,J42,)),0)</f>
        <v>159500</v>
      </c>
      <c r="O42" s="24">
        <f ca="1">N42+IF(J42&gt;0,INDEX(模拟数据!$P$37:$P$40,MATCH($A$1,模拟数据!$K$37:$K$40,0)),0)</f>
        <v>1959500</v>
      </c>
      <c r="P42" s="24">
        <f ca="1">SUM($O$3:O42)</f>
        <v>77359100</v>
      </c>
      <c r="Q42" s="24">
        <f ca="1">MATCH(P42,经验数据!$Z$2:$Z$15,1)-1</f>
        <v>12</v>
      </c>
      <c r="R42" s="24" t="b">
        <f t="shared" ca="1" si="0"/>
        <v>1</v>
      </c>
      <c r="S42" s="24">
        <f ca="1">MIN(INDEX(模拟数据!$N$37:$N$40,MATCH($A$1,模拟数据!$K$37:$K$40,0)),IF(R42,M42-110,0))</f>
        <v>3</v>
      </c>
      <c r="T42" s="24">
        <f ca="1">IF(S42=0,0,SUM(OFFSET(经验数据!$B$2,M42-S42,,S42,)))</f>
        <v>12027447</v>
      </c>
      <c r="U42" s="24">
        <f t="shared" ca="1" si="1"/>
        <v>67288237.899999946</v>
      </c>
      <c r="V42" s="24">
        <f ca="1">MATCH(U42,经验数据!$C$3:$C$202,1)</f>
        <v>111</v>
      </c>
      <c r="W42" s="24">
        <f ca="1">IFERROR(SUM(OFFSET([1]轮回!$B$1,MATCH(M42,[1]轮回!$A$1:$A$91,0)-S42,,S42,)),0)</f>
        <v>0</v>
      </c>
      <c r="X42" s="24">
        <f ca="1">W42+IF(R42,INDEX(模拟数据!$P$47:$P$50,MATCH($A$1,模拟数据!$K$47:$K$50,0)),0)</f>
        <v>1800000</v>
      </c>
      <c r="Y42" s="24">
        <f ca="1">SUM($X$3:X42)</f>
        <v>52200000</v>
      </c>
      <c r="Z42" s="24">
        <f ca="1">MATCH(Y42,经验数据!$Z$2:$Z$15,1)-1</f>
        <v>10</v>
      </c>
    </row>
    <row r="43" spans="1:26" x14ac:dyDescent="0.15">
      <c r="A43" s="25">
        <v>41</v>
      </c>
      <c r="B43" s="24">
        <f ca="1">SUM(OFFSET(经验数据!$F$2,INDEX(模拟数据!$B$3:$E$62,$A42,MATCH(A$1,模拟数据!$B$2:$E$2,0))+1,,INDEX(模拟数据!$B$3:$E$62,$A43,MATCH(A$1,模拟数据!$B$2:$E$2,0))-INDEX(模拟数据!$B$3:$E$62,$A42,MATCH(A$1,模拟数据!$B$2:$E$2,0)),))</f>
        <v>568967</v>
      </c>
      <c r="C43" s="24">
        <f>模拟数据!$L$16*INDEX(经验数据!$H$3:$H$3401,MATCH(INDEX(模拟数据!$B$3:$E$62,$A43,MATCH(A$1,模拟数据!$B$2:$E$2,0)),经验数据!$E$3:$E$3401,0))*(1+INDEX(模拟数据!$M$19:$M$22,MATCH(A$1,模拟数据!$K$19:$K$22,0)))</f>
        <v>14476963.600000001</v>
      </c>
      <c r="D43" s="24">
        <f ca="1">SUM(OFFSET(经验数据!$S$2,INDEX(模拟数据!$F$3:$I$62,$A42,MATCH(A$1,模拟数据!$B$2:$E$2,0))+1,,INDEX(模拟数据!$F$3:$I$62,$A43,MATCH(A$1,模拟数据!$B$2:$E$2,0))-INDEX(模拟数据!$F$3:$I$62,$A42,MATCH(A$1,模拟数据!$B$2:$E$2,0)),))</f>
        <v>2570000</v>
      </c>
      <c r="E43" s="24">
        <f ca="1">MIN(200,MATCH(SUM(B43:D43,U42),经验数据!$C$3:$C$202,1))</f>
        <v>116</v>
      </c>
      <c r="F43" s="24">
        <f t="shared" ca="1" si="2"/>
        <v>12</v>
      </c>
      <c r="G43" s="24">
        <f ca="1">INDEX(经验数据!$M$3:$M$23,MATCH(E43,经验数据!$J$3:$J$23,1))*INDEX(模拟数据!$S$19:$S$22,MATCH(A$1,模拟数据!$K$19:$K$22,0))</f>
        <v>8100000</v>
      </c>
      <c r="H43" s="24">
        <f ca="1">IF(F42&gt;0,VLOOKUP(F42*1000,经验数据!$O$3:$P$95,2,FALSE),VLOOKUP(MIN(80,E43),经验数据!$O$3:$P$95,2,FALSE))*模拟数据!$L$30</f>
        <v>1081530</v>
      </c>
      <c r="I43" s="24">
        <f ca="1">MATCH(SUM(B43:D43,G43:H43,U42),经验数据!$C$3:$C$202,1)</f>
        <v>117</v>
      </c>
      <c r="J43" s="24">
        <f ca="1">MIN(INDEX(模拟数据!$N$37:$N$40,MATCH($A$1,模拟数据!$K$37:$K$40,0)),MAX(0,I43-80))</f>
        <v>3</v>
      </c>
      <c r="K43" s="24">
        <f ca="1">IF(J43=0,0,SUM(OFFSET(经验数据!$B$2,I43-J43,,J43,)))</f>
        <v>13126368</v>
      </c>
      <c r="L43" s="24">
        <f t="shared" ca="1" si="3"/>
        <v>80959330.49999994</v>
      </c>
      <c r="M43" s="24">
        <f ca="1">MATCH(L43,经验数据!$C$3:$C$202,1)</f>
        <v>115</v>
      </c>
      <c r="N43" s="24">
        <f ca="1">IFERROR(SUM(OFFSET(经验数据!$V$1,MATCH(I43,经验数据!$U$1:$U$123,0)-J43,,J43,)),0)</f>
        <v>159500</v>
      </c>
      <c r="O43" s="24">
        <f ca="1">N43+IF(J43&gt;0,INDEX(模拟数据!$P$37:$P$40,MATCH($A$1,模拟数据!$K$37:$K$40,0)),0)</f>
        <v>1959500</v>
      </c>
      <c r="P43" s="24">
        <f ca="1">SUM($O$3:O43)</f>
        <v>79318600</v>
      </c>
      <c r="Q43" s="24">
        <f ca="1">MATCH(P43,经验数据!$Z$2:$Z$15,1)-1</f>
        <v>12</v>
      </c>
      <c r="R43" s="24" t="b">
        <f t="shared" ca="1" si="0"/>
        <v>1</v>
      </c>
      <c r="S43" s="24">
        <f ca="1">MIN(INDEX(模拟数据!$N$37:$N$40,MATCH($A$1,模拟数据!$K$37:$K$40,0)),IF(R43,M43-110,0))</f>
        <v>3</v>
      </c>
      <c r="T43" s="24">
        <f ca="1">IF(S43=0,0,SUM(OFFSET(经验数据!$B$2,M43-S43,,S43,)))</f>
        <v>12388590</v>
      </c>
      <c r="U43" s="24">
        <f t="shared" ca="1" si="1"/>
        <v>68570740.49999994</v>
      </c>
      <c r="V43" s="24">
        <f ca="1">MATCH(U43,经验数据!$C$3:$C$202,1)</f>
        <v>112</v>
      </c>
      <c r="W43" s="24">
        <f ca="1">IFERROR(SUM(OFFSET([1]轮回!$B$1,MATCH(M43,[1]轮回!$A$1:$A$91,0)-S43,,S43,)),0)</f>
        <v>0</v>
      </c>
      <c r="X43" s="24">
        <f ca="1">W43+IF(R43,INDEX(模拟数据!$P$47:$P$50,MATCH($A$1,模拟数据!$K$47:$K$50,0)),0)</f>
        <v>1800000</v>
      </c>
      <c r="Y43" s="24">
        <f ca="1">SUM($X$3:X43)</f>
        <v>54000000</v>
      </c>
      <c r="Z43" s="24">
        <f ca="1">MATCH(Y43,经验数据!$Z$2:$Z$15,1)-1</f>
        <v>10</v>
      </c>
    </row>
    <row r="44" spans="1:26" x14ac:dyDescent="0.15">
      <c r="A44" s="25">
        <v>42</v>
      </c>
      <c r="B44" s="24">
        <f ca="1">SUM(OFFSET(经验数据!$F$2,INDEX(模拟数据!$B$3:$E$62,$A43,MATCH(A$1,模拟数据!$B$2:$E$2,0))+1,,INDEX(模拟数据!$B$3:$E$62,$A44,MATCH(A$1,模拟数据!$B$2:$E$2,0))-INDEX(模拟数据!$B$3:$E$62,$A43,MATCH(A$1,模拟数据!$B$2:$E$2,0)),))</f>
        <v>577410</v>
      </c>
      <c r="C44" s="24">
        <f>模拟数据!$L$16*INDEX(经验数据!$H$3:$H$3401,MATCH(INDEX(模拟数据!$B$3:$E$62,$A44,MATCH(A$1,模拟数据!$B$2:$E$2,0)),经验数据!$E$3:$E$3401,0))*(1+INDEX(模拟数据!$M$19:$M$22,MATCH(A$1,模拟数据!$K$19:$K$22,0)))</f>
        <v>14690546.200000001</v>
      </c>
      <c r="D44" s="24">
        <f ca="1">SUM(OFFSET(经验数据!$S$2,INDEX(模拟数据!$F$3:$I$62,$A43,MATCH(A$1,模拟数据!$B$2:$E$2,0))+1,,INDEX(模拟数据!$F$3:$I$62,$A44,MATCH(A$1,模拟数据!$B$2:$E$2,0))-INDEX(模拟数据!$F$3:$I$62,$A43,MATCH(A$1,模拟数据!$B$2:$E$2,0)),))</f>
        <v>2100000</v>
      </c>
      <c r="E44" s="24">
        <f ca="1">MIN(200,MATCH(SUM(B44:D44,U43),经验数据!$C$3:$C$202,1))</f>
        <v>116</v>
      </c>
      <c r="F44" s="24">
        <f t="shared" ca="1" si="2"/>
        <v>12</v>
      </c>
      <c r="G44" s="24">
        <f ca="1">INDEX(经验数据!$M$3:$M$23,MATCH(E44,经验数据!$J$3:$J$23,1))*INDEX(模拟数据!$S$19:$S$22,MATCH(A$1,模拟数据!$K$19:$K$22,0))</f>
        <v>8100000</v>
      </c>
      <c r="H44" s="24">
        <f ca="1">IF(F43&gt;0,VLOOKUP(F43*1000,经验数据!$O$3:$P$95,2,FALSE),VLOOKUP(MIN(80,E44),经验数据!$O$3:$P$95,2,FALSE))*模拟数据!$L$30</f>
        <v>1127280</v>
      </c>
      <c r="I44" s="24">
        <f ca="1">MATCH(SUM(B44:D44,G44:H44,U43),经验数据!$C$3:$C$202,1)</f>
        <v>118</v>
      </c>
      <c r="J44" s="24">
        <f ca="1">MIN(INDEX(模拟数据!$N$37:$N$40,MATCH($A$1,模拟数据!$K$37:$K$40,0)),MAX(0,I44-80))</f>
        <v>3</v>
      </c>
      <c r="K44" s="24">
        <f ca="1">IF(J44=0,0,SUM(OFFSET(经验数据!$B$2,I44-J44,,J44,)))</f>
        <v>13503005</v>
      </c>
      <c r="L44" s="24">
        <f t="shared" ca="1" si="3"/>
        <v>81662971.699999943</v>
      </c>
      <c r="M44" s="24">
        <f ca="1">MATCH(L44,经验数据!$C$3:$C$202,1)</f>
        <v>115</v>
      </c>
      <c r="N44" s="24">
        <f ca="1">IFERROR(SUM(OFFSET(经验数据!$V$1,MATCH(I44,经验数据!$U$1:$U$123,0)-J44,,J44,)),0)</f>
        <v>165900</v>
      </c>
      <c r="O44" s="24">
        <f ca="1">N44+IF(J44&gt;0,INDEX(模拟数据!$P$37:$P$40,MATCH($A$1,模拟数据!$K$37:$K$40,0)),0)</f>
        <v>1965900</v>
      </c>
      <c r="P44" s="24">
        <f ca="1">SUM($O$3:O44)</f>
        <v>81284500</v>
      </c>
      <c r="Q44" s="24">
        <f ca="1">MATCH(P44,经验数据!$Z$2:$Z$15,1)-1</f>
        <v>12</v>
      </c>
      <c r="R44" s="24" t="b">
        <f t="shared" ca="1" si="0"/>
        <v>1</v>
      </c>
      <c r="S44" s="24">
        <f ca="1">MIN(INDEX(模拟数据!$N$37:$N$40,MATCH($A$1,模拟数据!$K$37:$K$40,0)),IF(R44,M44-110,0))</f>
        <v>3</v>
      </c>
      <c r="T44" s="24">
        <f ca="1">IF(S44=0,0,SUM(OFFSET(经验数据!$B$2,M44-S44,,S44,)))</f>
        <v>12388590</v>
      </c>
      <c r="U44" s="24">
        <f t="shared" ca="1" si="1"/>
        <v>69274381.699999943</v>
      </c>
      <c r="V44" s="24">
        <f ca="1">MATCH(U44,经验数据!$C$3:$C$202,1)</f>
        <v>112</v>
      </c>
      <c r="W44" s="24">
        <f ca="1">IFERROR(SUM(OFFSET([1]轮回!$B$1,MATCH(M44,[1]轮回!$A$1:$A$91,0)-S44,,S44,)),0)</f>
        <v>0</v>
      </c>
      <c r="X44" s="24">
        <f ca="1">W44+IF(R44,INDEX(模拟数据!$P$47:$P$50,MATCH($A$1,模拟数据!$K$47:$K$50,0)),0)</f>
        <v>1800000</v>
      </c>
      <c r="Y44" s="24">
        <f ca="1">SUM($X$3:X44)</f>
        <v>55800000</v>
      </c>
      <c r="Z44" s="24">
        <f ca="1">MATCH(Y44,经验数据!$Z$2:$Z$15,1)-1</f>
        <v>11</v>
      </c>
    </row>
    <row r="45" spans="1:26" x14ac:dyDescent="0.15">
      <c r="A45" s="25">
        <v>43</v>
      </c>
      <c r="B45" s="24">
        <f ca="1">SUM(OFFSET(经验数据!$F$2,INDEX(模拟数据!$B$3:$E$62,$A44,MATCH(A$1,模拟数据!$B$2:$E$2,0))+1,,INDEX(模拟数据!$B$3:$E$62,$A45,MATCH(A$1,模拟数据!$B$2:$E$2,0))-INDEX(模拟数据!$B$3:$E$62,$A44,MATCH(A$1,模拟数据!$B$2:$E$2,0)),))</f>
        <v>584092</v>
      </c>
      <c r="C45" s="24">
        <f>模拟数据!$L$16*INDEX(经验数据!$H$3:$H$3401,MATCH(INDEX(模拟数据!$B$3:$E$62,$A45,MATCH(A$1,模拟数据!$B$2:$E$2,0)),经验数据!$E$3:$E$3401,0))*(1+INDEX(模拟数据!$M$19:$M$22,MATCH(A$1,模拟数据!$K$19:$K$22,0)))</f>
        <v>14859651.4</v>
      </c>
      <c r="D45" s="24">
        <f ca="1">SUM(OFFSET(经验数据!$S$2,INDEX(模拟数据!$F$3:$I$62,$A44,MATCH(A$1,模拟数据!$B$2:$E$2,0))+1,,INDEX(模拟数据!$F$3:$I$62,$A45,MATCH(A$1,模拟数据!$B$2:$E$2,0))-INDEX(模拟数据!$F$3:$I$62,$A44,MATCH(A$1,模拟数据!$B$2:$E$2,0)),))</f>
        <v>2140000</v>
      </c>
      <c r="E45" s="24">
        <f ca="1">MIN(200,MATCH(SUM(B45:D45,U44),经验数据!$C$3:$C$202,1))</f>
        <v>116</v>
      </c>
      <c r="F45" s="24">
        <f t="shared" ca="1" si="2"/>
        <v>12</v>
      </c>
      <c r="G45" s="24">
        <f ca="1">INDEX(经验数据!$M$3:$M$23,MATCH(E45,经验数据!$J$3:$J$23,1))*INDEX(模拟数据!$S$19:$S$22,MATCH(A$1,模拟数据!$K$19:$K$22,0))</f>
        <v>8100000</v>
      </c>
      <c r="H45" s="24">
        <f ca="1">IF(F44&gt;0,VLOOKUP(F44*1000,经验数据!$O$3:$P$95,2,FALSE),VLOOKUP(MIN(80,E45),经验数据!$O$3:$P$95,2,FALSE))*模拟数据!$L$30</f>
        <v>1127280</v>
      </c>
      <c r="I45" s="24">
        <f ca="1">MATCH(SUM(B45:D45,G45:H45,U44),经验数据!$C$3:$C$202,1)</f>
        <v>118</v>
      </c>
      <c r="J45" s="24">
        <f ca="1">MIN(INDEX(模拟数据!$N$37:$N$40,MATCH($A$1,模拟数据!$K$37:$K$40,0)),MAX(0,I45-80))</f>
        <v>3</v>
      </c>
      <c r="K45" s="24">
        <f ca="1">IF(J45=0,0,SUM(OFFSET(经验数据!$B$2,I45-J45,,J45,)))</f>
        <v>13503005</v>
      </c>
      <c r="L45" s="24">
        <f t="shared" ca="1" si="3"/>
        <v>82582400.099999934</v>
      </c>
      <c r="M45" s="24">
        <f ca="1">MATCH(L45,经验数据!$C$3:$C$202,1)</f>
        <v>115</v>
      </c>
      <c r="N45" s="24">
        <f ca="1">IFERROR(SUM(OFFSET(经验数据!$V$1,MATCH(I45,经验数据!$U$1:$U$123,0)-J45,,J45,)),0)</f>
        <v>165900</v>
      </c>
      <c r="O45" s="24">
        <f ca="1">N45+IF(J45&gt;0,INDEX(模拟数据!$P$37:$P$40,MATCH($A$1,模拟数据!$K$37:$K$40,0)),0)</f>
        <v>1965900</v>
      </c>
      <c r="P45" s="24">
        <f ca="1">SUM($O$3:O45)</f>
        <v>83250400</v>
      </c>
      <c r="Q45" s="24">
        <f ca="1">MATCH(P45,经验数据!$Z$2:$Z$15,1)-1</f>
        <v>12</v>
      </c>
      <c r="R45" s="24" t="b">
        <f t="shared" ca="1" si="0"/>
        <v>1</v>
      </c>
      <c r="S45" s="24">
        <f ca="1">MIN(INDEX(模拟数据!$N$37:$N$40,MATCH($A$1,模拟数据!$K$37:$K$40,0)),IF(R45,M45-110,0))</f>
        <v>3</v>
      </c>
      <c r="T45" s="24">
        <f ca="1">IF(S45=0,0,SUM(OFFSET(经验数据!$B$2,M45-S45,,S45,)))</f>
        <v>12388590</v>
      </c>
      <c r="U45" s="24">
        <f t="shared" ca="1" si="1"/>
        <v>70193810.099999934</v>
      </c>
      <c r="V45" s="24">
        <f ca="1">MATCH(U45,经验数据!$C$3:$C$202,1)</f>
        <v>112</v>
      </c>
      <c r="W45" s="24">
        <f ca="1">IFERROR(SUM(OFFSET([1]轮回!$B$1,MATCH(M45,[1]轮回!$A$1:$A$91,0)-S45,,S45,)),0)</f>
        <v>0</v>
      </c>
      <c r="X45" s="24">
        <f ca="1">W45+IF(R45,INDEX(模拟数据!$P$47:$P$50,MATCH($A$1,模拟数据!$K$47:$K$50,0)),0)</f>
        <v>1800000</v>
      </c>
      <c r="Y45" s="24">
        <f ca="1">SUM($X$3:X45)</f>
        <v>57600000</v>
      </c>
      <c r="Z45" s="24">
        <f ca="1">MATCH(Y45,经验数据!$Z$2:$Z$15,1)-1</f>
        <v>11</v>
      </c>
    </row>
    <row r="46" spans="1:26" x14ac:dyDescent="0.15">
      <c r="A46" s="25">
        <v>44</v>
      </c>
      <c r="B46" s="24">
        <f ca="1">SUM(OFFSET(经验数据!$F$2,INDEX(模拟数据!$B$3:$E$62,$A45,MATCH(A$1,模拟数据!$B$2:$E$2,0))+1,,INDEX(模拟数据!$B$3:$E$62,$A46,MATCH(A$1,模拟数据!$B$2:$E$2,0))-INDEX(模拟数据!$B$3:$E$62,$A45,MATCH(A$1,模拟数据!$B$2:$E$2,0)),))</f>
        <v>590777</v>
      </c>
      <c r="C46" s="24">
        <f>模拟数据!$L$16*INDEX(经验数据!$H$3:$H$3401,MATCH(INDEX(模拟数据!$B$3:$E$62,$A46,MATCH(A$1,模拟数据!$B$2:$E$2,0)),经验数据!$E$3:$E$3401,0))*(1+INDEX(模拟数据!$M$19:$M$22,MATCH(A$1,模拟数据!$K$19:$K$22,0)))</f>
        <v>15028756.600000001</v>
      </c>
      <c r="D46" s="24">
        <f ca="1">SUM(OFFSET(经验数据!$S$2,INDEX(模拟数据!$F$3:$I$62,$A45,MATCH(A$1,模拟数据!$B$2:$E$2,0))+1,,INDEX(模拟数据!$F$3:$I$62,$A46,MATCH(A$1,模拟数据!$B$2:$E$2,0))-INDEX(模拟数据!$F$3:$I$62,$A45,MATCH(A$1,模拟数据!$B$2:$E$2,0)),))</f>
        <v>2730000</v>
      </c>
      <c r="E46" s="24">
        <f ca="1">MIN(200,MATCH(SUM(B46:D46,U45),经验数据!$C$3:$C$202,1))</f>
        <v>116</v>
      </c>
      <c r="F46" s="24">
        <f t="shared" ca="1" si="2"/>
        <v>12</v>
      </c>
      <c r="G46" s="24">
        <f ca="1">INDEX(经验数据!$M$3:$M$23,MATCH(E46,经验数据!$J$3:$J$23,1))*INDEX(模拟数据!$S$19:$S$22,MATCH(A$1,模拟数据!$K$19:$K$22,0))</f>
        <v>8100000</v>
      </c>
      <c r="H46" s="24">
        <f ca="1">IF(F45&gt;0,VLOOKUP(F45*1000,经验数据!$O$3:$P$95,2,FALSE),VLOOKUP(MIN(80,E46),经验数据!$O$3:$P$95,2,FALSE))*模拟数据!$L$30</f>
        <v>1127280</v>
      </c>
      <c r="I46" s="24">
        <f ca="1">MATCH(SUM(B46:D46,G46:H46,U45),经验数据!$C$3:$C$202,1)</f>
        <v>118</v>
      </c>
      <c r="J46" s="24">
        <f ca="1">MIN(INDEX(模拟数据!$N$37:$N$40,MATCH($A$1,模拟数据!$K$37:$K$40,0)),MAX(0,I46-80))</f>
        <v>3</v>
      </c>
      <c r="K46" s="24">
        <f ca="1">IF(J46=0,0,SUM(OFFSET(经验数据!$B$2,I46-J46,,J46,)))</f>
        <v>13503005</v>
      </c>
      <c r="L46" s="24">
        <f t="shared" ca="1" si="3"/>
        <v>84267618.699999928</v>
      </c>
      <c r="M46" s="24">
        <f ca="1">MATCH(L46,经验数据!$C$3:$C$202,1)</f>
        <v>115</v>
      </c>
      <c r="N46" s="24">
        <f ca="1">IFERROR(SUM(OFFSET(经验数据!$V$1,MATCH(I46,经验数据!$U$1:$U$123,0)-J46,,J46,)),0)</f>
        <v>165900</v>
      </c>
      <c r="O46" s="24">
        <f ca="1">N46+IF(J46&gt;0,INDEX(模拟数据!$P$37:$P$40,MATCH($A$1,模拟数据!$K$37:$K$40,0)),0)</f>
        <v>1965900</v>
      </c>
      <c r="P46" s="24">
        <f ca="1">SUM($O$3:O46)</f>
        <v>85216300</v>
      </c>
      <c r="Q46" s="24">
        <f ca="1">MATCH(P46,经验数据!$Z$2:$Z$15,1)-1</f>
        <v>12</v>
      </c>
      <c r="R46" s="24" t="b">
        <f t="shared" ca="1" si="0"/>
        <v>1</v>
      </c>
      <c r="S46" s="24">
        <f ca="1">MIN(INDEX(模拟数据!$N$37:$N$40,MATCH($A$1,模拟数据!$K$37:$K$40,0)),IF(R46,M46-110,0))</f>
        <v>3</v>
      </c>
      <c r="T46" s="24">
        <f ca="1">IF(S46=0,0,SUM(OFFSET(经验数据!$B$2,M46-S46,,S46,)))</f>
        <v>12388590</v>
      </c>
      <c r="U46" s="24">
        <f t="shared" ca="1" si="1"/>
        <v>71879028.699999928</v>
      </c>
      <c r="V46" s="24">
        <f ca="1">MATCH(U46,经验数据!$C$3:$C$202,1)</f>
        <v>113</v>
      </c>
      <c r="W46" s="24">
        <f ca="1">IFERROR(SUM(OFFSET([1]轮回!$B$1,MATCH(M46,[1]轮回!$A$1:$A$91,0)-S46,,S46,)),0)</f>
        <v>0</v>
      </c>
      <c r="X46" s="24">
        <f ca="1">W46+IF(R46,INDEX(模拟数据!$P$47:$P$50,MATCH($A$1,模拟数据!$K$47:$K$50,0)),0)</f>
        <v>1800000</v>
      </c>
      <c r="Y46" s="24">
        <f ca="1">SUM($X$3:X46)</f>
        <v>59400000</v>
      </c>
      <c r="Z46" s="24">
        <f ca="1">MATCH(Y46,经验数据!$Z$2:$Z$15,1)-1</f>
        <v>11</v>
      </c>
    </row>
    <row r="47" spans="1:26" x14ac:dyDescent="0.15">
      <c r="A47" s="25">
        <v>45</v>
      </c>
      <c r="B47" s="24">
        <f ca="1">SUM(OFFSET(经验数据!$F$2,INDEX(模拟数据!$B$3:$E$62,$A46,MATCH(A$1,模拟数据!$B$2:$E$2,0))+1,,INDEX(模拟数据!$B$3:$E$62,$A47,MATCH(A$1,模拟数据!$B$2:$E$2,0))-INDEX(模拟数据!$B$3:$E$62,$A46,MATCH(A$1,模拟数据!$B$2:$E$2,0)),))</f>
        <v>597460</v>
      </c>
      <c r="C47" s="24">
        <f>模拟数据!$L$16*INDEX(经验数据!$H$3:$H$3401,MATCH(INDEX(模拟数据!$B$3:$E$62,$A47,MATCH(A$1,模拟数据!$B$2:$E$2,0)),经验数据!$E$3:$E$3401,0))*(1+INDEX(模拟数据!$M$19:$M$22,MATCH(A$1,模拟数据!$K$19:$K$22,0)))</f>
        <v>15197836.500000002</v>
      </c>
      <c r="D47" s="24">
        <f ca="1">SUM(OFFSET(经验数据!$S$2,INDEX(模拟数据!$F$3:$I$62,$A46,MATCH(A$1,模拟数据!$B$2:$E$2,0))+1,,INDEX(模拟数据!$F$3:$I$62,$A47,MATCH(A$1,模拟数据!$B$2:$E$2,0))-INDEX(模拟数据!$F$3:$I$62,$A46,MATCH(A$1,模拟数据!$B$2:$E$2,0)),))</f>
        <v>2230000</v>
      </c>
      <c r="E47" s="24">
        <f ca="1">MIN(200,MATCH(SUM(B47:D47,U46),经验数据!$C$3:$C$202,1))</f>
        <v>117</v>
      </c>
      <c r="F47" s="24">
        <f t="shared" ca="1" si="2"/>
        <v>12</v>
      </c>
      <c r="G47" s="24">
        <f ca="1">INDEX(经验数据!$M$3:$M$23,MATCH(E47,经验数据!$J$3:$J$23,1))*INDEX(模拟数据!$S$19:$S$22,MATCH(A$1,模拟数据!$K$19:$K$22,0))</f>
        <v>8100000</v>
      </c>
      <c r="H47" s="24">
        <f ca="1">IF(F46&gt;0,VLOOKUP(F46*1000,经验数据!$O$3:$P$95,2,FALSE),VLOOKUP(MIN(80,E47),经验数据!$O$3:$P$95,2,FALSE))*模拟数据!$L$30</f>
        <v>1127280</v>
      </c>
      <c r="I47" s="24">
        <f ca="1">MATCH(SUM(B47:D47,G47:H47,U46),经验数据!$C$3:$C$202,1)</f>
        <v>119</v>
      </c>
      <c r="J47" s="24">
        <f ca="1">MIN(INDEX(模拟数据!$N$37:$N$40,MATCH($A$1,模拟数据!$K$37:$K$40,0)),MAX(0,I47-80))</f>
        <v>3</v>
      </c>
      <c r="K47" s="24">
        <f ca="1">IF(J47=0,0,SUM(OFFSET(经验数据!$B$2,I47-J47,,J47,)))</f>
        <v>13884810</v>
      </c>
      <c r="L47" s="24">
        <f t="shared" ca="1" si="3"/>
        <v>85246795.199999928</v>
      </c>
      <c r="M47" s="24">
        <f ca="1">MATCH(L47,经验数据!$C$3:$C$202,1)</f>
        <v>116</v>
      </c>
      <c r="N47" s="24">
        <f ca="1">IFERROR(SUM(OFFSET(经验数据!$V$1,MATCH(I47,经验数据!$U$1:$U$123,0)-J47,,J47,)),0)</f>
        <v>172200</v>
      </c>
      <c r="O47" s="24">
        <f ca="1">N47+IF(J47&gt;0,INDEX(模拟数据!$P$37:$P$40,MATCH($A$1,模拟数据!$K$37:$K$40,0)),0)</f>
        <v>1972200</v>
      </c>
      <c r="P47" s="24">
        <f ca="1">SUM($O$3:O47)</f>
        <v>87188500</v>
      </c>
      <c r="Q47" s="24">
        <f ca="1">MATCH(P47,经验数据!$Z$2:$Z$15,1)-1</f>
        <v>12</v>
      </c>
      <c r="R47" s="24" t="b">
        <f t="shared" ca="1" si="0"/>
        <v>1</v>
      </c>
      <c r="S47" s="24">
        <f ca="1">MIN(INDEX(模拟数据!$N$37:$N$40,MATCH($A$1,模拟数据!$K$37:$K$40,0)),IF(R47,M47-110,0))</f>
        <v>3</v>
      </c>
      <c r="T47" s="24">
        <f ca="1">IF(S47=0,0,SUM(OFFSET(经验数据!$B$2,M47-S47,,S47,)))</f>
        <v>12754900</v>
      </c>
      <c r="U47" s="24">
        <f t="shared" ca="1" si="1"/>
        <v>72491895.199999928</v>
      </c>
      <c r="V47" s="24">
        <f ca="1">MATCH(U47,经验数据!$C$3:$C$202,1)</f>
        <v>113</v>
      </c>
      <c r="W47" s="24">
        <f ca="1">IFERROR(SUM(OFFSET([1]轮回!$B$1,MATCH(M47,[1]轮回!$A$1:$A$91,0)-S47,,S47,)),0)</f>
        <v>0</v>
      </c>
      <c r="X47" s="24">
        <f ca="1">W47+IF(R47,INDEX(模拟数据!$P$47:$P$50,MATCH($A$1,模拟数据!$K$47:$K$50,0)),0)</f>
        <v>1800000</v>
      </c>
      <c r="Y47" s="24">
        <f ca="1">SUM($X$3:X47)</f>
        <v>61200000</v>
      </c>
      <c r="Z47" s="24">
        <f ca="1">MATCH(Y47,经验数据!$Z$2:$Z$15,1)-1</f>
        <v>11</v>
      </c>
    </row>
    <row r="48" spans="1:26" x14ac:dyDescent="0.15">
      <c r="A48" s="25">
        <v>46</v>
      </c>
      <c r="B48" s="24">
        <f ca="1">SUM(OFFSET(经验数据!$F$2,INDEX(模拟数据!$B$3:$E$62,$A47,MATCH(A$1,模拟数据!$B$2:$E$2,0))+1,,INDEX(模拟数据!$B$3:$E$62,$A48,MATCH(A$1,模拟数据!$B$2:$E$2,0))-INDEX(模拟数据!$B$3:$E$62,$A47,MATCH(A$1,模拟数据!$B$2:$E$2,0)),))</f>
        <v>604144</v>
      </c>
      <c r="C48" s="24">
        <f>模拟数据!$L$16*INDEX(经验数据!$H$3:$H$3401,MATCH(INDEX(模拟数据!$B$3:$E$62,$A48,MATCH(A$1,模拟数据!$B$2:$E$2,0)),经验数据!$E$3:$E$3401,0))*(1+INDEX(模拟数据!$M$19:$M$22,MATCH(A$1,模拟数据!$K$19:$K$22,0)))</f>
        <v>15366941.700000001</v>
      </c>
      <c r="D48" s="24">
        <f ca="1">SUM(OFFSET(经验数据!$S$2,INDEX(模拟数据!$F$3:$I$62,$A47,MATCH(A$1,模拟数据!$B$2:$E$2,0))+1,,INDEX(模拟数据!$F$3:$I$62,$A48,MATCH(A$1,模拟数据!$B$2:$E$2,0))-INDEX(模拟数据!$F$3:$I$62,$A47,MATCH(A$1,模拟数据!$B$2:$E$2,0)),))</f>
        <v>2270000</v>
      </c>
      <c r="E48" s="24">
        <f ca="1">MIN(200,MATCH(SUM(B48:D48,U47),经验数据!$C$3:$C$202,1))</f>
        <v>117</v>
      </c>
      <c r="F48" s="24">
        <f t="shared" ca="1" si="2"/>
        <v>12</v>
      </c>
      <c r="G48" s="24">
        <f ca="1">INDEX(经验数据!$M$3:$M$23,MATCH(E48,经验数据!$J$3:$J$23,1))*INDEX(模拟数据!$S$19:$S$22,MATCH(A$1,模拟数据!$K$19:$K$22,0))</f>
        <v>8100000</v>
      </c>
      <c r="H48" s="24">
        <f ca="1">IF(F47&gt;0,VLOOKUP(F47*1000,经验数据!$O$3:$P$95,2,FALSE),VLOOKUP(MIN(80,E48),经验数据!$O$3:$P$95,2,FALSE))*模拟数据!$L$30</f>
        <v>1127280</v>
      </c>
      <c r="I48" s="24">
        <f ca="1">MATCH(SUM(B48:D48,G48:H48,U47),经验数据!$C$3:$C$202,1)</f>
        <v>119</v>
      </c>
      <c r="J48" s="24">
        <f ca="1">MIN(INDEX(模拟数据!$N$37:$N$40,MATCH($A$1,模拟数据!$K$37:$K$40,0)),MAX(0,I48-80))</f>
        <v>3</v>
      </c>
      <c r="K48" s="24">
        <f ca="1">IF(J48=0,0,SUM(OFFSET(经验数据!$B$2,I48-J48,,J48,)))</f>
        <v>13884810</v>
      </c>
      <c r="L48" s="24">
        <f t="shared" ca="1" si="3"/>
        <v>86075450.899999931</v>
      </c>
      <c r="M48" s="24">
        <f ca="1">MATCH(L48,经验数据!$C$3:$C$202,1)</f>
        <v>116</v>
      </c>
      <c r="N48" s="24">
        <f ca="1">IFERROR(SUM(OFFSET(经验数据!$V$1,MATCH(I48,经验数据!$U$1:$U$123,0)-J48,,J48,)),0)</f>
        <v>172200</v>
      </c>
      <c r="O48" s="24">
        <f ca="1">N48+IF(J48&gt;0,INDEX(模拟数据!$P$37:$P$40,MATCH($A$1,模拟数据!$K$37:$K$40,0)),0)</f>
        <v>1972200</v>
      </c>
      <c r="P48" s="24">
        <f ca="1">SUM($O$3:O48)</f>
        <v>89160700</v>
      </c>
      <c r="Q48" s="24">
        <f ca="1">MATCH(P48,经验数据!$Z$2:$Z$15,1)-1</f>
        <v>12</v>
      </c>
      <c r="R48" s="24" t="b">
        <f t="shared" ca="1" si="0"/>
        <v>1</v>
      </c>
      <c r="S48" s="24">
        <f ca="1">MIN(INDEX(模拟数据!$N$37:$N$40,MATCH($A$1,模拟数据!$K$37:$K$40,0)),IF(R48,M48-110,0))</f>
        <v>3</v>
      </c>
      <c r="T48" s="24">
        <f ca="1">IF(S48=0,0,SUM(OFFSET(经验数据!$B$2,M48-S48,,S48,)))</f>
        <v>12754900</v>
      </c>
      <c r="U48" s="24">
        <f t="shared" ca="1" si="1"/>
        <v>73320550.899999931</v>
      </c>
      <c r="V48" s="24">
        <f ca="1">MATCH(U48,经验数据!$C$3:$C$202,1)</f>
        <v>113</v>
      </c>
      <c r="W48" s="24">
        <f ca="1">IFERROR(SUM(OFFSET([1]轮回!$B$1,MATCH(M48,[1]轮回!$A$1:$A$91,0)-S48,,S48,)),0)</f>
        <v>0</v>
      </c>
      <c r="X48" s="24">
        <f ca="1">W48+IF(R48,INDEX(模拟数据!$P$47:$P$50,MATCH($A$1,模拟数据!$K$47:$K$50,0)),0)</f>
        <v>1800000</v>
      </c>
      <c r="Y48" s="24">
        <f ca="1">SUM($X$3:X48)</f>
        <v>63000000</v>
      </c>
      <c r="Z48" s="24">
        <f ca="1">MATCH(Y48,经验数据!$Z$2:$Z$15,1)-1</f>
        <v>11</v>
      </c>
    </row>
    <row r="49" spans="1:26" x14ac:dyDescent="0.15">
      <c r="A49" s="25">
        <v>47</v>
      </c>
      <c r="B49" s="24">
        <f ca="1">SUM(OFFSET(经验数据!$F$2,INDEX(模拟数据!$B$3:$E$62,$A48,MATCH(A$1,模拟数据!$B$2:$E$2,0))+1,,INDEX(模拟数据!$B$3:$E$62,$A49,MATCH(A$1,模拟数据!$B$2:$E$2,0))-INDEX(模拟数据!$B$3:$E$62,$A48,MATCH(A$1,模拟数据!$B$2:$E$2,0)),))</f>
        <v>612587</v>
      </c>
      <c r="C49" s="24">
        <f>模拟数据!$L$16*INDEX(经验数据!$H$3:$H$3401,MATCH(INDEX(模拟数据!$B$3:$E$62,$A49,MATCH(A$1,模拟数据!$B$2:$E$2,0)),经验数据!$E$3:$E$3401,0))*(1+INDEX(模拟数据!$M$19:$M$22,MATCH(A$1,模拟数据!$K$19:$K$22,0)))</f>
        <v>15580549.600000001</v>
      </c>
      <c r="D49" s="24">
        <f ca="1">SUM(OFFSET(经验数据!$S$2,INDEX(模拟数据!$F$3:$I$62,$A48,MATCH(A$1,模拟数据!$B$2:$E$2,0))+1,,INDEX(模拟数据!$F$3:$I$62,$A49,MATCH(A$1,模拟数据!$B$2:$E$2,0))-INDEX(模拟数据!$F$3:$I$62,$A48,MATCH(A$1,模拟数据!$B$2:$E$2,0)),))</f>
        <v>2310000</v>
      </c>
      <c r="E49" s="24">
        <f ca="1">MIN(200,MATCH(SUM(B49:D49,U48),经验数据!$C$3:$C$202,1))</f>
        <v>117</v>
      </c>
      <c r="F49" s="24">
        <f t="shared" ca="1" si="2"/>
        <v>12</v>
      </c>
      <c r="G49" s="24">
        <f ca="1">INDEX(经验数据!$M$3:$M$23,MATCH(E49,经验数据!$J$3:$J$23,1))*INDEX(模拟数据!$S$19:$S$22,MATCH(A$1,模拟数据!$K$19:$K$22,0))</f>
        <v>8100000</v>
      </c>
      <c r="H49" s="24">
        <f ca="1">IF(F48&gt;0,VLOOKUP(F48*1000,经验数据!$O$3:$P$95,2,FALSE),VLOOKUP(MIN(80,E49),经验数据!$O$3:$P$95,2,FALSE))*模拟数据!$L$30</f>
        <v>1127280</v>
      </c>
      <c r="I49" s="24">
        <f ca="1">MATCH(SUM(B49:D49,G49:H49,U48),经验数据!$C$3:$C$202,1)</f>
        <v>119</v>
      </c>
      <c r="J49" s="24">
        <f ca="1">MIN(INDEX(模拟数据!$N$37:$N$40,MATCH($A$1,模拟数据!$K$37:$K$40,0)),MAX(0,I49-80))</f>
        <v>3</v>
      </c>
      <c r="K49" s="24">
        <f ca="1">IF(J49=0,0,SUM(OFFSET(经验数据!$B$2,I49-J49,,J49,)))</f>
        <v>13884810</v>
      </c>
      <c r="L49" s="24">
        <f t="shared" ca="1" si="3"/>
        <v>87166157.49999994</v>
      </c>
      <c r="M49" s="24">
        <f ca="1">MATCH(L49,经验数据!$C$3:$C$202,1)</f>
        <v>116</v>
      </c>
      <c r="N49" s="24">
        <f ca="1">IFERROR(SUM(OFFSET(经验数据!$V$1,MATCH(I49,经验数据!$U$1:$U$123,0)-J49,,J49,)),0)</f>
        <v>172200</v>
      </c>
      <c r="O49" s="24">
        <f ca="1">N49+IF(J49&gt;0,INDEX(模拟数据!$P$37:$P$40,MATCH($A$1,模拟数据!$K$37:$K$40,0)),0)</f>
        <v>1972200</v>
      </c>
      <c r="P49" s="24">
        <f ca="1">SUM($O$3:O49)</f>
        <v>91132900</v>
      </c>
      <c r="Q49" s="24">
        <f ca="1">MATCH(P49,经验数据!$Z$2:$Z$15,1)-1</f>
        <v>12</v>
      </c>
      <c r="R49" s="24" t="b">
        <f t="shared" ca="1" si="0"/>
        <v>1</v>
      </c>
      <c r="S49" s="24">
        <f ca="1">MIN(INDEX(模拟数据!$N$37:$N$40,MATCH($A$1,模拟数据!$K$37:$K$40,0)),IF(R49,M49-110,0))</f>
        <v>3</v>
      </c>
      <c r="T49" s="24">
        <f ca="1">IF(S49=0,0,SUM(OFFSET(经验数据!$B$2,M49-S49,,S49,)))</f>
        <v>12754900</v>
      </c>
      <c r="U49" s="24">
        <f t="shared" ca="1" si="1"/>
        <v>74411257.49999994</v>
      </c>
      <c r="V49" s="24">
        <f ca="1">MATCH(U49,经验数据!$C$3:$C$202,1)</f>
        <v>113</v>
      </c>
      <c r="W49" s="24">
        <f ca="1">IFERROR(SUM(OFFSET([1]轮回!$B$1,MATCH(M49,[1]轮回!$A$1:$A$91,0)-S49,,S49,)),0)</f>
        <v>0</v>
      </c>
      <c r="X49" s="24">
        <f ca="1">W49+IF(R49,INDEX(模拟数据!$P$47:$P$50,MATCH($A$1,模拟数据!$K$47:$K$50,0)),0)</f>
        <v>1800000</v>
      </c>
      <c r="Y49" s="24">
        <f ca="1">SUM($X$3:X49)</f>
        <v>64800000</v>
      </c>
      <c r="Z49" s="24">
        <f ca="1">MATCH(Y49,经验数据!$Z$2:$Z$15,1)-1</f>
        <v>11</v>
      </c>
    </row>
    <row r="50" spans="1:26" x14ac:dyDescent="0.15">
      <c r="A50" s="25">
        <v>48</v>
      </c>
      <c r="B50" s="24">
        <f ca="1">SUM(OFFSET(经验数据!$F$2,INDEX(模拟数据!$B$3:$E$62,$A49,MATCH(A$1,模拟数据!$B$2:$E$2,0))+1,,INDEX(模拟数据!$B$3:$E$62,$A50,MATCH(A$1,模拟数据!$B$2:$E$2,0))-INDEX(模拟数据!$B$3:$E$62,$A49,MATCH(A$1,模拟数据!$B$2:$E$2,0)),))</f>
        <v>619269</v>
      </c>
      <c r="C50" s="24">
        <f>模拟数据!$L$16*INDEX(经验数据!$H$3:$H$3401,MATCH(INDEX(模拟数据!$B$3:$E$62,$A50,MATCH(A$1,模拟数据!$B$2:$E$2,0)),经验数据!$E$3:$E$3401,0))*(1+INDEX(模拟数据!$M$19:$M$22,MATCH(A$1,模拟数据!$K$19:$K$22,0)))</f>
        <v>15749629.500000002</v>
      </c>
      <c r="D50" s="24">
        <f ca="1">SUM(OFFSET(经验数据!$S$2,INDEX(模拟数据!$F$3:$I$62,$A49,MATCH(A$1,模拟数据!$B$2:$E$2,0))+1,,INDEX(模拟数据!$F$3:$I$62,$A50,MATCH(A$1,模拟数据!$B$2:$E$2,0))-INDEX(模拟数据!$F$3:$I$62,$A49,MATCH(A$1,模拟数据!$B$2:$E$2,0)),))</f>
        <v>2945000</v>
      </c>
      <c r="E50" s="24">
        <f ca="1">MIN(200,MATCH(SUM(B50:D50,U49),经验数据!$C$3:$C$202,1))</f>
        <v>117</v>
      </c>
      <c r="F50" s="24">
        <f t="shared" ca="1" si="2"/>
        <v>12</v>
      </c>
      <c r="G50" s="24">
        <f ca="1">INDEX(经验数据!$M$3:$M$23,MATCH(E50,经验数据!$J$3:$J$23,1))*INDEX(模拟数据!$S$19:$S$22,MATCH(A$1,模拟数据!$K$19:$K$22,0))</f>
        <v>8100000</v>
      </c>
      <c r="H50" s="24">
        <f ca="1">IF(F49&gt;0,VLOOKUP(F49*1000,经验数据!$O$3:$P$95,2,FALSE),VLOOKUP(MIN(80,E50),经验数据!$O$3:$P$95,2,FALSE))*模拟数据!$L$30</f>
        <v>1127280</v>
      </c>
      <c r="I50" s="24">
        <f ca="1">MATCH(SUM(B50:D50,G50:H50,U49),经验数据!$C$3:$C$202,1)</f>
        <v>119</v>
      </c>
      <c r="J50" s="24">
        <f ca="1">MIN(INDEX(模拟数据!$N$37:$N$40,MATCH($A$1,模拟数据!$K$37:$K$40,0)),MAX(0,I50-80))</f>
        <v>3</v>
      </c>
      <c r="K50" s="24">
        <f ca="1">IF(J50=0,0,SUM(OFFSET(经验数据!$B$2,I50-J50,,J50,)))</f>
        <v>13884810</v>
      </c>
      <c r="L50" s="24">
        <f t="shared" ca="1" si="3"/>
        <v>89067625.99999994</v>
      </c>
      <c r="M50" s="24">
        <f ca="1">MATCH(L50,经验数据!$C$3:$C$202,1)</f>
        <v>116</v>
      </c>
      <c r="N50" s="24">
        <f ca="1">IFERROR(SUM(OFFSET(经验数据!$V$1,MATCH(I50,经验数据!$U$1:$U$123,0)-J50,,J50,)),0)</f>
        <v>172200</v>
      </c>
      <c r="O50" s="24">
        <f ca="1">N50+IF(J50&gt;0,INDEX(模拟数据!$P$37:$P$40,MATCH($A$1,模拟数据!$K$37:$K$40,0)),0)</f>
        <v>1972200</v>
      </c>
      <c r="P50" s="24">
        <f ca="1">SUM($O$3:O50)</f>
        <v>93105100</v>
      </c>
      <c r="Q50" s="24">
        <f ca="1">MATCH(P50,经验数据!$Z$2:$Z$15,1)-1</f>
        <v>12</v>
      </c>
      <c r="R50" s="24" t="b">
        <f t="shared" ca="1" si="0"/>
        <v>1</v>
      </c>
      <c r="S50" s="24">
        <f ca="1">MIN(INDEX(模拟数据!$N$37:$N$40,MATCH($A$1,模拟数据!$K$37:$K$40,0)),IF(R50,M50-110,0))</f>
        <v>3</v>
      </c>
      <c r="T50" s="24">
        <f ca="1">IF(S50=0,0,SUM(OFFSET(经验数据!$B$2,M50-S50,,S50,)))</f>
        <v>12754900</v>
      </c>
      <c r="U50" s="24">
        <f t="shared" ca="1" si="1"/>
        <v>76312725.99999994</v>
      </c>
      <c r="V50" s="24">
        <f ca="1">MATCH(U50,经验数据!$C$3:$C$202,1)</f>
        <v>114</v>
      </c>
      <c r="W50" s="24">
        <f ca="1">IFERROR(SUM(OFFSET([1]轮回!$B$1,MATCH(M50,[1]轮回!$A$1:$A$91,0)-S50,,S50,)),0)</f>
        <v>0</v>
      </c>
      <c r="X50" s="24">
        <f ca="1">W50+IF(R50,INDEX(模拟数据!$P$47:$P$50,MATCH($A$1,模拟数据!$K$47:$K$50,0)),0)</f>
        <v>1800000</v>
      </c>
      <c r="Y50" s="24">
        <f ca="1">SUM($X$3:X50)</f>
        <v>66600000</v>
      </c>
      <c r="Z50" s="24">
        <f ca="1">MATCH(Y50,经验数据!$Z$2:$Z$15,1)-1</f>
        <v>11</v>
      </c>
    </row>
    <row r="51" spans="1:26" x14ac:dyDescent="0.15">
      <c r="A51" s="25">
        <v>49</v>
      </c>
      <c r="B51" s="24">
        <f ca="1">SUM(OFFSET(经验数据!$F$2,INDEX(模拟数据!$B$3:$E$62,$A50,MATCH(A$1,模拟数据!$B$2:$E$2,0))+1,,INDEX(模拟数据!$B$3:$E$62,$A51,MATCH(A$1,模拟数据!$B$2:$E$2,0))-INDEX(模拟数据!$B$3:$E$62,$A50,MATCH(A$1,模拟数据!$B$2:$E$2,0)),))</f>
        <v>625954</v>
      </c>
      <c r="C51" s="24">
        <f>模拟数据!$L$16*INDEX(经验数据!$H$3:$H$3401,MATCH(INDEX(模拟数据!$B$3:$E$62,$A51,MATCH(A$1,模拟数据!$B$2:$E$2,0)),经验数据!$E$3:$E$3401,0))*(1+INDEX(模拟数据!$M$19:$M$22,MATCH(A$1,模拟数据!$K$19:$K$22,0)))</f>
        <v>15918734.700000001</v>
      </c>
      <c r="D51" s="24">
        <f ca="1">SUM(OFFSET(经验数据!$S$2,INDEX(模拟数据!$F$3:$I$62,$A50,MATCH(A$1,模拟数据!$B$2:$E$2,0))+1,,INDEX(模拟数据!$F$3:$I$62,$A51,MATCH(A$1,模拟数据!$B$2:$E$2,0))-INDEX(模拟数据!$F$3:$I$62,$A50,MATCH(A$1,模拟数据!$B$2:$E$2,0)),))</f>
        <v>2400000</v>
      </c>
      <c r="E51" s="24">
        <f ca="1">MIN(200,MATCH(SUM(B51:D51,U50),经验数据!$C$3:$C$202,1))</f>
        <v>118</v>
      </c>
      <c r="F51" s="24">
        <f t="shared" ca="1" si="2"/>
        <v>12</v>
      </c>
      <c r="G51" s="24">
        <f ca="1">INDEX(经验数据!$M$3:$M$23,MATCH(E51,经验数据!$J$3:$J$23,1))*INDEX(模拟数据!$S$19:$S$22,MATCH(A$1,模拟数据!$K$19:$K$22,0))</f>
        <v>8100000</v>
      </c>
      <c r="H51" s="24">
        <f ca="1">IF(F50&gt;0,VLOOKUP(F50*1000,经验数据!$O$3:$P$95,2,FALSE),VLOOKUP(MIN(80,E51),经验数据!$O$3:$P$95,2,FALSE))*模拟数据!$L$30</f>
        <v>1127280</v>
      </c>
      <c r="I51" s="24">
        <f ca="1">MATCH(SUM(B51:D51,G51:H51,U50),经验数据!$C$3:$C$202,1)</f>
        <v>120</v>
      </c>
      <c r="J51" s="24">
        <f ca="1">MIN(INDEX(模拟数据!$N$37:$N$40,MATCH($A$1,模拟数据!$K$37:$K$40,0)),MAX(0,I51-80))</f>
        <v>3</v>
      </c>
      <c r="K51" s="24">
        <f ca="1">IF(J51=0,0,SUM(OFFSET(经验数据!$B$2,I51-J51,,J51,)))</f>
        <v>14271784</v>
      </c>
      <c r="L51" s="24">
        <f t="shared" ca="1" si="3"/>
        <v>90212910.699999943</v>
      </c>
      <c r="M51" s="24">
        <f ca="1">MATCH(L51,经验数据!$C$3:$C$202,1)</f>
        <v>117</v>
      </c>
      <c r="N51" s="24">
        <f ca="1">IFERROR(SUM(OFFSET(经验数据!$V$1,MATCH(I51,经验数据!$U$1:$U$123,0)-J51,,J51,)),0)</f>
        <v>178600</v>
      </c>
      <c r="O51" s="24">
        <f ca="1">N51+IF(J51&gt;0,INDEX(模拟数据!$P$37:$P$40,MATCH($A$1,模拟数据!$K$37:$K$40,0)),0)</f>
        <v>1978600</v>
      </c>
      <c r="P51" s="24">
        <f ca="1">SUM($O$3:O51)</f>
        <v>95083700</v>
      </c>
      <c r="Q51" s="24">
        <f ca="1">MATCH(P51,经验数据!$Z$2:$Z$15,1)-1</f>
        <v>12</v>
      </c>
      <c r="R51" s="24" t="b">
        <f t="shared" ca="1" si="0"/>
        <v>1</v>
      </c>
      <c r="S51" s="24">
        <f ca="1">MIN(INDEX(模拟数据!$N$37:$N$40,MATCH($A$1,模拟数据!$K$37:$K$40,0)),IF(R51,M51-110,0))</f>
        <v>3</v>
      </c>
      <c r="T51" s="24">
        <f ca="1">IF(S51=0,0,SUM(OFFSET(经验数据!$B$2,M51-S51,,S51,)))</f>
        <v>13126368</v>
      </c>
      <c r="U51" s="24">
        <f t="shared" ca="1" si="1"/>
        <v>77086542.699999943</v>
      </c>
      <c r="V51" s="24">
        <f ca="1">MATCH(U51,经验数据!$C$3:$C$202,1)</f>
        <v>114</v>
      </c>
      <c r="W51" s="24">
        <f ca="1">IFERROR(SUM(OFFSET([1]轮回!$B$1,MATCH(M51,[1]轮回!$A$1:$A$91,0)-S51,,S51,)),0)</f>
        <v>0</v>
      </c>
      <c r="X51" s="24">
        <f ca="1">W51+IF(R51,INDEX(模拟数据!$P$47:$P$50,MATCH($A$1,模拟数据!$K$47:$K$50,0)),0)</f>
        <v>1800000</v>
      </c>
      <c r="Y51" s="24">
        <f ca="1">SUM($X$3:X51)</f>
        <v>68400000</v>
      </c>
      <c r="Z51" s="24">
        <f ca="1">MATCH(Y51,经验数据!$Z$2:$Z$15,1)-1</f>
        <v>11</v>
      </c>
    </row>
    <row r="52" spans="1:26" x14ac:dyDescent="0.15">
      <c r="A52" s="25">
        <v>50</v>
      </c>
      <c r="B52" s="24">
        <f ca="1">SUM(OFFSET(经验数据!$F$2,INDEX(模拟数据!$B$3:$E$62,$A51,MATCH(A$1,模拟数据!$B$2:$E$2,0))+1,,INDEX(模拟数据!$B$3:$E$62,$A52,MATCH(A$1,模拟数据!$B$2:$E$2,0))-INDEX(模拟数据!$B$3:$E$62,$A51,MATCH(A$1,模拟数据!$B$2:$E$2,0)),))</f>
        <v>632637</v>
      </c>
      <c r="C52" s="24">
        <f>模拟数据!$L$16*INDEX(经验数据!$H$3:$H$3401,MATCH(INDEX(模拟数据!$B$3:$E$62,$A52,MATCH(A$1,模拟数据!$B$2:$E$2,0)),经验数据!$E$3:$E$3401,0))*(1+INDEX(模拟数据!$M$19:$M$22,MATCH(A$1,模拟数据!$K$19:$K$22,0)))</f>
        <v>16087839.9</v>
      </c>
      <c r="D52" s="24">
        <f ca="1">SUM(OFFSET(经验数据!$S$2,INDEX(模拟数据!$F$3:$I$62,$A51,MATCH(A$1,模拟数据!$B$2:$E$2,0))+1,,INDEX(模拟数据!$F$3:$I$62,$A52,MATCH(A$1,模拟数据!$B$2:$E$2,0))-INDEX(模拟数据!$F$3:$I$62,$A51,MATCH(A$1,模拟数据!$B$2:$E$2,0)),))</f>
        <v>2440000</v>
      </c>
      <c r="E52" s="24">
        <f ca="1">MIN(200,MATCH(SUM(B52:D52,U51),经验数据!$C$3:$C$202,1))</f>
        <v>118</v>
      </c>
      <c r="F52" s="24">
        <f t="shared" ca="1" si="2"/>
        <v>12</v>
      </c>
      <c r="G52" s="24">
        <f ca="1">INDEX(经验数据!$M$3:$M$23,MATCH(E52,经验数据!$J$3:$J$23,1))*INDEX(模拟数据!$S$19:$S$22,MATCH(A$1,模拟数据!$K$19:$K$22,0))</f>
        <v>8100000</v>
      </c>
      <c r="H52" s="24">
        <f ca="1">IF(F51&gt;0,VLOOKUP(F51*1000,经验数据!$O$3:$P$95,2,FALSE),VLOOKUP(MIN(80,E52),经验数据!$O$3:$P$95,2,FALSE))*模拟数据!$L$30</f>
        <v>1127280</v>
      </c>
      <c r="I52" s="24">
        <f ca="1">MATCH(SUM(B52:D52,G52:H52,U51),经验数据!$C$3:$C$202,1)</f>
        <v>120</v>
      </c>
      <c r="J52" s="24">
        <f ca="1">MIN(INDEX(模拟数据!$N$37:$N$40,MATCH($A$1,模拟数据!$K$37:$K$40,0)),MAX(0,I52-80))</f>
        <v>3</v>
      </c>
      <c r="K52" s="24">
        <f ca="1">IF(J52=0,0,SUM(OFFSET(经验数据!$B$2,I52-J52,,J52,)))</f>
        <v>14271784</v>
      </c>
      <c r="L52" s="24">
        <f t="shared" ca="1" si="3"/>
        <v>91202515.599999934</v>
      </c>
      <c r="M52" s="24">
        <f ca="1">MATCH(L52,经验数据!$C$3:$C$202,1)</f>
        <v>117</v>
      </c>
      <c r="N52" s="24">
        <f ca="1">IFERROR(SUM(OFFSET(经验数据!$V$1,MATCH(I52,经验数据!$U$1:$U$123,0)-J52,,J52,)),0)</f>
        <v>178600</v>
      </c>
      <c r="O52" s="24">
        <f ca="1">N52+IF(J52&gt;0,INDEX(模拟数据!$P$37:$P$40,MATCH($A$1,模拟数据!$K$37:$K$40,0)),0)</f>
        <v>1978600</v>
      </c>
      <c r="P52" s="24">
        <f ca="1">SUM($O$3:O52)</f>
        <v>97062300</v>
      </c>
      <c r="Q52" s="24">
        <f ca="1">MATCH(P52,经验数据!$Z$2:$Z$15,1)-1</f>
        <v>12</v>
      </c>
      <c r="R52" s="24" t="b">
        <f t="shared" ca="1" si="0"/>
        <v>1</v>
      </c>
      <c r="S52" s="24">
        <f ca="1">MIN(INDEX(模拟数据!$N$37:$N$40,MATCH($A$1,模拟数据!$K$37:$K$40,0)),IF(R52,M52-110,0))</f>
        <v>3</v>
      </c>
      <c r="T52" s="24">
        <f ca="1">IF(S52=0,0,SUM(OFFSET(经验数据!$B$2,M52-S52,,S52,)))</f>
        <v>13126368</v>
      </c>
      <c r="U52" s="24">
        <f t="shared" ca="1" si="1"/>
        <v>78076147.599999934</v>
      </c>
      <c r="V52" s="24">
        <f ca="1">MATCH(U52,经验数据!$C$3:$C$202,1)</f>
        <v>114</v>
      </c>
      <c r="W52" s="24">
        <f ca="1">IFERROR(SUM(OFFSET([1]轮回!$B$1,MATCH(M52,[1]轮回!$A$1:$A$91,0)-S52,,S52,)),0)</f>
        <v>0</v>
      </c>
      <c r="X52" s="24">
        <f ca="1">W52+IF(R52,INDEX(模拟数据!$P$47:$P$50,MATCH($A$1,模拟数据!$K$47:$K$50,0)),0)</f>
        <v>1800000</v>
      </c>
      <c r="Y52" s="24">
        <f ca="1">SUM($X$3:X52)</f>
        <v>70200000</v>
      </c>
      <c r="Z52" s="24">
        <f ca="1">MATCH(Y52,经验数据!$Z$2:$Z$15,1)-1</f>
        <v>11</v>
      </c>
    </row>
    <row r="53" spans="1:26" x14ac:dyDescent="0.15">
      <c r="A53" s="25">
        <v>51</v>
      </c>
      <c r="B53" s="24">
        <f ca="1">SUM(OFFSET(经验数据!$F$2,INDEX(模拟数据!$B$3:$E$62,$A52,MATCH(A$1,模拟数据!$B$2:$E$2,0))+1,,INDEX(模拟数据!$B$3:$E$62,$A53,MATCH(A$1,模拟数据!$B$2:$E$2,0))-INDEX(模拟数据!$B$3:$E$62,$A52,MATCH(A$1,模拟数据!$B$2:$E$2,0)),))</f>
        <v>639321</v>
      </c>
      <c r="C53" s="24">
        <f>模拟数据!$L$16*INDEX(经验数据!$H$3:$H$3401,MATCH(INDEX(模拟数据!$B$3:$E$62,$A53,MATCH(A$1,模拟数据!$B$2:$E$2,0)),经验数据!$E$3:$E$3401,0))*(1+INDEX(模拟数据!$M$19:$M$22,MATCH(A$1,模拟数据!$K$19:$K$22,0)))</f>
        <v>16256919.800000001</v>
      </c>
      <c r="D53" s="24">
        <f ca="1">SUM(OFFSET(经验数据!$S$2,INDEX(模拟数据!$F$3:$I$62,$A52,MATCH(A$1,模拟数据!$B$2:$E$2,0))+1,,INDEX(模拟数据!$F$3:$I$62,$A53,MATCH(A$1,模拟数据!$B$2:$E$2,0))-INDEX(模拟数据!$F$3:$I$62,$A52,MATCH(A$1,模拟数据!$B$2:$E$2,0)),))</f>
        <v>3105000</v>
      </c>
      <c r="E53" s="24">
        <f ca="1">MIN(200,MATCH(SUM(B53:D53,U52),经验数据!$C$3:$C$202,1))</f>
        <v>118</v>
      </c>
      <c r="F53" s="24">
        <f t="shared" ca="1" si="2"/>
        <v>12</v>
      </c>
      <c r="G53" s="24">
        <f ca="1">INDEX(经验数据!$M$3:$M$23,MATCH(E53,经验数据!$J$3:$J$23,1))*INDEX(模拟数据!$S$19:$S$22,MATCH(A$1,模拟数据!$K$19:$K$22,0))</f>
        <v>8100000</v>
      </c>
      <c r="H53" s="24">
        <f ca="1">IF(F52&gt;0,VLOOKUP(F52*1000,经验数据!$O$3:$P$95,2,FALSE),VLOOKUP(MIN(80,E53),经验数据!$O$3:$P$95,2,FALSE))*模拟数据!$L$30</f>
        <v>1127280</v>
      </c>
      <c r="I53" s="24">
        <f ca="1">MATCH(SUM(B53:D53,G53:H53,U52),经验数据!$C$3:$C$202,1)</f>
        <v>120</v>
      </c>
      <c r="J53" s="24">
        <f ca="1">MIN(INDEX(模拟数据!$N$37:$N$40,MATCH($A$1,模拟数据!$K$37:$K$40,0)),MAX(0,I53-80))</f>
        <v>3</v>
      </c>
      <c r="K53" s="24">
        <f ca="1">IF(J53=0,0,SUM(OFFSET(经验数据!$B$2,I53-J53,,J53,)))</f>
        <v>14271784</v>
      </c>
      <c r="L53" s="24">
        <f t="shared" ca="1" si="3"/>
        <v>93032884.399999931</v>
      </c>
      <c r="M53" s="24">
        <f ca="1">MATCH(L53,经验数据!$C$3:$C$202,1)</f>
        <v>117</v>
      </c>
      <c r="N53" s="24">
        <f ca="1">IFERROR(SUM(OFFSET(经验数据!$V$1,MATCH(I53,经验数据!$U$1:$U$123,0)-J53,,J53,)),0)</f>
        <v>178600</v>
      </c>
      <c r="O53" s="24">
        <f ca="1">N53+IF(J53&gt;0,INDEX(模拟数据!$P$37:$P$40,MATCH($A$1,模拟数据!$K$37:$K$40,0)),0)</f>
        <v>1978600</v>
      </c>
      <c r="P53" s="24">
        <f ca="1">SUM($O$3:O53)</f>
        <v>99040900</v>
      </c>
      <c r="Q53" s="24">
        <f ca="1">MATCH(P53,经验数据!$Z$2:$Z$15,1)-1</f>
        <v>12</v>
      </c>
      <c r="R53" s="24" t="b">
        <f t="shared" ca="1" si="0"/>
        <v>1</v>
      </c>
      <c r="S53" s="24">
        <f ca="1">MIN(INDEX(模拟数据!$N$37:$N$40,MATCH($A$1,模拟数据!$K$37:$K$40,0)),IF(R53,M53-110,0))</f>
        <v>3</v>
      </c>
      <c r="T53" s="24">
        <f ca="1">IF(S53=0,0,SUM(OFFSET(经验数据!$B$2,M53-S53,,S53,)))</f>
        <v>13126368</v>
      </c>
      <c r="U53" s="24">
        <f t="shared" ca="1" si="1"/>
        <v>79906516.399999931</v>
      </c>
      <c r="V53" s="24">
        <f ca="1">MATCH(U53,经验数据!$C$3:$C$202,1)</f>
        <v>114</v>
      </c>
      <c r="W53" s="24">
        <f ca="1">IFERROR(SUM(OFFSET([1]轮回!$B$1,MATCH(M53,[1]轮回!$A$1:$A$91,0)-S53,,S53,)),0)</f>
        <v>0</v>
      </c>
      <c r="X53" s="24">
        <f ca="1">W53+IF(R53,INDEX(模拟数据!$P$47:$P$50,MATCH($A$1,模拟数据!$K$47:$K$50,0)),0)</f>
        <v>1800000</v>
      </c>
      <c r="Y53" s="24">
        <f ca="1">SUM($X$3:X53)</f>
        <v>72000000</v>
      </c>
      <c r="Z53" s="24">
        <f ca="1">MATCH(Y53,经验数据!$Z$2:$Z$15,1)-1</f>
        <v>11</v>
      </c>
    </row>
    <row r="54" spans="1:26" x14ac:dyDescent="0.15">
      <c r="A54" s="25">
        <v>52</v>
      </c>
      <c r="B54" s="24">
        <f ca="1">SUM(OFFSET(经验数据!$F$2,INDEX(模拟数据!$B$3:$E$62,$A53,MATCH(A$1,模拟数据!$B$2:$E$2,0))+1,,INDEX(模拟数据!$B$3:$E$62,$A54,MATCH(A$1,模拟数据!$B$2:$E$2,0))-INDEX(模拟数据!$B$3:$E$62,$A53,MATCH(A$1,模拟数据!$B$2:$E$2,0)),))</f>
        <v>647764</v>
      </c>
      <c r="C54" s="24">
        <f>模拟数据!$L$16*INDEX(经验数据!$H$3:$H$3401,MATCH(INDEX(模拟数据!$B$3:$E$62,$A54,MATCH(A$1,模拟数据!$B$2:$E$2,0)),经验数据!$E$3:$E$3401,0))*(1+INDEX(模拟数据!$M$19:$M$22,MATCH(A$1,模拟数据!$K$19:$K$22,0)))</f>
        <v>16470527.700000001</v>
      </c>
      <c r="D54" s="24">
        <f ca="1">SUM(OFFSET(经验数据!$S$2,INDEX(模拟数据!$F$3:$I$62,$A53,MATCH(A$1,模拟数据!$B$2:$E$2,0))+1,,INDEX(模拟数据!$F$3:$I$62,$A54,MATCH(A$1,模拟数据!$B$2:$E$2,0))-INDEX(模拟数据!$F$3:$I$62,$A53,MATCH(A$1,模拟数据!$B$2:$E$2,0)),))</f>
        <v>2530000</v>
      </c>
      <c r="E54" s="24">
        <f ca="1">MIN(200,MATCH(SUM(B54:D54,U53),经验数据!$C$3:$C$202,1))</f>
        <v>119</v>
      </c>
      <c r="F54" s="24">
        <f t="shared" ca="1" si="2"/>
        <v>12</v>
      </c>
      <c r="G54" s="24">
        <f ca="1">INDEX(经验数据!$M$3:$M$23,MATCH(E54,经验数据!$J$3:$J$23,1))*INDEX(模拟数据!$S$19:$S$22,MATCH(A$1,模拟数据!$K$19:$K$22,0))</f>
        <v>8100000</v>
      </c>
      <c r="H54" s="24">
        <f ca="1">IF(F53&gt;0,VLOOKUP(F53*1000,经验数据!$O$3:$P$95,2,FALSE),VLOOKUP(MIN(80,E54),经验数据!$O$3:$P$95,2,FALSE))*模拟数据!$L$30</f>
        <v>1127280</v>
      </c>
      <c r="I54" s="24">
        <f ca="1">MATCH(SUM(B54:D54,G54:H54,U53),经验数据!$C$3:$C$202,1)</f>
        <v>120</v>
      </c>
      <c r="J54" s="24">
        <f ca="1">MIN(INDEX(模拟数据!$N$37:$N$40,MATCH($A$1,模拟数据!$K$37:$K$40,0)),MAX(0,I54-80))</f>
        <v>3</v>
      </c>
      <c r="K54" s="24">
        <f ca="1">IF(J54=0,0,SUM(OFFSET(经验数据!$B$2,I54-J54,,J54,)))</f>
        <v>14271784</v>
      </c>
      <c r="L54" s="24">
        <f t="shared" ca="1" si="3"/>
        <v>94510304.099999934</v>
      </c>
      <c r="M54" s="24">
        <f ca="1">MATCH(L54,经验数据!$C$3:$C$202,1)</f>
        <v>118</v>
      </c>
      <c r="N54" s="24">
        <f ca="1">IFERROR(SUM(OFFSET(经验数据!$V$1,MATCH(I54,经验数据!$U$1:$U$123,0)-J54,,J54,)),0)</f>
        <v>178600</v>
      </c>
      <c r="O54" s="24">
        <f ca="1">N54+IF(J54&gt;0,INDEX(模拟数据!$P$37:$P$40,MATCH($A$1,模拟数据!$K$37:$K$40,0)),0)</f>
        <v>1978600</v>
      </c>
      <c r="P54" s="24">
        <f ca="1">SUM($O$3:O54)</f>
        <v>101019500</v>
      </c>
      <c r="Q54" s="24">
        <f ca="1">MATCH(P54,经验数据!$Z$2:$Z$15,1)-1</f>
        <v>12</v>
      </c>
      <c r="R54" s="24" t="b">
        <f t="shared" ca="1" si="0"/>
        <v>1</v>
      </c>
      <c r="S54" s="24">
        <f ca="1">MIN(INDEX(模拟数据!$N$37:$N$40,MATCH($A$1,模拟数据!$K$37:$K$40,0)),IF(R54,M54-110,0))</f>
        <v>3</v>
      </c>
      <c r="T54" s="24">
        <f ca="1">IF(S54=0,0,SUM(OFFSET(经验数据!$B$2,M54-S54,,S54,)))</f>
        <v>13503005</v>
      </c>
      <c r="U54" s="24">
        <f t="shared" ca="1" si="1"/>
        <v>81007299.099999934</v>
      </c>
      <c r="V54" s="24">
        <f ca="1">MATCH(U54,经验数据!$C$3:$C$202,1)</f>
        <v>115</v>
      </c>
      <c r="W54" s="24">
        <f ca="1">IFERROR(SUM(OFFSET([1]轮回!$B$1,MATCH(M54,[1]轮回!$A$1:$A$91,0)-S54,,S54,)),0)</f>
        <v>0</v>
      </c>
      <c r="X54" s="24">
        <f ca="1">W54+IF(R54,INDEX(模拟数据!$P$47:$P$50,MATCH($A$1,模拟数据!$K$47:$K$50,0)),0)</f>
        <v>1800000</v>
      </c>
      <c r="Y54" s="24">
        <f ca="1">SUM($X$3:X54)</f>
        <v>73800000</v>
      </c>
      <c r="Z54" s="24">
        <f ca="1">MATCH(Y54,经验数据!$Z$2:$Z$15,1)-1</f>
        <v>11</v>
      </c>
    </row>
    <row r="55" spans="1:26" x14ac:dyDescent="0.15">
      <c r="A55" s="25">
        <v>53</v>
      </c>
      <c r="B55" s="24">
        <f ca="1">SUM(OFFSET(经验数据!$F$2,INDEX(模拟数据!$B$3:$E$62,$A54,MATCH(A$1,模拟数据!$B$2:$E$2,0))+1,,INDEX(模拟数据!$B$3:$E$62,$A55,MATCH(A$1,模拟数据!$B$2:$E$2,0))-INDEX(模拟数据!$B$3:$E$62,$A54,MATCH(A$1,模拟数据!$B$2:$E$2,0)),))</f>
        <v>654446</v>
      </c>
      <c r="C55" s="24">
        <f>模拟数据!$L$16*INDEX(经验数据!$H$3:$H$3401,MATCH(INDEX(模拟数据!$B$3:$E$62,$A55,MATCH(A$1,模拟数据!$B$2:$E$2,0)),经验数据!$E$3:$E$3401,0))*(1+INDEX(模拟数据!$M$19:$M$22,MATCH(A$1,模拟数据!$K$19:$K$22,0)))</f>
        <v>16639607.600000001</v>
      </c>
      <c r="D55" s="24">
        <f ca="1">SUM(OFFSET(经验数据!$S$2,INDEX(模拟数据!$F$3:$I$62,$A54,MATCH(A$1,模拟数据!$B$2:$E$2,0))+1,,INDEX(模拟数据!$F$3:$I$62,$A55,MATCH(A$1,模拟数据!$B$2:$E$2,0))-INDEX(模拟数据!$F$3:$I$62,$A54,MATCH(A$1,模拟数据!$B$2:$E$2,0)),))</f>
        <v>2570000</v>
      </c>
      <c r="E55" s="24">
        <f ca="1">MIN(200,MATCH(SUM(B55:D55,U54),经验数据!$C$3:$C$202,1))</f>
        <v>119</v>
      </c>
      <c r="F55" s="24">
        <f t="shared" ca="1" si="2"/>
        <v>12</v>
      </c>
      <c r="G55" s="24">
        <f ca="1">INDEX(经验数据!$M$3:$M$23,MATCH(E55,经验数据!$J$3:$J$23,1))*INDEX(模拟数据!$S$19:$S$22,MATCH(A$1,模拟数据!$K$19:$K$22,0))</f>
        <v>8100000</v>
      </c>
      <c r="H55" s="24">
        <f ca="1">IF(F54&gt;0,VLOOKUP(F54*1000,经验数据!$O$3:$P$95,2,FALSE),VLOOKUP(MIN(80,E55),经验数据!$O$3:$P$95,2,FALSE))*模拟数据!$L$30</f>
        <v>1127280</v>
      </c>
      <c r="I55" s="24">
        <f ca="1">MATCH(SUM(B55:D55,G55:H55,U54),经验数据!$C$3:$C$202,1)</f>
        <v>121</v>
      </c>
      <c r="J55" s="24">
        <f ca="1">MIN(INDEX(模拟数据!$N$37:$N$40,MATCH($A$1,模拟数据!$K$37:$K$40,0)),MAX(0,I55-80))</f>
        <v>3</v>
      </c>
      <c r="K55" s="24">
        <f ca="1">IF(J55=0,0,SUM(OFFSET(经验数据!$B$2,I55-J55,,J55,)))</f>
        <v>14753937</v>
      </c>
      <c r="L55" s="24">
        <f t="shared" ca="1" si="3"/>
        <v>95344695.699999928</v>
      </c>
      <c r="M55" s="24">
        <f ca="1">MATCH(L55,经验数据!$C$3:$C$202,1)</f>
        <v>118</v>
      </c>
      <c r="N55" s="24">
        <f ca="1">IFERROR(SUM(OFFSET(经验数据!$V$1,MATCH(I55,经验数据!$U$1:$U$123,0)-J55,,J55,)),0)</f>
        <v>182900</v>
      </c>
      <c r="O55" s="24">
        <f ca="1">N55+IF(J55&gt;0,INDEX(模拟数据!$P$37:$P$40,MATCH($A$1,模拟数据!$K$37:$K$40,0)),0)</f>
        <v>1982900</v>
      </c>
      <c r="P55" s="24">
        <f ca="1">SUM($O$3:O55)</f>
        <v>103002400</v>
      </c>
      <c r="Q55" s="24">
        <f ca="1">MATCH(P55,经验数据!$Z$2:$Z$15,1)-1</f>
        <v>12</v>
      </c>
      <c r="R55" s="24" t="b">
        <f t="shared" ca="1" si="0"/>
        <v>1</v>
      </c>
      <c r="S55" s="24">
        <f ca="1">MIN(INDEX(模拟数据!$N$37:$N$40,MATCH($A$1,模拟数据!$K$37:$K$40,0)),IF(R55,M55-110,0))</f>
        <v>3</v>
      </c>
      <c r="T55" s="24">
        <f ca="1">IF(S55=0,0,SUM(OFFSET(经验数据!$B$2,M55-S55,,S55,)))</f>
        <v>13503005</v>
      </c>
      <c r="U55" s="24">
        <f t="shared" ca="1" si="1"/>
        <v>81841690.699999928</v>
      </c>
      <c r="V55" s="24">
        <f ca="1">MATCH(U55,经验数据!$C$3:$C$202,1)</f>
        <v>115</v>
      </c>
      <c r="W55" s="24">
        <f ca="1">IFERROR(SUM(OFFSET([1]轮回!$B$1,MATCH(M55,[1]轮回!$A$1:$A$91,0)-S55,,S55,)),0)</f>
        <v>0</v>
      </c>
      <c r="X55" s="24">
        <f ca="1">W55+IF(R55,INDEX(模拟数据!$P$47:$P$50,MATCH($A$1,模拟数据!$K$47:$K$50,0)),0)</f>
        <v>1800000</v>
      </c>
      <c r="Y55" s="24">
        <f ca="1">SUM($X$3:X55)</f>
        <v>75600000</v>
      </c>
      <c r="Z55" s="24">
        <f ca="1">MATCH(Y55,经验数据!$Z$2:$Z$15,1)-1</f>
        <v>12</v>
      </c>
    </row>
    <row r="56" spans="1:26" x14ac:dyDescent="0.15">
      <c r="A56" s="25">
        <v>54</v>
      </c>
      <c r="B56" s="24">
        <f ca="1">SUM(OFFSET(经验数据!$F$2,INDEX(模拟数据!$B$3:$E$62,$A55,MATCH(A$1,模拟数据!$B$2:$E$2,0))+1,,INDEX(模拟数据!$B$3:$E$62,$A56,MATCH(A$1,模拟数据!$B$2:$E$2,0))-INDEX(模拟数据!$B$3:$E$62,$A55,MATCH(A$1,模拟数据!$B$2:$E$2,0)),))</f>
        <v>661131</v>
      </c>
      <c r="C56" s="24">
        <f>模拟数据!$L$16*INDEX(经验数据!$H$3:$H$3401,MATCH(INDEX(模拟数据!$B$3:$E$62,$A56,MATCH(A$1,模拟数据!$B$2:$E$2,0)),经验数据!$E$3:$E$3401,0))*(1+INDEX(模拟数据!$M$19:$M$22,MATCH(A$1,模拟数据!$K$19:$K$22,0)))</f>
        <v>16808712.800000001</v>
      </c>
      <c r="D56" s="24">
        <f ca="1">SUM(OFFSET(经验数据!$S$2,INDEX(模拟数据!$F$3:$I$62,$A55,MATCH(A$1,模拟数据!$B$2:$E$2,0))+1,,INDEX(模拟数据!$F$3:$I$62,$A56,MATCH(A$1,模拟数据!$B$2:$E$2,0))-INDEX(模拟数据!$F$3:$I$62,$A55,MATCH(A$1,模拟数据!$B$2:$E$2,0)),))</f>
        <v>2610000</v>
      </c>
      <c r="E56" s="24">
        <f ca="1">MIN(200,MATCH(SUM(B56:D56,U55),经验数据!$C$3:$C$202,1))</f>
        <v>119</v>
      </c>
      <c r="F56" s="24">
        <f t="shared" ca="1" si="2"/>
        <v>12</v>
      </c>
      <c r="G56" s="24">
        <f ca="1">INDEX(经验数据!$M$3:$M$23,MATCH(E56,经验数据!$J$3:$J$23,1))*INDEX(模拟数据!$S$19:$S$22,MATCH(A$1,模拟数据!$K$19:$K$22,0))</f>
        <v>8100000</v>
      </c>
      <c r="H56" s="24">
        <f ca="1">IF(F55&gt;0,VLOOKUP(F55*1000,经验数据!$O$3:$P$95,2,FALSE),VLOOKUP(MIN(80,E56),经验数据!$O$3:$P$95,2,FALSE))*模拟数据!$L$30</f>
        <v>1127280</v>
      </c>
      <c r="I56" s="24">
        <f ca="1">MATCH(SUM(B56:D56,G56:H56,U55),经验数据!$C$3:$C$202,1)</f>
        <v>121</v>
      </c>
      <c r="J56" s="24">
        <f ca="1">MIN(INDEX(模拟数据!$N$37:$N$40,MATCH($A$1,模拟数据!$K$37:$K$40,0)),MAX(0,I56-80))</f>
        <v>3</v>
      </c>
      <c r="K56" s="24">
        <f ca="1">IF(J56=0,0,SUM(OFFSET(经验数据!$B$2,I56-J56,,J56,)))</f>
        <v>14753937</v>
      </c>
      <c r="L56" s="24">
        <f t="shared" ca="1" si="3"/>
        <v>96394877.499999925</v>
      </c>
      <c r="M56" s="24">
        <f ca="1">MATCH(L56,经验数据!$C$3:$C$202,1)</f>
        <v>118</v>
      </c>
      <c r="N56" s="24">
        <f ca="1">IFERROR(SUM(OFFSET(经验数据!$V$1,MATCH(I56,经验数据!$U$1:$U$123,0)-J56,,J56,)),0)</f>
        <v>182900</v>
      </c>
      <c r="O56" s="24">
        <f ca="1">N56+IF(J56&gt;0,INDEX(模拟数据!$P$37:$P$40,MATCH($A$1,模拟数据!$K$37:$K$40,0)),0)</f>
        <v>1982900</v>
      </c>
      <c r="P56" s="24">
        <f ca="1">SUM($O$3:O56)</f>
        <v>104985300</v>
      </c>
      <c r="Q56" s="24">
        <f ca="1">MATCH(P56,经验数据!$Z$2:$Z$15,1)-1</f>
        <v>12</v>
      </c>
      <c r="R56" s="24" t="b">
        <f t="shared" ca="1" si="0"/>
        <v>1</v>
      </c>
      <c r="S56" s="24">
        <f ca="1">MIN(INDEX(模拟数据!$N$37:$N$40,MATCH($A$1,模拟数据!$K$37:$K$40,0)),IF(R56,M56-110,0))</f>
        <v>3</v>
      </c>
      <c r="T56" s="24">
        <f ca="1">IF(S56=0,0,SUM(OFFSET(经验数据!$B$2,M56-S56,,S56,)))</f>
        <v>13503005</v>
      </c>
      <c r="U56" s="24">
        <f t="shared" ca="1" si="1"/>
        <v>82891872.499999925</v>
      </c>
      <c r="V56" s="24">
        <f ca="1">MATCH(U56,经验数据!$C$3:$C$202,1)</f>
        <v>115</v>
      </c>
      <c r="W56" s="24">
        <f ca="1">IFERROR(SUM(OFFSET([1]轮回!$B$1,MATCH(M56,[1]轮回!$A$1:$A$91,0)-S56,,S56,)),0)</f>
        <v>0</v>
      </c>
      <c r="X56" s="24">
        <f ca="1">W56+IF(R56,INDEX(模拟数据!$P$47:$P$50,MATCH($A$1,模拟数据!$K$47:$K$50,0)),0)</f>
        <v>1800000</v>
      </c>
      <c r="Y56" s="24">
        <f ca="1">SUM($X$3:X56)</f>
        <v>77400000</v>
      </c>
      <c r="Z56" s="24">
        <f ca="1">MATCH(Y56,经验数据!$Z$2:$Z$15,1)-1</f>
        <v>12</v>
      </c>
    </row>
    <row r="57" spans="1:26" x14ac:dyDescent="0.15">
      <c r="A57" s="25">
        <v>55</v>
      </c>
      <c r="B57" s="24">
        <f ca="1">SUM(OFFSET(经验数据!$F$2,INDEX(模拟数据!$B$3:$E$62,$A56,MATCH(A$1,模拟数据!$B$2:$E$2,0))+1,,INDEX(模拟数据!$B$3:$E$62,$A57,MATCH(A$1,模拟数据!$B$2:$E$2,0))-INDEX(模拟数据!$B$3:$E$62,$A56,MATCH(A$1,模拟数据!$B$2:$E$2,0)),))</f>
        <v>667813</v>
      </c>
      <c r="C57" s="24">
        <f>模拟数据!$L$16*INDEX(经验数据!$H$3:$H$3401,MATCH(INDEX(模拟数据!$B$3:$E$62,$A57,MATCH(A$1,模拟数据!$B$2:$E$2,0)),经验数据!$E$3:$E$3401,0))*(1+INDEX(模拟数据!$M$19:$M$22,MATCH(A$1,模拟数据!$K$19:$K$22,0)))</f>
        <v>16977818</v>
      </c>
      <c r="D57" s="24">
        <f ca="1">SUM(OFFSET(经验数据!$S$2,INDEX(模拟数据!$F$3:$I$62,$A56,MATCH(A$1,模拟数据!$B$2:$E$2,0))+1,,INDEX(模拟数据!$F$3:$I$62,$A57,MATCH(A$1,模拟数据!$B$2:$E$2,0))-INDEX(模拟数据!$F$3:$I$62,$A56,MATCH(A$1,模拟数据!$B$2:$E$2,0)),))</f>
        <v>3320000</v>
      </c>
      <c r="E57" s="24">
        <f ca="1">MIN(200,MATCH(SUM(B57:D57,U56),经验数据!$C$3:$C$202,1))</f>
        <v>119</v>
      </c>
      <c r="F57" s="24">
        <f t="shared" ca="1" si="2"/>
        <v>12</v>
      </c>
      <c r="G57" s="24">
        <f ca="1">INDEX(经验数据!$M$3:$M$23,MATCH(E57,经验数据!$J$3:$J$23,1))*INDEX(模拟数据!$S$19:$S$22,MATCH(A$1,模拟数据!$K$19:$K$22,0))</f>
        <v>8100000</v>
      </c>
      <c r="H57" s="24">
        <f ca="1">IF(F56&gt;0,VLOOKUP(F56*1000,经验数据!$O$3:$P$95,2,FALSE),VLOOKUP(MIN(80,E57),经验数据!$O$3:$P$95,2,FALSE))*模拟数据!$L$30</f>
        <v>1127280</v>
      </c>
      <c r="I57" s="24">
        <f ca="1">MATCH(SUM(B57:D57,G57:H57,U56),经验数据!$C$3:$C$202,1)</f>
        <v>121</v>
      </c>
      <c r="J57" s="24">
        <f ca="1">MIN(INDEX(模拟数据!$N$37:$N$40,MATCH($A$1,模拟数据!$K$37:$K$40,0)),MAX(0,I57-80))</f>
        <v>3</v>
      </c>
      <c r="K57" s="24">
        <f ca="1">IF(J57=0,0,SUM(OFFSET(经验数据!$B$2,I57-J57,,J57,)))</f>
        <v>14753937</v>
      </c>
      <c r="L57" s="24">
        <f t="shared" ca="1" si="3"/>
        <v>98330846.499999925</v>
      </c>
      <c r="M57" s="24">
        <f ca="1">MATCH(L57,经验数据!$C$3:$C$202,1)</f>
        <v>118</v>
      </c>
      <c r="N57" s="24">
        <f ca="1">IFERROR(SUM(OFFSET(经验数据!$V$1,MATCH(I57,经验数据!$U$1:$U$123,0)-J57,,J57,)),0)</f>
        <v>182900</v>
      </c>
      <c r="O57" s="24">
        <f ca="1">N57+IF(J57&gt;0,INDEX(模拟数据!$P$37:$P$40,MATCH($A$1,模拟数据!$K$37:$K$40,0)),0)</f>
        <v>1982900</v>
      </c>
      <c r="P57" s="24">
        <f ca="1">SUM($O$3:O57)</f>
        <v>106968200</v>
      </c>
      <c r="Q57" s="24">
        <f ca="1">MATCH(P57,经验数据!$Z$2:$Z$15,1)-1</f>
        <v>12</v>
      </c>
      <c r="R57" s="24" t="b">
        <f t="shared" ca="1" si="0"/>
        <v>1</v>
      </c>
      <c r="S57" s="24">
        <f ca="1">MIN(INDEX(模拟数据!$N$37:$N$40,MATCH($A$1,模拟数据!$K$37:$K$40,0)),IF(R57,M57-110,0))</f>
        <v>3</v>
      </c>
      <c r="T57" s="24">
        <f ca="1">IF(S57=0,0,SUM(OFFSET(经验数据!$B$2,M57-S57,,S57,)))</f>
        <v>13503005</v>
      </c>
      <c r="U57" s="24">
        <f t="shared" ca="1" si="1"/>
        <v>84827841.499999925</v>
      </c>
      <c r="V57" s="24">
        <f ca="1">MATCH(U57,经验数据!$C$3:$C$202,1)</f>
        <v>116</v>
      </c>
      <c r="W57" s="24">
        <f ca="1">IFERROR(SUM(OFFSET([1]轮回!$B$1,MATCH(M57,[1]轮回!$A$1:$A$91,0)-S57,,S57,)),0)</f>
        <v>0</v>
      </c>
      <c r="X57" s="24">
        <f ca="1">W57+IF(R57,INDEX(模拟数据!$P$47:$P$50,MATCH($A$1,模拟数据!$K$47:$K$50,0)),0)</f>
        <v>1800000</v>
      </c>
      <c r="Y57" s="24">
        <f ca="1">SUM($X$3:X57)</f>
        <v>79200000</v>
      </c>
      <c r="Z57" s="24">
        <f ca="1">MATCH(Y57,经验数据!$Z$2:$Z$15,1)-1</f>
        <v>12</v>
      </c>
    </row>
    <row r="58" spans="1:26" x14ac:dyDescent="0.15">
      <c r="A58" s="25">
        <v>56</v>
      </c>
      <c r="B58" s="24">
        <f ca="1">SUM(OFFSET(经验数据!$F$2,INDEX(模拟数据!$B$3:$E$62,$A57,MATCH(A$1,模拟数据!$B$2:$E$2,0))+1,,INDEX(模拟数据!$B$3:$E$62,$A58,MATCH(A$1,模拟数据!$B$2:$E$2,0))-INDEX(模拟数据!$B$3:$E$62,$A57,MATCH(A$1,模拟数据!$B$2:$E$2,0)),))</f>
        <v>674499</v>
      </c>
      <c r="C58" s="24">
        <f>模拟数据!$L$16*INDEX(经验数据!$H$3:$H$3401,MATCH(INDEX(模拟数据!$B$3:$E$62,$A58,MATCH(A$1,模拟数据!$B$2:$E$2,0)),经验数据!$E$3:$E$3401,0))*(1+INDEX(模拟数据!$M$19:$M$22,MATCH(A$1,模拟数据!$K$19:$K$22,0)))</f>
        <v>17146897.900000002</v>
      </c>
      <c r="D58" s="24">
        <f ca="1">SUM(OFFSET(经验数据!$S$2,INDEX(模拟数据!$F$3:$I$62,$A57,MATCH(A$1,模拟数据!$B$2:$E$2,0))+1,,INDEX(模拟数据!$F$3:$I$62,$A58,MATCH(A$1,模拟数据!$B$2:$E$2,0))-INDEX(模拟数据!$F$3:$I$62,$A57,MATCH(A$1,模拟数据!$B$2:$E$2,0)),))</f>
        <v>2700000</v>
      </c>
      <c r="E58" s="24">
        <f ca="1">MIN(200,MATCH(SUM(B58:D58,U57),经验数据!$C$3:$C$202,1))</f>
        <v>120</v>
      </c>
      <c r="F58" s="24">
        <f t="shared" ca="1" si="2"/>
        <v>12</v>
      </c>
      <c r="G58" s="24">
        <f ca="1">INDEX(经验数据!$M$3:$M$23,MATCH(E58,经验数据!$J$3:$J$23,1))*INDEX(模拟数据!$S$19:$S$22,MATCH(A$1,模拟数据!$K$19:$K$22,0))</f>
        <v>9000000</v>
      </c>
      <c r="H58" s="24">
        <f ca="1">IF(F57&gt;0,VLOOKUP(F57*1000,经验数据!$O$3:$P$95,2,FALSE),VLOOKUP(MIN(80,E58),经验数据!$O$3:$P$95,2,FALSE))*模拟数据!$L$30</f>
        <v>1127280</v>
      </c>
      <c r="I58" s="24">
        <f ca="1">MATCH(SUM(B58:D58,G58:H58,U57),经验数据!$C$3:$C$202,1)</f>
        <v>122</v>
      </c>
      <c r="J58" s="24">
        <f ca="1">MIN(INDEX(模拟数据!$N$37:$N$40,MATCH($A$1,模拟数据!$K$37:$K$40,0)),MAX(0,I58-80))</f>
        <v>3</v>
      </c>
      <c r="K58" s="24">
        <f ca="1">IF(J58=0,0,SUM(OFFSET(经验数据!$B$2,I58-J58,,J58,)))</f>
        <v>15449974</v>
      </c>
      <c r="L58" s="24">
        <f t="shared" ca="1" si="3"/>
        <v>100026544.39999993</v>
      </c>
      <c r="M58" s="24">
        <f ca="1">MATCH(L58,经验数据!$C$3:$C$202,1)</f>
        <v>119</v>
      </c>
      <c r="N58" s="24">
        <f ca="1">IFERROR(SUM(OFFSET(经验数据!$V$1,MATCH(I58,经验数据!$U$1:$U$123,0)-J58,,J58,)),0)</f>
        <v>185100</v>
      </c>
      <c r="O58" s="24">
        <f ca="1">N58+IF(J58&gt;0,INDEX(模拟数据!$P$37:$P$40,MATCH($A$1,模拟数据!$K$37:$K$40,0)),0)</f>
        <v>1985100</v>
      </c>
      <c r="P58" s="24">
        <f ca="1">SUM($O$3:O58)</f>
        <v>108953300</v>
      </c>
      <c r="Q58" s="24">
        <f ca="1">MATCH(P58,经验数据!$Z$2:$Z$15,1)-1</f>
        <v>12</v>
      </c>
      <c r="R58" s="24" t="b">
        <f t="shared" ca="1" si="0"/>
        <v>1</v>
      </c>
      <c r="S58" s="24">
        <f ca="1">MIN(INDEX(模拟数据!$N$37:$N$40,MATCH($A$1,模拟数据!$K$37:$K$40,0)),IF(R58,M58-110,0))</f>
        <v>3</v>
      </c>
      <c r="T58" s="24">
        <f ca="1">IF(S58=0,0,SUM(OFFSET(经验数据!$B$2,M58-S58,,S58,)))</f>
        <v>13884810</v>
      </c>
      <c r="U58" s="24">
        <f t="shared" ca="1" si="1"/>
        <v>86141734.399999931</v>
      </c>
      <c r="V58" s="24">
        <f ca="1">MATCH(U58,经验数据!$C$3:$C$202,1)</f>
        <v>116</v>
      </c>
      <c r="W58" s="24">
        <f ca="1">IFERROR(SUM(OFFSET([1]轮回!$B$1,MATCH(M58,[1]轮回!$A$1:$A$91,0)-S58,,S58,)),0)</f>
        <v>0</v>
      </c>
      <c r="X58" s="24">
        <f ca="1">W58+IF(R58,INDEX(模拟数据!$P$47:$P$50,MATCH($A$1,模拟数据!$K$47:$K$50,0)),0)</f>
        <v>1800000</v>
      </c>
      <c r="Y58" s="24">
        <f ca="1">SUM($X$3:X58)</f>
        <v>81000000</v>
      </c>
      <c r="Z58" s="24">
        <f ca="1">MATCH(Y58,经验数据!$Z$2:$Z$15,1)-1</f>
        <v>12</v>
      </c>
    </row>
    <row r="59" spans="1:26" x14ac:dyDescent="0.15">
      <c r="A59" s="25">
        <v>57</v>
      </c>
      <c r="B59" s="24">
        <f ca="1">SUM(OFFSET(经验数据!$F$2,INDEX(模拟数据!$B$3:$E$62,$A58,MATCH(A$1,模拟数据!$B$2:$E$2,0))+1,,INDEX(模拟数据!$B$3:$E$62,$A59,MATCH(A$1,模拟数据!$B$2:$E$2,0))-INDEX(模拟数据!$B$3:$E$62,$A58,MATCH(A$1,模拟数据!$B$2:$E$2,0)),))</f>
        <v>682941</v>
      </c>
      <c r="C59" s="24">
        <f>模拟数据!$L$16*INDEX(经验数据!$H$3:$H$3401,MATCH(INDEX(模拟数据!$B$3:$E$62,$A59,MATCH(A$1,模拟数据!$B$2:$E$2,0)),经验数据!$E$3:$E$3401,0))*(1+INDEX(模拟数据!$M$19:$M$22,MATCH(A$1,模拟数据!$K$19:$K$22,0)))</f>
        <v>17360505.800000001</v>
      </c>
      <c r="D59" s="24">
        <f ca="1">SUM(OFFSET(经验数据!$S$2,INDEX(模拟数据!$F$3:$I$62,$A58,MATCH(A$1,模拟数据!$B$2:$E$2,0))+1,,INDEX(模拟数据!$F$3:$I$62,$A59,MATCH(A$1,模拟数据!$B$2:$E$2,0))-INDEX(模拟数据!$F$3:$I$62,$A58,MATCH(A$1,模拟数据!$B$2:$E$2,0)),))</f>
        <v>2740000</v>
      </c>
      <c r="E59" s="24">
        <f ca="1">MIN(200,MATCH(SUM(B59:D59,U58),经验数据!$C$3:$C$202,1))</f>
        <v>120</v>
      </c>
      <c r="F59" s="24">
        <f t="shared" ca="1" si="2"/>
        <v>12</v>
      </c>
      <c r="G59" s="24">
        <f ca="1">INDEX(经验数据!$M$3:$M$23,MATCH(E59,经验数据!$J$3:$J$23,1))*INDEX(模拟数据!$S$19:$S$22,MATCH(A$1,模拟数据!$K$19:$K$22,0))</f>
        <v>9000000</v>
      </c>
      <c r="H59" s="24">
        <f ca="1">IF(F58&gt;0,VLOOKUP(F58*1000,经验数据!$O$3:$P$95,2,FALSE),VLOOKUP(MIN(80,E59),经验数据!$O$3:$P$95,2,FALSE))*模拟数据!$L$30</f>
        <v>1127280</v>
      </c>
      <c r="I59" s="24">
        <f ca="1">MATCH(SUM(B59:D59,G59:H59,U58),经验数据!$C$3:$C$202,1)</f>
        <v>122</v>
      </c>
      <c r="J59" s="24">
        <f ca="1">MIN(INDEX(模拟数据!$N$37:$N$40,MATCH($A$1,模拟数据!$K$37:$K$40,0)),MAX(0,I59-80))</f>
        <v>3</v>
      </c>
      <c r="K59" s="24">
        <f ca="1">IF(J59=0,0,SUM(OFFSET(经验数据!$B$2,I59-J59,,J59,)))</f>
        <v>15449974</v>
      </c>
      <c r="L59" s="24">
        <f t="shared" ca="1" si="3"/>
        <v>101602487.19999993</v>
      </c>
      <c r="M59" s="24">
        <f ca="1">MATCH(L59,经验数据!$C$3:$C$202,1)</f>
        <v>119</v>
      </c>
      <c r="N59" s="24">
        <f ca="1">IFERROR(SUM(OFFSET(经验数据!$V$1,MATCH(I59,经验数据!$U$1:$U$123,0)-J59,,J59,)),0)</f>
        <v>185100</v>
      </c>
      <c r="O59" s="24">
        <f ca="1">N59+IF(J59&gt;0,INDEX(模拟数据!$P$37:$P$40,MATCH($A$1,模拟数据!$K$37:$K$40,0)),0)</f>
        <v>1985100</v>
      </c>
      <c r="P59" s="24">
        <f ca="1">SUM($O$3:O59)</f>
        <v>110938400</v>
      </c>
      <c r="Q59" s="24">
        <f ca="1">MATCH(P59,经验数据!$Z$2:$Z$15,1)-1</f>
        <v>12</v>
      </c>
      <c r="R59" s="24" t="b">
        <f t="shared" ca="1" si="0"/>
        <v>1</v>
      </c>
      <c r="S59" s="24">
        <f ca="1">MIN(INDEX(模拟数据!$N$37:$N$40,MATCH($A$1,模拟数据!$K$37:$K$40,0)),IF(R59,M59-110,0))</f>
        <v>3</v>
      </c>
      <c r="T59" s="24">
        <f ca="1">IF(S59=0,0,SUM(OFFSET(经验数据!$B$2,M59-S59,,S59,)))</f>
        <v>13884810</v>
      </c>
      <c r="U59" s="24">
        <f t="shared" ca="1" si="1"/>
        <v>87717677.199999928</v>
      </c>
      <c r="V59" s="24">
        <f ca="1">MATCH(U59,经验数据!$C$3:$C$202,1)</f>
        <v>116</v>
      </c>
      <c r="W59" s="24">
        <f ca="1">IFERROR(SUM(OFFSET([1]轮回!$B$1,MATCH(M59,[1]轮回!$A$1:$A$91,0)-S59,,S59,)),0)</f>
        <v>0</v>
      </c>
      <c r="X59" s="24">
        <f ca="1">W59+IF(R59,INDEX(模拟数据!$P$47:$P$50,MATCH($A$1,模拟数据!$K$47:$K$50,0)),0)</f>
        <v>1800000</v>
      </c>
      <c r="Y59" s="24">
        <f ca="1">SUM($X$3:X59)</f>
        <v>82800000</v>
      </c>
      <c r="Z59" s="24">
        <f ca="1">MATCH(Y59,经验数据!$Z$2:$Z$15,1)-1</f>
        <v>12</v>
      </c>
    </row>
    <row r="60" spans="1:26" x14ac:dyDescent="0.15">
      <c r="A60" s="25">
        <v>58</v>
      </c>
      <c r="B60" s="24">
        <f ca="1">SUM(OFFSET(经验数据!$F$2,INDEX(模拟数据!$B$3:$E$62,$A59,MATCH(A$1,模拟数据!$B$2:$E$2,0))+1,,INDEX(模拟数据!$B$3:$E$62,$A60,MATCH(A$1,模拟数据!$B$2:$E$2,0))-INDEX(模拟数据!$B$3:$E$62,$A59,MATCH(A$1,模拟数据!$B$2:$E$2,0)),))</f>
        <v>689623</v>
      </c>
      <c r="C60" s="24">
        <f>模拟数据!$L$16*INDEX(经验数据!$H$3:$H$3401,MATCH(INDEX(模拟数据!$B$3:$E$62,$A60,MATCH(A$1,模拟数据!$B$2:$E$2,0)),经验数据!$E$3:$E$3401,0))*(1+INDEX(模拟数据!$M$19:$M$22,MATCH(A$1,模拟数据!$K$19:$K$22,0)))</f>
        <v>17529611</v>
      </c>
      <c r="D60" s="24">
        <f ca="1">SUM(OFFSET(经验数据!$S$2,INDEX(模拟数据!$F$3:$I$62,$A59,MATCH(A$1,模拟数据!$B$2:$E$2,0))+1,,INDEX(模拟数据!$F$3:$I$62,$A60,MATCH(A$1,模拟数据!$B$2:$E$2,0))-INDEX(模拟数据!$F$3:$I$62,$A59,MATCH(A$1,模拟数据!$B$2:$E$2,0)),))</f>
        <v>3480000</v>
      </c>
      <c r="E60" s="24">
        <f ca="1">MIN(200,MATCH(SUM(B60:D60,U59),经验数据!$C$3:$C$202,1))</f>
        <v>120</v>
      </c>
      <c r="F60" s="24">
        <f t="shared" ca="1" si="2"/>
        <v>12</v>
      </c>
      <c r="G60" s="24">
        <f ca="1">INDEX(经验数据!$M$3:$M$23,MATCH(E60,经验数据!$J$3:$J$23,1))*INDEX(模拟数据!$S$19:$S$22,MATCH(A$1,模拟数据!$K$19:$K$22,0))</f>
        <v>9000000</v>
      </c>
      <c r="H60" s="24">
        <f ca="1">IF(F59&gt;0,VLOOKUP(F59*1000,经验数据!$O$3:$P$95,2,FALSE),VLOOKUP(MIN(80,E60),经验数据!$O$3:$P$95,2,FALSE))*模拟数据!$L$30</f>
        <v>1127280</v>
      </c>
      <c r="I60" s="24">
        <f ca="1">MATCH(SUM(B60:D60,G60:H60,U59),经验数据!$C$3:$C$202,1)</f>
        <v>122</v>
      </c>
      <c r="J60" s="24">
        <f ca="1">MIN(INDEX(模拟数据!$N$37:$N$40,MATCH($A$1,模拟数据!$K$37:$K$40,0)),MAX(0,I60-80))</f>
        <v>3</v>
      </c>
      <c r="K60" s="24">
        <f ca="1">IF(J60=0,0,SUM(OFFSET(经验数据!$B$2,I60-J60,,J60,)))</f>
        <v>15449974</v>
      </c>
      <c r="L60" s="24">
        <f t="shared" ca="1" si="3"/>
        <v>104094217.19999993</v>
      </c>
      <c r="M60" s="24">
        <f ca="1">MATCH(L60,经验数据!$C$3:$C$202,1)</f>
        <v>119</v>
      </c>
      <c r="N60" s="24">
        <f ca="1">IFERROR(SUM(OFFSET(经验数据!$V$1,MATCH(I60,经验数据!$U$1:$U$123,0)-J60,,J60,)),0)</f>
        <v>185100</v>
      </c>
      <c r="O60" s="24">
        <f ca="1">N60+IF(J60&gt;0,INDEX(模拟数据!$P$37:$P$40,MATCH($A$1,模拟数据!$K$37:$K$40,0)),0)</f>
        <v>1985100</v>
      </c>
      <c r="P60" s="24">
        <f ca="1">SUM($O$3:O60)</f>
        <v>112923500</v>
      </c>
      <c r="Q60" s="24">
        <f ca="1">MATCH(P60,经验数据!$Z$2:$Z$15,1)-1</f>
        <v>12</v>
      </c>
      <c r="R60" s="24" t="b">
        <f t="shared" ca="1" si="0"/>
        <v>1</v>
      </c>
      <c r="S60" s="24">
        <f ca="1">MIN(INDEX(模拟数据!$N$37:$N$40,MATCH($A$1,模拟数据!$K$37:$K$40,0)),IF(R60,M60-110,0))</f>
        <v>3</v>
      </c>
      <c r="T60" s="24">
        <f ca="1">IF(S60=0,0,SUM(OFFSET(经验数据!$B$2,M60-S60,,S60,)))</f>
        <v>13884810</v>
      </c>
      <c r="U60" s="24">
        <f t="shared" ca="1" si="1"/>
        <v>90209407.199999928</v>
      </c>
      <c r="V60" s="24">
        <f ca="1">MATCH(U60,经验数据!$C$3:$C$202,1)</f>
        <v>117</v>
      </c>
      <c r="W60" s="24">
        <f ca="1">IFERROR(SUM(OFFSET([1]轮回!$B$1,MATCH(M60,[1]轮回!$A$1:$A$91,0)-S60,,S60,)),0)</f>
        <v>0</v>
      </c>
      <c r="X60" s="24">
        <f ca="1">W60+IF(R60,INDEX(模拟数据!$P$47:$P$50,MATCH($A$1,模拟数据!$K$47:$K$50,0)),0)</f>
        <v>1800000</v>
      </c>
      <c r="Y60" s="24">
        <f ca="1">SUM($X$3:X60)</f>
        <v>84600000</v>
      </c>
      <c r="Z60" s="24">
        <f ca="1">MATCH(Y60,经验数据!$Z$2:$Z$15,1)-1</f>
        <v>12</v>
      </c>
    </row>
    <row r="61" spans="1:26" x14ac:dyDescent="0.15">
      <c r="A61" s="25">
        <v>59</v>
      </c>
      <c r="B61" s="24">
        <f ca="1">SUM(OFFSET(经验数据!$F$2,INDEX(模拟数据!$B$3:$E$62,$A60,MATCH(A$1,模拟数据!$B$2:$E$2,0))+1,,INDEX(模拟数据!$B$3:$E$62,$A61,MATCH(A$1,模拟数据!$B$2:$E$2,0))-INDEX(模拟数据!$B$3:$E$62,$A60,MATCH(A$1,模拟数据!$B$2:$E$2,0)),))</f>
        <v>696309</v>
      </c>
      <c r="C61" s="24">
        <f>模拟数据!$L$16*INDEX(经验数据!$H$3:$H$3401,MATCH(INDEX(模拟数据!$B$3:$E$62,$A61,MATCH(A$1,模拟数据!$B$2:$E$2,0)),经验数据!$E$3:$E$3401,0))*(1+INDEX(模拟数据!$M$19:$M$22,MATCH(A$1,模拟数据!$K$19:$K$22,0)))</f>
        <v>17698690.900000002</v>
      </c>
      <c r="D61" s="24">
        <f ca="1">SUM(OFFSET(经验数据!$S$2,INDEX(模拟数据!$F$3:$I$62,$A60,MATCH(A$1,模拟数据!$B$2:$E$2,0))+1,,INDEX(模拟数据!$F$3:$I$62,$A61,MATCH(A$1,模拟数据!$B$2:$E$2,0))-INDEX(模拟数据!$F$3:$I$62,$A60,MATCH(A$1,模拟数据!$B$2:$E$2,0)),))</f>
        <v>2830000</v>
      </c>
      <c r="E61" s="24">
        <f ca="1">MIN(200,MATCH(SUM(B61:D61,U60),经验数据!$C$3:$C$202,1))</f>
        <v>121</v>
      </c>
      <c r="F61" s="24">
        <f t="shared" ca="1" si="2"/>
        <v>12</v>
      </c>
      <c r="G61" s="24">
        <f ca="1">INDEX(经验数据!$M$3:$M$23,MATCH(E61,经验数据!$J$3:$J$23,1))*INDEX(模拟数据!$S$19:$S$22,MATCH(A$1,模拟数据!$K$19:$K$22,0))</f>
        <v>9000000</v>
      </c>
      <c r="H61" s="24">
        <f ca="1">IF(F60&gt;0,VLOOKUP(F60*1000,经验数据!$O$3:$P$95,2,FALSE),VLOOKUP(MIN(80,E61),经验数据!$O$3:$P$95,2,FALSE))*模拟数据!$L$30</f>
        <v>1127280</v>
      </c>
      <c r="I61" s="24">
        <f ca="1">MATCH(SUM(B61:D61,G61:H61,U60),经验数据!$C$3:$C$202,1)</f>
        <v>123</v>
      </c>
      <c r="J61" s="24">
        <f ca="1">MIN(INDEX(模拟数据!$N$37:$N$40,MATCH($A$1,模拟数据!$K$37:$K$40,0)),MAX(0,I61-80))</f>
        <v>3</v>
      </c>
      <c r="K61" s="24">
        <f ca="1">IF(J61=0,0,SUM(OFFSET(经验数据!$B$2,I61-J61,,J61,)))</f>
        <v>16238475</v>
      </c>
      <c r="L61" s="24">
        <f t="shared" ca="1" si="3"/>
        <v>105323212.09999993</v>
      </c>
      <c r="M61" s="24">
        <f ca="1">MATCH(L61,经验数据!$C$3:$C$202,1)</f>
        <v>120</v>
      </c>
      <c r="N61" s="24">
        <f ca="1">IFERROR(SUM(OFFSET(经验数据!$V$1,MATCH(I61,经验数据!$U$1:$U$123,0)-J61,,J61,)),0)</f>
        <v>186400</v>
      </c>
      <c r="O61" s="24">
        <f ca="1">N61+IF(J61&gt;0,INDEX(模拟数据!$P$37:$P$40,MATCH($A$1,模拟数据!$K$37:$K$40,0)),0)</f>
        <v>1986400</v>
      </c>
      <c r="P61" s="24">
        <f ca="1">SUM($O$3:O61)</f>
        <v>114909900</v>
      </c>
      <c r="Q61" s="24">
        <f ca="1">MATCH(P61,经验数据!$Z$2:$Z$15,1)-1</f>
        <v>12</v>
      </c>
      <c r="R61" s="24" t="b">
        <f t="shared" ca="1" si="0"/>
        <v>1</v>
      </c>
      <c r="S61" s="24">
        <f ca="1">MIN(INDEX(模拟数据!$N$37:$N$40,MATCH($A$1,模拟数据!$K$37:$K$40,0)),IF(R61,M61-110,0))</f>
        <v>3</v>
      </c>
      <c r="T61" s="24">
        <f ca="1">IF(S61=0,0,SUM(OFFSET(经验数据!$B$2,M61-S61,,S61,)))</f>
        <v>14271784</v>
      </c>
      <c r="U61" s="24">
        <f t="shared" ca="1" si="1"/>
        <v>91051428.099999934</v>
      </c>
      <c r="V61" s="24">
        <f ca="1">MATCH(U61,经验数据!$C$3:$C$202,1)</f>
        <v>117</v>
      </c>
      <c r="W61" s="24">
        <f ca="1">IFERROR(SUM(OFFSET([1]轮回!$B$1,MATCH(M61,[1]轮回!$A$1:$A$91,0)-S61,,S61,)),0)</f>
        <v>0</v>
      </c>
      <c r="X61" s="24">
        <f ca="1">W61+IF(R61,INDEX(模拟数据!$P$47:$P$50,MATCH($A$1,模拟数据!$K$47:$K$50,0)),0)</f>
        <v>1800000</v>
      </c>
      <c r="Y61" s="24">
        <f ca="1">SUM($X$3:X61)</f>
        <v>86400000</v>
      </c>
      <c r="Z61" s="24">
        <f ca="1">MATCH(Y61,经验数据!$Z$2:$Z$15,1)-1</f>
        <v>12</v>
      </c>
    </row>
    <row r="62" spans="1:26" x14ac:dyDescent="0.15">
      <c r="A62" s="25">
        <v>60</v>
      </c>
      <c r="B62" s="24">
        <f ca="1">SUM(OFFSET(经验数据!$F$2,INDEX(模拟数据!$B$3:$E$62,$A61,MATCH(A$1,模拟数据!$B$2:$E$2,0))+1,,INDEX(模拟数据!$B$3:$E$62,$A62,MATCH(A$1,模拟数据!$B$2:$E$2,0))-INDEX(模拟数据!$B$3:$E$62,$A61,MATCH(A$1,模拟数据!$B$2:$E$2,0)),))</f>
        <v>702990</v>
      </c>
      <c r="C62" s="24">
        <f>模拟数据!$L$16*INDEX(经验数据!$H$3:$H$3401,MATCH(INDEX(模拟数据!$B$3:$E$62,$A62,MATCH(A$1,模拟数据!$B$2:$E$2,0)),经验数据!$E$3:$E$3401,0))*(1+INDEX(模拟数据!$M$19:$M$22,MATCH(A$1,模拟数据!$K$19:$K$22,0)))</f>
        <v>17867796.100000001</v>
      </c>
      <c r="D62" s="24">
        <f ca="1">SUM(OFFSET(经验数据!$S$2,INDEX(模拟数据!$F$3:$I$62,$A61,MATCH(A$1,模拟数据!$B$2:$E$2,0))+1,,INDEX(模拟数据!$F$3:$I$62,$A62,MATCH(A$1,模拟数据!$B$2:$E$2,0))-INDEX(模拟数据!$F$3:$I$62,$A61,MATCH(A$1,模拟数据!$B$2:$E$2,0)),))</f>
        <v>2870000</v>
      </c>
      <c r="E62" s="24">
        <f ca="1">MIN(200,MATCH(SUM(B62:D62,U61),经验数据!$C$3:$C$202,1))</f>
        <v>121</v>
      </c>
      <c r="F62" s="24">
        <f t="shared" ca="1" si="2"/>
        <v>12</v>
      </c>
      <c r="G62" s="24">
        <f ca="1">INDEX(经验数据!$M$3:$M$23,MATCH(E62,经验数据!$J$3:$J$23,1))*INDEX(模拟数据!$S$19:$S$22,MATCH(A$1,模拟数据!$K$19:$K$22,0))</f>
        <v>9000000</v>
      </c>
      <c r="H62" s="24">
        <f ca="1">IF(F61&gt;0,VLOOKUP(F61*1000,经验数据!$O$3:$P$95,2,FALSE),VLOOKUP(MIN(80,E62),经验数据!$O$3:$P$95,2,FALSE))*模拟数据!$L$30</f>
        <v>1127280</v>
      </c>
      <c r="I62" s="24">
        <f ca="1">MATCH(SUM(B62:D62,G62:H62,U61),经验数据!$C$3:$C$202,1)</f>
        <v>123</v>
      </c>
      <c r="J62" s="24">
        <f ca="1">MIN(INDEX(模拟数据!$N$37:$N$40,MATCH($A$1,模拟数据!$K$37:$K$40,0)),MAX(0,I62-80))</f>
        <v>3</v>
      </c>
      <c r="K62" s="24">
        <f ca="1">IF(J62=0,0,SUM(OFFSET(经验数据!$B$2,I62-J62,,J62,)))</f>
        <v>16238475</v>
      </c>
      <c r="L62" s="24">
        <f t="shared" ca="1" si="3"/>
        <v>106381019.19999993</v>
      </c>
      <c r="M62" s="24">
        <f ca="1">MATCH(L62,经验数据!$C$3:$C$202,1)</f>
        <v>120</v>
      </c>
      <c r="N62" s="24">
        <f ca="1">IFERROR(SUM(OFFSET(经验数据!$V$1,MATCH(I62,经验数据!$U$1:$U$123,0)-J62,,J62,)),0)</f>
        <v>186400</v>
      </c>
      <c r="O62" s="24">
        <f ca="1">N62+IF(J62&gt;0,INDEX(模拟数据!$P$37:$P$40,MATCH($A$1,模拟数据!$K$37:$K$40,0)),0)</f>
        <v>1986400</v>
      </c>
      <c r="P62" s="24">
        <f ca="1">SUM($O$3:O62)</f>
        <v>116896300</v>
      </c>
      <c r="Q62" s="24">
        <f ca="1">MATCH(P62,经验数据!$Z$2:$Z$15,1)-1</f>
        <v>13</v>
      </c>
      <c r="R62" s="24" t="b">
        <f t="shared" ca="1" si="0"/>
        <v>1</v>
      </c>
      <c r="S62" s="24">
        <f ca="1">MIN(INDEX(模拟数据!$N$37:$N$40,MATCH($A$1,模拟数据!$K$37:$K$40,0)),IF(R62,M62-110,0))</f>
        <v>3</v>
      </c>
      <c r="T62" s="24">
        <f ca="1">IF(S62=0,0,SUM(OFFSET(经验数据!$B$2,M62-S62,,S62,)))</f>
        <v>14271784</v>
      </c>
      <c r="U62" s="24">
        <f t="shared" ca="1" si="1"/>
        <v>92109235.199999928</v>
      </c>
      <c r="V62" s="24">
        <f ca="1">MATCH(U62,经验数据!$C$3:$C$202,1)</f>
        <v>117</v>
      </c>
      <c r="W62" s="24">
        <f ca="1">IFERROR(SUM(OFFSET([1]轮回!$B$1,MATCH(M62,[1]轮回!$A$1:$A$91,0)-S62,,S62,)),0)</f>
        <v>0</v>
      </c>
      <c r="X62" s="24">
        <f ca="1">W62+IF(R62,INDEX(模拟数据!$P$47:$P$50,MATCH($A$1,模拟数据!$K$47:$K$50,0)),0)</f>
        <v>1800000</v>
      </c>
      <c r="Y62" s="24">
        <f ca="1">SUM($X$3:X62)</f>
        <v>88200000</v>
      </c>
      <c r="Z62" s="24">
        <f ca="1">MATCH(Y62,经验数据!$Z$2:$Z$15,1)-1</f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2"/>
  <sheetViews>
    <sheetView topLeftCell="A16" workbookViewId="0">
      <selection activeCell="L38" sqref="L38"/>
    </sheetView>
  </sheetViews>
  <sheetFormatPr defaultRowHeight="13.5" x14ac:dyDescent="0.15"/>
  <cols>
    <col min="1" max="10" width="9" style="1"/>
    <col min="11" max="11" width="25.5" style="1" bestFit="1" customWidth="1"/>
    <col min="12" max="12" width="15.125" style="1" bestFit="1" customWidth="1"/>
    <col min="13" max="13" width="17.25" style="1" bestFit="1" customWidth="1"/>
    <col min="14" max="14" width="21.375" style="1" bestFit="1" customWidth="1"/>
    <col min="15" max="16" width="13" style="1" bestFit="1" customWidth="1"/>
    <col min="17" max="17" width="11" style="1" customWidth="1"/>
    <col min="18" max="18" width="10.125" style="1" customWidth="1"/>
    <col min="19" max="19" width="7.125" style="1" bestFit="1" customWidth="1"/>
    <col min="20" max="16384" width="9" style="1"/>
  </cols>
  <sheetData>
    <row r="1" spans="1:16" x14ac:dyDescent="0.15">
      <c r="B1" s="34" t="s">
        <v>162</v>
      </c>
      <c r="C1" s="34"/>
      <c r="D1" s="34"/>
      <c r="E1" s="34"/>
      <c r="F1" s="34" t="s">
        <v>204</v>
      </c>
      <c r="G1" s="34"/>
      <c r="H1" s="34"/>
      <c r="I1" s="34"/>
      <c r="K1" s="1" t="s">
        <v>171</v>
      </c>
      <c r="L1" s="1" t="s">
        <v>173</v>
      </c>
      <c r="M1" s="1" t="s">
        <v>172</v>
      </c>
      <c r="N1" s="1" t="s">
        <v>174</v>
      </c>
      <c r="P1" s="1" t="s">
        <v>190</v>
      </c>
    </row>
    <row r="2" spans="1:16" x14ac:dyDescent="0.15">
      <c r="A2" s="1" t="s">
        <v>197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199</v>
      </c>
      <c r="G2" s="1" t="s">
        <v>200</v>
      </c>
      <c r="H2" s="1" t="s">
        <v>201</v>
      </c>
      <c r="I2" s="1" t="s">
        <v>202</v>
      </c>
      <c r="K2" s="1">
        <v>5</v>
      </c>
      <c r="L2" s="1">
        <v>1</v>
      </c>
      <c r="M2" s="1">
        <v>0</v>
      </c>
      <c r="N2" s="1">
        <f t="shared" ref="N2:N12" si="0">SUM(L2:M2)</f>
        <v>1</v>
      </c>
      <c r="P2" s="1" t="s">
        <v>194</v>
      </c>
    </row>
    <row r="3" spans="1:16" x14ac:dyDescent="0.15">
      <c r="A3" s="1">
        <v>1</v>
      </c>
      <c r="B3" s="28">
        <v>80</v>
      </c>
      <c r="C3" s="28">
        <f>B3+20</f>
        <v>100</v>
      </c>
      <c r="D3" s="28">
        <f>C3+50</f>
        <v>150</v>
      </c>
      <c r="E3" s="28">
        <f>D3+100</f>
        <v>250</v>
      </c>
      <c r="F3" s="28">
        <f>INT(B3/7)</f>
        <v>11</v>
      </c>
      <c r="G3" s="28">
        <f t="shared" ref="G3:I3" si="1">INT(C3/7)</f>
        <v>14</v>
      </c>
      <c r="H3" s="28">
        <f t="shared" si="1"/>
        <v>21</v>
      </c>
      <c r="I3" s="28">
        <f t="shared" si="1"/>
        <v>35</v>
      </c>
      <c r="K3" s="1">
        <v>6</v>
      </c>
      <c r="L3" s="1">
        <v>1</v>
      </c>
      <c r="M3" s="1">
        <v>0</v>
      </c>
      <c r="N3" s="1">
        <f t="shared" si="0"/>
        <v>1</v>
      </c>
      <c r="P3" s="1" t="s">
        <v>191</v>
      </c>
    </row>
    <row r="4" spans="1:16" x14ac:dyDescent="0.15">
      <c r="A4" s="1">
        <v>2</v>
      </c>
      <c r="B4" s="28">
        <f>B3+10</f>
        <v>90</v>
      </c>
      <c r="C4" s="28">
        <f>C3+15</f>
        <v>115</v>
      </c>
      <c r="D4" s="28">
        <f>D3+20</f>
        <v>170</v>
      </c>
      <c r="E4" s="28">
        <f>E3+30</f>
        <v>280</v>
      </c>
      <c r="F4" s="28">
        <f t="shared" ref="F4:F62" si="2">INT(B4/7)</f>
        <v>12</v>
      </c>
      <c r="G4" s="28">
        <f t="shared" ref="G4:G62" si="3">INT(C4/7)</f>
        <v>16</v>
      </c>
      <c r="H4" s="28">
        <f t="shared" ref="H4:H62" si="4">INT(D4/7)</f>
        <v>24</v>
      </c>
      <c r="I4" s="28">
        <f t="shared" ref="I4:I62" si="5">INT(E4/7)</f>
        <v>40</v>
      </c>
      <c r="K4" s="1">
        <v>7</v>
      </c>
      <c r="L4" s="1">
        <v>1</v>
      </c>
      <c r="M4" s="1">
        <v>1</v>
      </c>
      <c r="N4" s="1">
        <f t="shared" si="0"/>
        <v>2</v>
      </c>
      <c r="P4" s="1" t="s">
        <v>192</v>
      </c>
    </row>
    <row r="5" spans="1:16" x14ac:dyDescent="0.15">
      <c r="A5" s="1">
        <v>3</v>
      </c>
      <c r="B5" s="28">
        <f t="shared" ref="B5:B62" si="6">B4+10</f>
        <v>100</v>
      </c>
      <c r="C5" s="28">
        <f t="shared" ref="C5:C62" si="7">C4+15</f>
        <v>130</v>
      </c>
      <c r="D5" s="28">
        <f t="shared" ref="D5:D62" si="8">D4+20</f>
        <v>190</v>
      </c>
      <c r="E5" s="28">
        <f t="shared" ref="E5:E62" si="9">E4+30</f>
        <v>310</v>
      </c>
      <c r="F5" s="28">
        <f t="shared" si="2"/>
        <v>14</v>
      </c>
      <c r="G5" s="28">
        <f t="shared" si="3"/>
        <v>18</v>
      </c>
      <c r="H5" s="28">
        <f t="shared" si="4"/>
        <v>27</v>
      </c>
      <c r="I5" s="28">
        <f t="shared" si="5"/>
        <v>44</v>
      </c>
      <c r="K5" s="1">
        <v>8</v>
      </c>
      <c r="L5" s="1">
        <v>1</v>
      </c>
      <c r="M5" s="1">
        <v>1</v>
      </c>
      <c r="N5" s="1">
        <f t="shared" si="0"/>
        <v>2</v>
      </c>
      <c r="P5" s="1" t="s">
        <v>193</v>
      </c>
    </row>
    <row r="6" spans="1:16" x14ac:dyDescent="0.15">
      <c r="A6" s="1">
        <v>4</v>
      </c>
      <c r="B6" s="28">
        <f t="shared" si="6"/>
        <v>110</v>
      </c>
      <c r="C6" s="28">
        <f t="shared" si="7"/>
        <v>145</v>
      </c>
      <c r="D6" s="28">
        <f t="shared" si="8"/>
        <v>210</v>
      </c>
      <c r="E6" s="28">
        <f t="shared" si="9"/>
        <v>340</v>
      </c>
      <c r="F6" s="28">
        <f t="shared" si="2"/>
        <v>15</v>
      </c>
      <c r="G6" s="28">
        <f t="shared" si="3"/>
        <v>20</v>
      </c>
      <c r="H6" s="28">
        <f t="shared" si="4"/>
        <v>30</v>
      </c>
      <c r="I6" s="28">
        <f t="shared" si="5"/>
        <v>48</v>
      </c>
      <c r="K6" s="1">
        <v>9</v>
      </c>
      <c r="L6" s="1">
        <v>1</v>
      </c>
      <c r="M6" s="1">
        <v>1</v>
      </c>
      <c r="N6" s="1">
        <f t="shared" si="0"/>
        <v>2</v>
      </c>
      <c r="P6" s="1" t="s">
        <v>196</v>
      </c>
    </row>
    <row r="7" spans="1:16" x14ac:dyDescent="0.15">
      <c r="A7" s="1">
        <v>5</v>
      </c>
      <c r="B7" s="28">
        <f t="shared" si="6"/>
        <v>120</v>
      </c>
      <c r="C7" s="28">
        <f t="shared" si="7"/>
        <v>160</v>
      </c>
      <c r="D7" s="28">
        <f t="shared" si="8"/>
        <v>230</v>
      </c>
      <c r="E7" s="28">
        <f t="shared" si="9"/>
        <v>370</v>
      </c>
      <c r="F7" s="28">
        <f t="shared" si="2"/>
        <v>17</v>
      </c>
      <c r="G7" s="28">
        <f t="shared" si="3"/>
        <v>22</v>
      </c>
      <c r="H7" s="28">
        <f t="shared" si="4"/>
        <v>32</v>
      </c>
      <c r="I7" s="28">
        <f t="shared" si="5"/>
        <v>52</v>
      </c>
      <c r="K7" s="1">
        <v>10</v>
      </c>
      <c r="L7" s="1">
        <v>1</v>
      </c>
      <c r="M7" s="1">
        <v>1</v>
      </c>
      <c r="N7" s="1">
        <f t="shared" si="0"/>
        <v>2</v>
      </c>
      <c r="P7" s="1" t="s">
        <v>195</v>
      </c>
    </row>
    <row r="8" spans="1:16" x14ac:dyDescent="0.15">
      <c r="A8" s="1">
        <v>6</v>
      </c>
      <c r="B8" s="28">
        <f t="shared" si="6"/>
        <v>130</v>
      </c>
      <c r="C8" s="28">
        <f t="shared" si="7"/>
        <v>175</v>
      </c>
      <c r="D8" s="28">
        <f t="shared" si="8"/>
        <v>250</v>
      </c>
      <c r="E8" s="28">
        <f t="shared" si="9"/>
        <v>400</v>
      </c>
      <c r="F8" s="28">
        <f t="shared" si="2"/>
        <v>18</v>
      </c>
      <c r="G8" s="28">
        <f t="shared" si="3"/>
        <v>25</v>
      </c>
      <c r="H8" s="28">
        <f t="shared" si="4"/>
        <v>35</v>
      </c>
      <c r="I8" s="28">
        <f t="shared" si="5"/>
        <v>57</v>
      </c>
      <c r="K8" s="1">
        <v>11</v>
      </c>
      <c r="L8" s="1">
        <v>1</v>
      </c>
      <c r="M8" s="1">
        <v>2</v>
      </c>
      <c r="N8" s="1">
        <f t="shared" si="0"/>
        <v>3</v>
      </c>
    </row>
    <row r="9" spans="1:16" x14ac:dyDescent="0.15">
      <c r="A9" s="1">
        <v>7</v>
      </c>
      <c r="B9" s="28">
        <f t="shared" si="6"/>
        <v>140</v>
      </c>
      <c r="C9" s="28">
        <f t="shared" si="7"/>
        <v>190</v>
      </c>
      <c r="D9" s="28">
        <f t="shared" si="8"/>
        <v>270</v>
      </c>
      <c r="E9" s="28">
        <f t="shared" si="9"/>
        <v>430</v>
      </c>
      <c r="F9" s="28">
        <f t="shared" si="2"/>
        <v>20</v>
      </c>
      <c r="G9" s="28">
        <f t="shared" si="3"/>
        <v>27</v>
      </c>
      <c r="H9" s="28">
        <f t="shared" si="4"/>
        <v>38</v>
      </c>
      <c r="I9" s="28">
        <f t="shared" si="5"/>
        <v>61</v>
      </c>
      <c r="K9" s="1">
        <v>12</v>
      </c>
      <c r="L9" s="1">
        <v>1</v>
      </c>
      <c r="M9" s="1">
        <v>2</v>
      </c>
      <c r="N9" s="1">
        <f t="shared" si="0"/>
        <v>3</v>
      </c>
      <c r="P9" s="30" t="s">
        <v>228</v>
      </c>
    </row>
    <row r="10" spans="1:16" x14ac:dyDescent="0.15">
      <c r="A10" s="1">
        <v>8</v>
      </c>
      <c r="B10" s="28">
        <f t="shared" si="6"/>
        <v>150</v>
      </c>
      <c r="C10" s="28">
        <f t="shared" si="7"/>
        <v>205</v>
      </c>
      <c r="D10" s="28">
        <f t="shared" si="8"/>
        <v>290</v>
      </c>
      <c r="E10" s="28">
        <f t="shared" si="9"/>
        <v>460</v>
      </c>
      <c r="F10" s="28">
        <f t="shared" si="2"/>
        <v>21</v>
      </c>
      <c r="G10" s="28">
        <f t="shared" si="3"/>
        <v>29</v>
      </c>
      <c r="H10" s="28">
        <f t="shared" si="4"/>
        <v>41</v>
      </c>
      <c r="I10" s="28">
        <f t="shared" si="5"/>
        <v>65</v>
      </c>
      <c r="K10" s="1">
        <v>13</v>
      </c>
      <c r="L10" s="1">
        <v>1</v>
      </c>
      <c r="M10" s="1">
        <v>2</v>
      </c>
      <c r="N10" s="1">
        <f t="shared" si="0"/>
        <v>3</v>
      </c>
    </row>
    <row r="11" spans="1:16" x14ac:dyDescent="0.15">
      <c r="A11" s="1">
        <v>9</v>
      </c>
      <c r="B11" s="28">
        <f t="shared" si="6"/>
        <v>160</v>
      </c>
      <c r="C11" s="28">
        <f t="shared" si="7"/>
        <v>220</v>
      </c>
      <c r="D11" s="28">
        <f t="shared" si="8"/>
        <v>310</v>
      </c>
      <c r="E11" s="28">
        <f t="shared" si="9"/>
        <v>490</v>
      </c>
      <c r="F11" s="28">
        <f t="shared" si="2"/>
        <v>22</v>
      </c>
      <c r="G11" s="28">
        <f t="shared" si="3"/>
        <v>31</v>
      </c>
      <c r="H11" s="28">
        <f t="shared" si="4"/>
        <v>44</v>
      </c>
      <c r="I11" s="28">
        <f t="shared" si="5"/>
        <v>70</v>
      </c>
      <c r="K11" s="1">
        <v>14</v>
      </c>
      <c r="L11" s="1">
        <v>1</v>
      </c>
      <c r="M11" s="1">
        <v>2</v>
      </c>
      <c r="N11" s="1">
        <f t="shared" si="0"/>
        <v>3</v>
      </c>
    </row>
    <row r="12" spans="1:16" x14ac:dyDescent="0.15">
      <c r="A12" s="1">
        <v>10</v>
      </c>
      <c r="B12" s="28">
        <f t="shared" si="6"/>
        <v>170</v>
      </c>
      <c r="C12" s="28">
        <f t="shared" si="7"/>
        <v>235</v>
      </c>
      <c r="D12" s="28">
        <f t="shared" si="8"/>
        <v>330</v>
      </c>
      <c r="E12" s="28">
        <f t="shared" si="9"/>
        <v>520</v>
      </c>
      <c r="F12" s="28">
        <f t="shared" si="2"/>
        <v>24</v>
      </c>
      <c r="G12" s="28">
        <f t="shared" si="3"/>
        <v>33</v>
      </c>
      <c r="H12" s="28">
        <f t="shared" si="4"/>
        <v>47</v>
      </c>
      <c r="I12" s="28">
        <f t="shared" si="5"/>
        <v>74</v>
      </c>
      <c r="K12" s="1">
        <v>15</v>
      </c>
      <c r="L12" s="1">
        <v>1</v>
      </c>
      <c r="M12" s="1">
        <v>2</v>
      </c>
      <c r="N12" s="1">
        <f t="shared" si="0"/>
        <v>3</v>
      </c>
    </row>
    <row r="13" spans="1:16" x14ac:dyDescent="0.15">
      <c r="A13" s="1">
        <v>11</v>
      </c>
      <c r="B13" s="28">
        <f t="shared" si="6"/>
        <v>180</v>
      </c>
      <c r="C13" s="28">
        <f t="shared" si="7"/>
        <v>250</v>
      </c>
      <c r="D13" s="28">
        <f t="shared" si="8"/>
        <v>350</v>
      </c>
      <c r="E13" s="28">
        <f t="shared" si="9"/>
        <v>550</v>
      </c>
      <c r="F13" s="28">
        <f t="shared" si="2"/>
        <v>25</v>
      </c>
      <c r="G13" s="28">
        <f t="shared" si="3"/>
        <v>35</v>
      </c>
      <c r="H13" s="28">
        <f t="shared" si="4"/>
        <v>50</v>
      </c>
      <c r="I13" s="28">
        <f t="shared" si="5"/>
        <v>78</v>
      </c>
    </row>
    <row r="14" spans="1:16" x14ac:dyDescent="0.15">
      <c r="A14" s="1">
        <v>12</v>
      </c>
      <c r="B14" s="28">
        <f t="shared" si="6"/>
        <v>190</v>
      </c>
      <c r="C14" s="28">
        <f t="shared" si="7"/>
        <v>265</v>
      </c>
      <c r="D14" s="28">
        <f t="shared" si="8"/>
        <v>370</v>
      </c>
      <c r="E14" s="28">
        <f t="shared" si="9"/>
        <v>580</v>
      </c>
      <c r="F14" s="28">
        <f t="shared" si="2"/>
        <v>27</v>
      </c>
      <c r="G14" s="28">
        <f t="shared" si="3"/>
        <v>37</v>
      </c>
      <c r="H14" s="28">
        <f t="shared" si="4"/>
        <v>52</v>
      </c>
      <c r="I14" s="28">
        <f t="shared" si="5"/>
        <v>82</v>
      </c>
      <c r="K14" s="1" t="s">
        <v>186</v>
      </c>
      <c r="L14" s="9">
        <v>0.2</v>
      </c>
    </row>
    <row r="15" spans="1:16" x14ac:dyDescent="0.15">
      <c r="A15" s="1">
        <v>13</v>
      </c>
      <c r="B15" s="28">
        <f t="shared" si="6"/>
        <v>200</v>
      </c>
      <c r="C15" s="28">
        <f t="shared" si="7"/>
        <v>280</v>
      </c>
      <c r="D15" s="28">
        <f t="shared" si="8"/>
        <v>390</v>
      </c>
      <c r="E15" s="28">
        <f t="shared" si="9"/>
        <v>610</v>
      </c>
      <c r="F15" s="28">
        <f t="shared" si="2"/>
        <v>28</v>
      </c>
      <c r="G15" s="28">
        <f t="shared" si="3"/>
        <v>40</v>
      </c>
      <c r="H15" s="28">
        <f t="shared" si="4"/>
        <v>55</v>
      </c>
      <c r="I15" s="28">
        <f t="shared" si="5"/>
        <v>87</v>
      </c>
      <c r="K15" s="1" t="s">
        <v>187</v>
      </c>
      <c r="L15" s="9">
        <v>0.1</v>
      </c>
    </row>
    <row r="16" spans="1:16" x14ac:dyDescent="0.15">
      <c r="A16" s="1">
        <v>14</v>
      </c>
      <c r="B16" s="28">
        <f t="shared" si="6"/>
        <v>210</v>
      </c>
      <c r="C16" s="28">
        <f t="shared" si="7"/>
        <v>295</v>
      </c>
      <c r="D16" s="28">
        <f t="shared" si="8"/>
        <v>410</v>
      </c>
      <c r="E16" s="28">
        <f t="shared" si="9"/>
        <v>640</v>
      </c>
      <c r="F16" s="28">
        <f t="shared" si="2"/>
        <v>30</v>
      </c>
      <c r="G16" s="28">
        <f t="shared" si="3"/>
        <v>42</v>
      </c>
      <c r="H16" s="28">
        <f t="shared" si="4"/>
        <v>58</v>
      </c>
      <c r="I16" s="28">
        <f t="shared" si="5"/>
        <v>91</v>
      </c>
      <c r="K16" s="1" t="s">
        <v>230</v>
      </c>
      <c r="L16" s="28">
        <v>23</v>
      </c>
    </row>
    <row r="17" spans="1:21" x14ac:dyDescent="0.15">
      <c r="A17" s="1">
        <v>15</v>
      </c>
      <c r="B17" s="28">
        <f t="shared" si="6"/>
        <v>220</v>
      </c>
      <c r="C17" s="28">
        <f t="shared" si="7"/>
        <v>310</v>
      </c>
      <c r="D17" s="28">
        <f t="shared" si="8"/>
        <v>430</v>
      </c>
      <c r="E17" s="28">
        <f t="shared" si="9"/>
        <v>670</v>
      </c>
      <c r="F17" s="28">
        <f t="shared" si="2"/>
        <v>31</v>
      </c>
      <c r="G17" s="28">
        <f t="shared" si="3"/>
        <v>44</v>
      </c>
      <c r="H17" s="28">
        <f t="shared" si="4"/>
        <v>61</v>
      </c>
      <c r="I17" s="28">
        <f t="shared" si="5"/>
        <v>95</v>
      </c>
      <c r="P17" s="35" t="s">
        <v>227</v>
      </c>
      <c r="Q17" s="35"/>
      <c r="R17" s="35"/>
    </row>
    <row r="18" spans="1:21" x14ac:dyDescent="0.15">
      <c r="A18" s="1">
        <v>16</v>
      </c>
      <c r="B18" s="28">
        <f t="shared" si="6"/>
        <v>230</v>
      </c>
      <c r="C18" s="28">
        <f t="shared" si="7"/>
        <v>325</v>
      </c>
      <c r="D18" s="28">
        <f t="shared" si="8"/>
        <v>450</v>
      </c>
      <c r="E18" s="28">
        <f t="shared" si="9"/>
        <v>700</v>
      </c>
      <c r="F18" s="28">
        <f t="shared" si="2"/>
        <v>32</v>
      </c>
      <c r="G18" s="28">
        <f t="shared" si="3"/>
        <v>46</v>
      </c>
      <c r="H18" s="28">
        <f t="shared" si="4"/>
        <v>64</v>
      </c>
      <c r="I18" s="28">
        <f t="shared" si="5"/>
        <v>100</v>
      </c>
      <c r="K18" s="1" t="s">
        <v>206</v>
      </c>
      <c r="L18" s="1" t="s">
        <v>205</v>
      </c>
      <c r="M18" s="1" t="s">
        <v>187</v>
      </c>
      <c r="N18" s="1" t="s">
        <v>207</v>
      </c>
      <c r="O18" s="1" t="s">
        <v>208</v>
      </c>
      <c r="P18" s="1" t="s">
        <v>209</v>
      </c>
      <c r="Q18" s="1" t="s">
        <v>210</v>
      </c>
      <c r="R18" s="1" t="s">
        <v>211</v>
      </c>
      <c r="S18" s="1" t="s">
        <v>216</v>
      </c>
      <c r="T18" s="1" t="s">
        <v>212</v>
      </c>
    </row>
    <row r="19" spans="1:21" x14ac:dyDescent="0.15">
      <c r="A19" s="1">
        <v>17</v>
      </c>
      <c r="B19" s="28">
        <f t="shared" si="6"/>
        <v>240</v>
      </c>
      <c r="C19" s="28">
        <f t="shared" si="7"/>
        <v>340</v>
      </c>
      <c r="D19" s="28">
        <f t="shared" si="8"/>
        <v>470</v>
      </c>
      <c r="E19" s="28">
        <f t="shared" si="9"/>
        <v>730</v>
      </c>
      <c r="F19" s="28">
        <f t="shared" si="2"/>
        <v>34</v>
      </c>
      <c r="G19" s="28">
        <f t="shared" si="3"/>
        <v>48</v>
      </c>
      <c r="H19" s="28">
        <f t="shared" si="4"/>
        <v>67</v>
      </c>
      <c r="I19" s="28">
        <f t="shared" si="5"/>
        <v>104</v>
      </c>
      <c r="K19" s="1" t="s">
        <v>199</v>
      </c>
      <c r="L19" s="28">
        <v>5</v>
      </c>
      <c r="M19" s="28">
        <v>0</v>
      </c>
      <c r="N19" s="28">
        <v>0</v>
      </c>
      <c r="O19" s="1">
        <f>INDEX($N$2:$N$12,MATCH(L19,$K$2:$K$12,0))</f>
        <v>1</v>
      </c>
      <c r="P19" s="28">
        <v>1</v>
      </c>
      <c r="Q19" s="28"/>
      <c r="R19" s="28"/>
      <c r="S19" s="1">
        <f>P19*1+Q19*2+R19*3</f>
        <v>1</v>
      </c>
      <c r="T19" s="1">
        <f t="array" ref="T19">SUMPRODUCT(TRANSPOSE($O$26:$O$28),$P19:$R19)</f>
        <v>0</v>
      </c>
    </row>
    <row r="20" spans="1:21" x14ac:dyDescent="0.15">
      <c r="A20" s="1">
        <v>18</v>
      </c>
      <c r="B20" s="28">
        <f t="shared" si="6"/>
        <v>250</v>
      </c>
      <c r="C20" s="28">
        <f t="shared" si="7"/>
        <v>355</v>
      </c>
      <c r="D20" s="28">
        <f t="shared" si="8"/>
        <v>490</v>
      </c>
      <c r="E20" s="28">
        <f t="shared" si="9"/>
        <v>760</v>
      </c>
      <c r="F20" s="28">
        <f t="shared" si="2"/>
        <v>35</v>
      </c>
      <c r="G20" s="28">
        <f t="shared" si="3"/>
        <v>50</v>
      </c>
      <c r="H20" s="28">
        <f t="shared" si="4"/>
        <v>70</v>
      </c>
      <c r="I20" s="28">
        <f t="shared" si="5"/>
        <v>108</v>
      </c>
      <c r="K20" s="1" t="s">
        <v>200</v>
      </c>
      <c r="L20" s="28">
        <v>7</v>
      </c>
      <c r="M20" s="29">
        <v>0.1</v>
      </c>
      <c r="N20" s="28">
        <v>0</v>
      </c>
      <c r="O20" s="1">
        <f>INDEX($N$2:$N$12,MATCH(L20,$K$2:$K$12,0))</f>
        <v>2</v>
      </c>
      <c r="P20" s="28">
        <v>2</v>
      </c>
      <c r="Q20" s="28"/>
      <c r="R20" s="28"/>
      <c r="S20" s="1">
        <f>P20*1+Q20*2+R20*3</f>
        <v>2</v>
      </c>
      <c r="T20" s="1">
        <f t="array" ref="T20">SUMPRODUCT(TRANSPOSE($O$26:$O$28),$P20:$R20)</f>
        <v>0</v>
      </c>
    </row>
    <row r="21" spans="1:21" x14ac:dyDescent="0.15">
      <c r="A21" s="1">
        <v>19</v>
      </c>
      <c r="B21" s="28">
        <f t="shared" si="6"/>
        <v>260</v>
      </c>
      <c r="C21" s="28">
        <f t="shared" si="7"/>
        <v>370</v>
      </c>
      <c r="D21" s="28">
        <f t="shared" si="8"/>
        <v>510</v>
      </c>
      <c r="E21" s="28">
        <f t="shared" si="9"/>
        <v>790</v>
      </c>
      <c r="F21" s="28">
        <f t="shared" si="2"/>
        <v>37</v>
      </c>
      <c r="G21" s="28">
        <f t="shared" si="3"/>
        <v>52</v>
      </c>
      <c r="H21" s="28">
        <f t="shared" si="4"/>
        <v>72</v>
      </c>
      <c r="I21" s="28">
        <f t="shared" si="5"/>
        <v>112</v>
      </c>
      <c r="K21" s="1" t="s">
        <v>201</v>
      </c>
      <c r="L21" s="28">
        <v>11</v>
      </c>
      <c r="M21" s="29">
        <v>0.1</v>
      </c>
      <c r="N21" s="29">
        <v>0.2</v>
      </c>
      <c r="O21" s="1">
        <f>INDEX($N$2:$N$12,MATCH(L21,$K$2:$K$12,0))</f>
        <v>3</v>
      </c>
      <c r="P21" s="28"/>
      <c r="Q21" s="28">
        <v>3</v>
      </c>
      <c r="R21" s="28"/>
      <c r="S21" s="1">
        <f>P21*1+Q21*2+R21*3</f>
        <v>6</v>
      </c>
      <c r="T21" s="1">
        <f t="array" ref="T21">SUMPRODUCT(TRANSPOSE($O$26:$O$28),$P21:$R21)</f>
        <v>1500</v>
      </c>
    </row>
    <row r="22" spans="1:21" x14ac:dyDescent="0.15">
      <c r="A22" s="1">
        <v>20</v>
      </c>
      <c r="B22" s="28">
        <f t="shared" si="6"/>
        <v>270</v>
      </c>
      <c r="C22" s="28">
        <f t="shared" si="7"/>
        <v>385</v>
      </c>
      <c r="D22" s="28">
        <f t="shared" si="8"/>
        <v>530</v>
      </c>
      <c r="E22" s="28">
        <f t="shared" si="9"/>
        <v>820</v>
      </c>
      <c r="F22" s="28">
        <f t="shared" si="2"/>
        <v>38</v>
      </c>
      <c r="G22" s="28">
        <f t="shared" si="3"/>
        <v>55</v>
      </c>
      <c r="H22" s="28">
        <f t="shared" si="4"/>
        <v>75</v>
      </c>
      <c r="I22" s="28">
        <f t="shared" si="5"/>
        <v>117</v>
      </c>
      <c r="K22" s="1" t="s">
        <v>202</v>
      </c>
      <c r="L22" s="28">
        <v>13</v>
      </c>
      <c r="M22" s="29">
        <v>0.1</v>
      </c>
      <c r="N22" s="29">
        <v>0.2</v>
      </c>
      <c r="O22" s="1">
        <f>INDEX($N$2:$N$12,MATCH(L22,$K$2:$K$12,0))</f>
        <v>3</v>
      </c>
      <c r="P22" s="28"/>
      <c r="Q22" s="28"/>
      <c r="R22" s="28">
        <v>3</v>
      </c>
      <c r="S22" s="1">
        <f>P22*1+Q22*2+R22*3</f>
        <v>9</v>
      </c>
      <c r="T22" s="1">
        <f t="array" ref="T22">SUMPRODUCT(TRANSPOSE($O$26:$O$28),$P22:$R22)</f>
        <v>2994</v>
      </c>
    </row>
    <row r="23" spans="1:21" x14ac:dyDescent="0.15">
      <c r="A23" s="1">
        <v>21</v>
      </c>
      <c r="B23" s="28">
        <f t="shared" si="6"/>
        <v>280</v>
      </c>
      <c r="C23" s="28">
        <f t="shared" si="7"/>
        <v>400</v>
      </c>
      <c r="D23" s="28">
        <f t="shared" si="8"/>
        <v>550</v>
      </c>
      <c r="E23" s="28">
        <f t="shared" si="9"/>
        <v>850</v>
      </c>
      <c r="F23" s="28">
        <f t="shared" si="2"/>
        <v>40</v>
      </c>
      <c r="G23" s="28">
        <f t="shared" si="3"/>
        <v>57</v>
      </c>
      <c r="H23" s="28">
        <f t="shared" si="4"/>
        <v>78</v>
      </c>
      <c r="I23" s="28">
        <f t="shared" si="5"/>
        <v>121</v>
      </c>
    </row>
    <row r="24" spans="1:21" x14ac:dyDescent="0.15">
      <c r="A24" s="1">
        <v>22</v>
      </c>
      <c r="B24" s="28">
        <f t="shared" si="6"/>
        <v>290</v>
      </c>
      <c r="C24" s="28">
        <f t="shared" si="7"/>
        <v>415</v>
      </c>
      <c r="D24" s="28">
        <f t="shared" si="8"/>
        <v>570</v>
      </c>
      <c r="E24" s="28">
        <f t="shared" si="9"/>
        <v>880</v>
      </c>
      <c r="F24" s="28">
        <f t="shared" si="2"/>
        <v>41</v>
      </c>
      <c r="G24" s="28">
        <f t="shared" si="3"/>
        <v>59</v>
      </c>
      <c r="H24" s="28">
        <f t="shared" si="4"/>
        <v>81</v>
      </c>
      <c r="I24" s="28">
        <f t="shared" si="5"/>
        <v>125</v>
      </c>
      <c r="K24" s="1" t="s">
        <v>178</v>
      </c>
      <c r="L24" s="1">
        <v>100</v>
      </c>
      <c r="N24" s="1" t="s">
        <v>222</v>
      </c>
    </row>
    <row r="25" spans="1:21" x14ac:dyDescent="0.15">
      <c r="A25" s="1">
        <v>23</v>
      </c>
      <c r="B25" s="28">
        <f t="shared" si="6"/>
        <v>300</v>
      </c>
      <c r="C25" s="28">
        <f t="shared" si="7"/>
        <v>430</v>
      </c>
      <c r="D25" s="28">
        <f t="shared" si="8"/>
        <v>590</v>
      </c>
      <c r="E25" s="28">
        <f t="shared" si="9"/>
        <v>910</v>
      </c>
      <c r="F25" s="28">
        <f t="shared" si="2"/>
        <v>42</v>
      </c>
      <c r="G25" s="28">
        <f t="shared" si="3"/>
        <v>61</v>
      </c>
      <c r="H25" s="28">
        <f t="shared" si="4"/>
        <v>84</v>
      </c>
      <c r="I25" s="28">
        <f t="shared" si="5"/>
        <v>130</v>
      </c>
      <c r="K25" s="1" t="s">
        <v>179</v>
      </c>
      <c r="L25" s="1">
        <v>25</v>
      </c>
      <c r="N25" s="1" t="s">
        <v>169</v>
      </c>
      <c r="O25" s="1" t="s">
        <v>170</v>
      </c>
    </row>
    <row r="26" spans="1:21" x14ac:dyDescent="0.15">
      <c r="A26" s="1">
        <v>24</v>
      </c>
      <c r="B26" s="28">
        <f t="shared" si="6"/>
        <v>310</v>
      </c>
      <c r="C26" s="28">
        <f t="shared" si="7"/>
        <v>445</v>
      </c>
      <c r="D26" s="28">
        <f t="shared" si="8"/>
        <v>610</v>
      </c>
      <c r="E26" s="28">
        <f t="shared" si="9"/>
        <v>940</v>
      </c>
      <c r="F26" s="28">
        <f t="shared" si="2"/>
        <v>44</v>
      </c>
      <c r="G26" s="28">
        <f t="shared" si="3"/>
        <v>63</v>
      </c>
      <c r="H26" s="28">
        <f t="shared" si="4"/>
        <v>87</v>
      </c>
      <c r="I26" s="28">
        <f t="shared" si="5"/>
        <v>134</v>
      </c>
      <c r="K26" s="1" t="s">
        <v>180</v>
      </c>
      <c r="L26" s="1">
        <v>100</v>
      </c>
      <c r="N26" s="1">
        <v>1</v>
      </c>
      <c r="O26" s="1">
        <v>0</v>
      </c>
    </row>
    <row r="27" spans="1:21" x14ac:dyDescent="0.15">
      <c r="A27" s="1">
        <v>25</v>
      </c>
      <c r="B27" s="28">
        <f t="shared" si="6"/>
        <v>320</v>
      </c>
      <c r="C27" s="28">
        <f t="shared" si="7"/>
        <v>460</v>
      </c>
      <c r="D27" s="28">
        <f t="shared" si="8"/>
        <v>630</v>
      </c>
      <c r="E27" s="28">
        <f t="shared" si="9"/>
        <v>970</v>
      </c>
      <c r="F27" s="28">
        <f t="shared" si="2"/>
        <v>45</v>
      </c>
      <c r="G27" s="28">
        <f t="shared" si="3"/>
        <v>65</v>
      </c>
      <c r="H27" s="28">
        <f t="shared" si="4"/>
        <v>90</v>
      </c>
      <c r="I27" s="28">
        <f t="shared" si="5"/>
        <v>138</v>
      </c>
      <c r="K27" s="1" t="s">
        <v>181</v>
      </c>
      <c r="L27" s="1">
        <v>1</v>
      </c>
      <c r="N27" s="1">
        <v>2</v>
      </c>
      <c r="O27" s="1">
        <v>500</v>
      </c>
      <c r="Q27" s="6"/>
      <c r="R27" s="6"/>
      <c r="S27" s="6"/>
      <c r="T27" s="6"/>
      <c r="U27" s="6"/>
    </row>
    <row r="28" spans="1:21" x14ac:dyDescent="0.15">
      <c r="A28" s="1">
        <v>26</v>
      </c>
      <c r="B28" s="28">
        <f t="shared" si="6"/>
        <v>330</v>
      </c>
      <c r="C28" s="28">
        <f t="shared" si="7"/>
        <v>475</v>
      </c>
      <c r="D28" s="28">
        <f t="shared" si="8"/>
        <v>650</v>
      </c>
      <c r="E28" s="28">
        <f t="shared" si="9"/>
        <v>1000</v>
      </c>
      <c r="F28" s="28">
        <f t="shared" si="2"/>
        <v>47</v>
      </c>
      <c r="G28" s="28">
        <f t="shared" si="3"/>
        <v>67</v>
      </c>
      <c r="H28" s="28">
        <f t="shared" si="4"/>
        <v>92</v>
      </c>
      <c r="I28" s="28">
        <f t="shared" si="5"/>
        <v>142</v>
      </c>
      <c r="K28" s="1" t="s">
        <v>182</v>
      </c>
      <c r="L28" s="1">
        <v>4</v>
      </c>
      <c r="N28" s="1">
        <v>3</v>
      </c>
      <c r="O28" s="1">
        <v>998</v>
      </c>
    </row>
    <row r="29" spans="1:21" x14ac:dyDescent="0.15">
      <c r="A29" s="1">
        <v>27</v>
      </c>
      <c r="B29" s="28">
        <f t="shared" si="6"/>
        <v>340</v>
      </c>
      <c r="C29" s="28">
        <f t="shared" si="7"/>
        <v>490</v>
      </c>
      <c r="D29" s="28">
        <f t="shared" si="8"/>
        <v>670</v>
      </c>
      <c r="E29" s="28">
        <f t="shared" si="9"/>
        <v>1030</v>
      </c>
      <c r="F29" s="28">
        <f t="shared" si="2"/>
        <v>48</v>
      </c>
      <c r="G29" s="28">
        <f t="shared" si="3"/>
        <v>70</v>
      </c>
      <c r="H29" s="28">
        <f t="shared" si="4"/>
        <v>95</v>
      </c>
      <c r="I29" s="28">
        <f t="shared" si="5"/>
        <v>147</v>
      </c>
      <c r="K29" s="1" t="s">
        <v>217</v>
      </c>
      <c r="L29" s="1">
        <f>24*60</f>
        <v>1440</v>
      </c>
    </row>
    <row r="30" spans="1:21" x14ac:dyDescent="0.15">
      <c r="A30" s="1">
        <v>28</v>
      </c>
      <c r="B30" s="28">
        <f t="shared" si="6"/>
        <v>350</v>
      </c>
      <c r="C30" s="28">
        <f t="shared" si="7"/>
        <v>505</v>
      </c>
      <c r="D30" s="28">
        <f t="shared" si="8"/>
        <v>690</v>
      </c>
      <c r="E30" s="28">
        <f t="shared" si="9"/>
        <v>1060</v>
      </c>
      <c r="F30" s="28">
        <f t="shared" si="2"/>
        <v>50</v>
      </c>
      <c r="G30" s="28">
        <f t="shared" si="3"/>
        <v>72</v>
      </c>
      <c r="H30" s="28">
        <f t="shared" si="4"/>
        <v>98</v>
      </c>
      <c r="I30" s="28">
        <f t="shared" si="5"/>
        <v>151</v>
      </c>
      <c r="K30" s="1" t="s">
        <v>218</v>
      </c>
      <c r="L30" s="28">
        <f>INT(L29/L25)+L26/L25</f>
        <v>61</v>
      </c>
    </row>
    <row r="31" spans="1:21" x14ac:dyDescent="0.15">
      <c r="A31" s="1">
        <v>29</v>
      </c>
      <c r="B31" s="28">
        <f t="shared" si="6"/>
        <v>360</v>
      </c>
      <c r="C31" s="28">
        <f t="shared" si="7"/>
        <v>520</v>
      </c>
      <c r="D31" s="28">
        <f t="shared" si="8"/>
        <v>710</v>
      </c>
      <c r="E31" s="28">
        <f t="shared" si="9"/>
        <v>1090</v>
      </c>
      <c r="F31" s="28">
        <f t="shared" si="2"/>
        <v>51</v>
      </c>
      <c r="G31" s="28">
        <f t="shared" si="3"/>
        <v>74</v>
      </c>
      <c r="H31" s="28">
        <f t="shared" si="4"/>
        <v>101</v>
      </c>
      <c r="I31" s="28">
        <f t="shared" si="5"/>
        <v>155</v>
      </c>
    </row>
    <row r="32" spans="1:21" x14ac:dyDescent="0.15">
      <c r="A32" s="1">
        <v>30</v>
      </c>
      <c r="B32" s="28">
        <f t="shared" si="6"/>
        <v>370</v>
      </c>
      <c r="C32" s="28">
        <f t="shared" si="7"/>
        <v>535</v>
      </c>
      <c r="D32" s="28">
        <f t="shared" si="8"/>
        <v>730</v>
      </c>
      <c r="E32" s="28">
        <f t="shared" si="9"/>
        <v>1120</v>
      </c>
      <c r="F32" s="28">
        <f t="shared" si="2"/>
        <v>52</v>
      </c>
      <c r="G32" s="28">
        <f t="shared" si="3"/>
        <v>76</v>
      </c>
      <c r="H32" s="28">
        <f t="shared" si="4"/>
        <v>104</v>
      </c>
      <c r="I32" s="28">
        <f t="shared" si="5"/>
        <v>160</v>
      </c>
      <c r="K32" s="3" t="s">
        <v>79</v>
      </c>
      <c r="L32" s="3" t="s">
        <v>80</v>
      </c>
      <c r="M32" s="3" t="s">
        <v>73</v>
      </c>
      <c r="N32" s="3" t="s">
        <v>74</v>
      </c>
      <c r="O32" s="3" t="s">
        <v>75</v>
      </c>
    </row>
    <row r="33" spans="1:16" x14ac:dyDescent="0.15">
      <c r="A33" s="1">
        <v>31</v>
      </c>
      <c r="B33" s="28">
        <f t="shared" si="6"/>
        <v>380</v>
      </c>
      <c r="C33" s="28">
        <f t="shared" si="7"/>
        <v>550</v>
      </c>
      <c r="D33" s="28">
        <f t="shared" si="8"/>
        <v>750</v>
      </c>
      <c r="E33" s="28">
        <f t="shared" si="9"/>
        <v>1150</v>
      </c>
      <c r="F33" s="28">
        <f t="shared" si="2"/>
        <v>54</v>
      </c>
      <c r="G33" s="28">
        <f t="shared" si="3"/>
        <v>78</v>
      </c>
      <c r="H33" s="28">
        <f t="shared" si="4"/>
        <v>107</v>
      </c>
      <c r="I33" s="28">
        <f t="shared" si="5"/>
        <v>164</v>
      </c>
      <c r="K33" s="6" t="s">
        <v>76</v>
      </c>
      <c r="L33" s="6">
        <v>200009</v>
      </c>
      <c r="M33" s="6">
        <v>30000</v>
      </c>
      <c r="N33" s="6">
        <v>1000</v>
      </c>
      <c r="O33" s="6">
        <v>20</v>
      </c>
    </row>
    <row r="34" spans="1:16" x14ac:dyDescent="0.15">
      <c r="A34" s="1">
        <v>32</v>
      </c>
      <c r="B34" s="28">
        <f t="shared" si="6"/>
        <v>390</v>
      </c>
      <c r="C34" s="28">
        <f t="shared" si="7"/>
        <v>565</v>
      </c>
      <c r="D34" s="28">
        <f t="shared" si="8"/>
        <v>770</v>
      </c>
      <c r="E34" s="28">
        <f t="shared" si="9"/>
        <v>1180</v>
      </c>
      <c r="F34" s="28">
        <f t="shared" si="2"/>
        <v>55</v>
      </c>
      <c r="G34" s="28">
        <f t="shared" si="3"/>
        <v>80</v>
      </c>
      <c r="H34" s="28">
        <f t="shared" si="4"/>
        <v>110</v>
      </c>
      <c r="I34" s="28">
        <f t="shared" si="5"/>
        <v>168</v>
      </c>
      <c r="K34" s="6" t="s">
        <v>77</v>
      </c>
      <c r="L34" s="6">
        <v>200010</v>
      </c>
      <c r="M34" s="6">
        <v>300000</v>
      </c>
      <c r="N34" s="6">
        <v>9998</v>
      </c>
      <c r="O34" s="6">
        <v>4</v>
      </c>
    </row>
    <row r="35" spans="1:16" x14ac:dyDescent="0.15">
      <c r="A35" s="1">
        <v>33</v>
      </c>
      <c r="B35" s="28">
        <f t="shared" si="6"/>
        <v>400</v>
      </c>
      <c r="C35" s="28">
        <f t="shared" si="7"/>
        <v>580</v>
      </c>
      <c r="D35" s="28">
        <f t="shared" si="8"/>
        <v>790</v>
      </c>
      <c r="E35" s="28">
        <f t="shared" si="9"/>
        <v>1210</v>
      </c>
      <c r="F35" s="28">
        <f t="shared" si="2"/>
        <v>57</v>
      </c>
      <c r="G35" s="28">
        <f t="shared" si="3"/>
        <v>82</v>
      </c>
      <c r="H35" s="28">
        <f t="shared" si="4"/>
        <v>112</v>
      </c>
      <c r="I35" s="28">
        <f t="shared" si="5"/>
        <v>172</v>
      </c>
    </row>
    <row r="36" spans="1:16" x14ac:dyDescent="0.15">
      <c r="A36" s="1">
        <v>34</v>
      </c>
      <c r="B36" s="28">
        <f t="shared" si="6"/>
        <v>410</v>
      </c>
      <c r="C36" s="28">
        <f t="shared" si="7"/>
        <v>595</v>
      </c>
      <c r="D36" s="28">
        <f t="shared" si="8"/>
        <v>810</v>
      </c>
      <c r="E36" s="28">
        <f t="shared" si="9"/>
        <v>1240</v>
      </c>
      <c r="F36" s="28">
        <f t="shared" si="2"/>
        <v>58</v>
      </c>
      <c r="G36" s="28">
        <f t="shared" si="3"/>
        <v>85</v>
      </c>
      <c r="H36" s="28">
        <f t="shared" si="4"/>
        <v>115</v>
      </c>
      <c r="I36" s="28">
        <f t="shared" si="5"/>
        <v>177</v>
      </c>
      <c r="K36" s="6" t="s">
        <v>153</v>
      </c>
      <c r="L36" s="6" t="s">
        <v>154</v>
      </c>
      <c r="M36" s="6" t="s">
        <v>155</v>
      </c>
      <c r="N36" s="6" t="s">
        <v>156</v>
      </c>
      <c r="O36" s="1" t="s">
        <v>212</v>
      </c>
      <c r="P36" s="1" t="s">
        <v>223</v>
      </c>
    </row>
    <row r="37" spans="1:16" x14ac:dyDescent="0.15">
      <c r="A37" s="1">
        <v>35</v>
      </c>
      <c r="B37" s="28">
        <f t="shared" si="6"/>
        <v>420</v>
      </c>
      <c r="C37" s="28">
        <f t="shared" si="7"/>
        <v>610</v>
      </c>
      <c r="D37" s="28">
        <f t="shared" si="8"/>
        <v>830</v>
      </c>
      <c r="E37" s="28">
        <f t="shared" si="9"/>
        <v>1270</v>
      </c>
      <c r="F37" s="28">
        <f t="shared" si="2"/>
        <v>60</v>
      </c>
      <c r="G37" s="28">
        <f t="shared" si="3"/>
        <v>87</v>
      </c>
      <c r="H37" s="28">
        <f t="shared" si="4"/>
        <v>118</v>
      </c>
      <c r="I37" s="28">
        <f t="shared" si="5"/>
        <v>181</v>
      </c>
      <c r="K37" s="6" t="s">
        <v>198</v>
      </c>
      <c r="L37" s="31">
        <v>1</v>
      </c>
      <c r="M37" s="31">
        <v>0</v>
      </c>
      <c r="N37" s="31">
        <v>3</v>
      </c>
      <c r="O37" s="6">
        <f t="array" ref="O37">SUMPRODUCT($L37:$M37,TRANSPOSE($N$33:$N$34))-$N$33</f>
        <v>0</v>
      </c>
      <c r="P37" s="1">
        <f t="array" ref="P37">SUMPRODUCT($L37:$M37,TRANSPOSE($M$33:$M$34))</f>
        <v>30000</v>
      </c>
    </row>
    <row r="38" spans="1:16" x14ac:dyDescent="0.15">
      <c r="A38" s="1">
        <v>36</v>
      </c>
      <c r="B38" s="28">
        <f t="shared" si="6"/>
        <v>430</v>
      </c>
      <c r="C38" s="28">
        <f t="shared" si="7"/>
        <v>625</v>
      </c>
      <c r="D38" s="28">
        <f t="shared" si="8"/>
        <v>850</v>
      </c>
      <c r="E38" s="28">
        <f t="shared" si="9"/>
        <v>1300</v>
      </c>
      <c r="F38" s="28">
        <f t="shared" si="2"/>
        <v>61</v>
      </c>
      <c r="G38" s="28">
        <f t="shared" si="3"/>
        <v>89</v>
      </c>
      <c r="H38" s="28">
        <f t="shared" si="4"/>
        <v>121</v>
      </c>
      <c r="I38" s="28">
        <f t="shared" si="5"/>
        <v>185</v>
      </c>
      <c r="K38" s="6" t="s">
        <v>157</v>
      </c>
      <c r="L38" s="31">
        <v>2</v>
      </c>
      <c r="M38" s="31">
        <v>0</v>
      </c>
      <c r="N38" s="31">
        <v>3</v>
      </c>
      <c r="O38" s="6">
        <f t="array" ref="O38">SUMPRODUCT($L38:$M38,TRANSPOSE($N$33:$N$34))-$N$33</f>
        <v>1000</v>
      </c>
      <c r="P38" s="1">
        <f t="array" ref="P38">SUMPRODUCT($L38:$M38,TRANSPOSE($M$33:$M$34))</f>
        <v>60000</v>
      </c>
    </row>
    <row r="39" spans="1:16" x14ac:dyDescent="0.15">
      <c r="A39" s="1">
        <v>37</v>
      </c>
      <c r="B39" s="28">
        <f t="shared" si="6"/>
        <v>440</v>
      </c>
      <c r="C39" s="28">
        <f t="shared" si="7"/>
        <v>640</v>
      </c>
      <c r="D39" s="28">
        <f t="shared" si="8"/>
        <v>870</v>
      </c>
      <c r="E39" s="28">
        <f t="shared" si="9"/>
        <v>1330</v>
      </c>
      <c r="F39" s="28">
        <f t="shared" si="2"/>
        <v>62</v>
      </c>
      <c r="G39" s="28">
        <f t="shared" si="3"/>
        <v>91</v>
      </c>
      <c r="H39" s="28">
        <f t="shared" si="4"/>
        <v>124</v>
      </c>
      <c r="I39" s="28">
        <f t="shared" si="5"/>
        <v>190</v>
      </c>
      <c r="K39" s="6" t="s">
        <v>82</v>
      </c>
      <c r="L39" s="31">
        <v>6</v>
      </c>
      <c r="M39" s="31">
        <v>1</v>
      </c>
      <c r="N39" s="31">
        <v>3</v>
      </c>
      <c r="O39" s="6">
        <f t="array" ref="O39">SUMPRODUCT($L39:$M39,TRANSPOSE($N$33:$N$34))-$N$33</f>
        <v>14998</v>
      </c>
      <c r="P39" s="1">
        <f t="array" ref="P39">SUMPRODUCT($L39:$M39,TRANSPOSE($M$33:$M$34))</f>
        <v>480000</v>
      </c>
    </row>
    <row r="40" spans="1:16" x14ac:dyDescent="0.15">
      <c r="A40" s="1">
        <v>38</v>
      </c>
      <c r="B40" s="28">
        <f t="shared" si="6"/>
        <v>450</v>
      </c>
      <c r="C40" s="28">
        <f t="shared" si="7"/>
        <v>655</v>
      </c>
      <c r="D40" s="28">
        <f t="shared" si="8"/>
        <v>890</v>
      </c>
      <c r="E40" s="28">
        <f t="shared" si="9"/>
        <v>1360</v>
      </c>
      <c r="F40" s="28">
        <f t="shared" si="2"/>
        <v>64</v>
      </c>
      <c r="G40" s="28">
        <f t="shared" si="3"/>
        <v>93</v>
      </c>
      <c r="H40" s="28">
        <f t="shared" si="4"/>
        <v>127</v>
      </c>
      <c r="I40" s="28">
        <f t="shared" si="5"/>
        <v>194</v>
      </c>
      <c r="K40" s="6" t="s">
        <v>83</v>
      </c>
      <c r="L40" s="31">
        <v>20</v>
      </c>
      <c r="M40" s="31">
        <v>4</v>
      </c>
      <c r="N40" s="31">
        <v>3</v>
      </c>
      <c r="O40" s="6">
        <f t="array" ref="O40">SUMPRODUCT($L40:$M40,TRANSPOSE($N$33:$N$34))-$N$33</f>
        <v>58992</v>
      </c>
      <c r="P40" s="1">
        <f t="array" ref="P40">SUMPRODUCT($L40:$M40,TRANSPOSE($M$33:$M$34))</f>
        <v>1800000</v>
      </c>
    </row>
    <row r="41" spans="1:16" x14ac:dyDescent="0.15">
      <c r="A41" s="1">
        <v>39</v>
      </c>
      <c r="B41" s="28">
        <f t="shared" si="6"/>
        <v>460</v>
      </c>
      <c r="C41" s="28">
        <f t="shared" si="7"/>
        <v>670</v>
      </c>
      <c r="D41" s="28">
        <f t="shared" si="8"/>
        <v>910</v>
      </c>
      <c r="E41" s="28">
        <f t="shared" si="9"/>
        <v>1390</v>
      </c>
      <c r="F41" s="28">
        <f t="shared" si="2"/>
        <v>65</v>
      </c>
      <c r="G41" s="28">
        <f t="shared" si="3"/>
        <v>95</v>
      </c>
      <c r="H41" s="28">
        <f t="shared" si="4"/>
        <v>130</v>
      </c>
      <c r="I41" s="28">
        <f t="shared" si="5"/>
        <v>198</v>
      </c>
    </row>
    <row r="42" spans="1:16" x14ac:dyDescent="0.15">
      <c r="A42" s="1">
        <v>40</v>
      </c>
      <c r="B42" s="28">
        <f t="shared" si="6"/>
        <v>470</v>
      </c>
      <c r="C42" s="28">
        <f t="shared" si="7"/>
        <v>685</v>
      </c>
      <c r="D42" s="28">
        <f t="shared" si="8"/>
        <v>930</v>
      </c>
      <c r="E42" s="28">
        <f t="shared" si="9"/>
        <v>1420</v>
      </c>
      <c r="F42" s="28">
        <f t="shared" si="2"/>
        <v>67</v>
      </c>
      <c r="G42" s="28">
        <f t="shared" si="3"/>
        <v>97</v>
      </c>
      <c r="H42" s="28">
        <f t="shared" si="4"/>
        <v>132</v>
      </c>
      <c r="I42" s="28">
        <f t="shared" si="5"/>
        <v>202</v>
      </c>
      <c r="K42" s="3" t="s">
        <v>79</v>
      </c>
      <c r="L42" s="3" t="s">
        <v>80</v>
      </c>
      <c r="M42" s="3" t="s">
        <v>73</v>
      </c>
      <c r="N42" s="3" t="s">
        <v>74</v>
      </c>
      <c r="O42" s="3" t="s">
        <v>75</v>
      </c>
    </row>
    <row r="43" spans="1:16" x14ac:dyDescent="0.15">
      <c r="A43" s="1">
        <v>41</v>
      </c>
      <c r="B43" s="28">
        <f t="shared" si="6"/>
        <v>480</v>
      </c>
      <c r="C43" s="28">
        <f t="shared" si="7"/>
        <v>700</v>
      </c>
      <c r="D43" s="28">
        <f t="shared" si="8"/>
        <v>950</v>
      </c>
      <c r="E43" s="28">
        <f t="shared" si="9"/>
        <v>1450</v>
      </c>
      <c r="F43" s="28">
        <f t="shared" si="2"/>
        <v>68</v>
      </c>
      <c r="G43" s="28">
        <f t="shared" si="3"/>
        <v>100</v>
      </c>
      <c r="H43" s="28">
        <f t="shared" si="4"/>
        <v>135</v>
      </c>
      <c r="I43" s="28">
        <f t="shared" si="5"/>
        <v>207</v>
      </c>
      <c r="K43" s="6" t="s">
        <v>249</v>
      </c>
      <c r="L43" s="32">
        <v>201104</v>
      </c>
      <c r="M43" s="32">
        <v>30000</v>
      </c>
      <c r="N43" s="32">
        <v>1000</v>
      </c>
      <c r="O43" s="6">
        <v>20</v>
      </c>
    </row>
    <row r="44" spans="1:16" x14ac:dyDescent="0.15">
      <c r="A44" s="1">
        <v>42</v>
      </c>
      <c r="B44" s="28">
        <f t="shared" si="6"/>
        <v>490</v>
      </c>
      <c r="C44" s="28">
        <f t="shared" si="7"/>
        <v>715</v>
      </c>
      <c r="D44" s="28">
        <f t="shared" si="8"/>
        <v>970</v>
      </c>
      <c r="E44" s="28">
        <f t="shared" si="9"/>
        <v>1480</v>
      </c>
      <c r="F44" s="28">
        <f t="shared" si="2"/>
        <v>70</v>
      </c>
      <c r="G44" s="28">
        <f t="shared" si="3"/>
        <v>102</v>
      </c>
      <c r="H44" s="28">
        <f t="shared" si="4"/>
        <v>138</v>
      </c>
      <c r="I44" s="28">
        <f t="shared" si="5"/>
        <v>211</v>
      </c>
      <c r="K44" s="6" t="s">
        <v>250</v>
      </c>
      <c r="L44" s="32">
        <v>201105</v>
      </c>
      <c r="M44" s="32">
        <v>300000</v>
      </c>
      <c r="N44" s="32">
        <v>9998</v>
      </c>
      <c r="O44" s="6">
        <v>4</v>
      </c>
    </row>
    <row r="45" spans="1:16" x14ac:dyDescent="0.15">
      <c r="A45" s="1">
        <v>43</v>
      </c>
      <c r="B45" s="28">
        <f t="shared" si="6"/>
        <v>500</v>
      </c>
      <c r="C45" s="28">
        <f t="shared" si="7"/>
        <v>730</v>
      </c>
      <c r="D45" s="28">
        <f t="shared" si="8"/>
        <v>990</v>
      </c>
      <c r="E45" s="28">
        <f t="shared" si="9"/>
        <v>1510</v>
      </c>
      <c r="F45" s="28">
        <f t="shared" si="2"/>
        <v>71</v>
      </c>
      <c r="G45" s="28">
        <f t="shared" si="3"/>
        <v>104</v>
      </c>
      <c r="H45" s="28">
        <f t="shared" si="4"/>
        <v>141</v>
      </c>
      <c r="I45" s="28">
        <f t="shared" si="5"/>
        <v>215</v>
      </c>
    </row>
    <row r="46" spans="1:16" x14ac:dyDescent="0.15">
      <c r="A46" s="1">
        <v>44</v>
      </c>
      <c r="B46" s="28">
        <f t="shared" si="6"/>
        <v>510</v>
      </c>
      <c r="C46" s="28">
        <f t="shared" si="7"/>
        <v>745</v>
      </c>
      <c r="D46" s="28">
        <f t="shared" si="8"/>
        <v>1010</v>
      </c>
      <c r="E46" s="28">
        <f t="shared" si="9"/>
        <v>1540</v>
      </c>
      <c r="F46" s="28">
        <f t="shared" si="2"/>
        <v>72</v>
      </c>
      <c r="G46" s="28">
        <f t="shared" si="3"/>
        <v>106</v>
      </c>
      <c r="H46" s="28">
        <f t="shared" si="4"/>
        <v>144</v>
      </c>
      <c r="I46" s="28">
        <f t="shared" si="5"/>
        <v>220</v>
      </c>
      <c r="K46" s="6" t="s">
        <v>153</v>
      </c>
      <c r="L46" s="6" t="s">
        <v>247</v>
      </c>
      <c r="M46" s="6" t="s">
        <v>248</v>
      </c>
      <c r="N46" s="6" t="s">
        <v>156</v>
      </c>
      <c r="O46" s="32" t="s">
        <v>212</v>
      </c>
      <c r="P46" s="32" t="s">
        <v>223</v>
      </c>
    </row>
    <row r="47" spans="1:16" x14ac:dyDescent="0.15">
      <c r="A47" s="1">
        <v>45</v>
      </c>
      <c r="B47" s="28">
        <f t="shared" si="6"/>
        <v>520</v>
      </c>
      <c r="C47" s="28">
        <f t="shared" si="7"/>
        <v>760</v>
      </c>
      <c r="D47" s="28">
        <f t="shared" si="8"/>
        <v>1030</v>
      </c>
      <c r="E47" s="28">
        <f t="shared" si="9"/>
        <v>1570</v>
      </c>
      <c r="F47" s="28">
        <f t="shared" si="2"/>
        <v>74</v>
      </c>
      <c r="G47" s="28">
        <f t="shared" si="3"/>
        <v>108</v>
      </c>
      <c r="H47" s="28">
        <f t="shared" si="4"/>
        <v>147</v>
      </c>
      <c r="I47" s="28">
        <f t="shared" si="5"/>
        <v>224</v>
      </c>
      <c r="K47" s="6" t="s">
        <v>198</v>
      </c>
      <c r="L47" s="31">
        <v>0</v>
      </c>
      <c r="M47" s="31">
        <v>0</v>
      </c>
      <c r="N47" s="31">
        <v>3</v>
      </c>
      <c r="O47" s="6">
        <f t="array" ref="O47">SUMPRODUCT($L47:$M47,TRANSPOSE($N$43:$N$44))</f>
        <v>0</v>
      </c>
      <c r="P47" s="32">
        <f t="array" ref="P47">SUMPRODUCT($L47:$M47,TRANSPOSE($M$43:$M$44))</f>
        <v>0</v>
      </c>
    </row>
    <row r="48" spans="1:16" x14ac:dyDescent="0.15">
      <c r="A48" s="1">
        <v>46</v>
      </c>
      <c r="B48" s="28">
        <f t="shared" si="6"/>
        <v>530</v>
      </c>
      <c r="C48" s="28">
        <f t="shared" si="7"/>
        <v>775</v>
      </c>
      <c r="D48" s="28">
        <f t="shared" si="8"/>
        <v>1050</v>
      </c>
      <c r="E48" s="28">
        <f t="shared" si="9"/>
        <v>1600</v>
      </c>
      <c r="F48" s="28">
        <f t="shared" si="2"/>
        <v>75</v>
      </c>
      <c r="G48" s="28">
        <f t="shared" si="3"/>
        <v>110</v>
      </c>
      <c r="H48" s="28">
        <f t="shared" si="4"/>
        <v>150</v>
      </c>
      <c r="I48" s="28">
        <f t="shared" si="5"/>
        <v>228</v>
      </c>
      <c r="K48" s="6" t="s">
        <v>157</v>
      </c>
      <c r="L48" s="31">
        <v>1</v>
      </c>
      <c r="M48" s="31">
        <v>0</v>
      </c>
      <c r="N48" s="31">
        <v>3</v>
      </c>
      <c r="O48" s="6">
        <f t="array" ref="O48">SUMPRODUCT($L48:$M48,TRANSPOSE($N$43:$N$44))</f>
        <v>1000</v>
      </c>
      <c r="P48" s="32">
        <f t="array" ref="P48">SUMPRODUCT($L48:$M48,TRANSPOSE($M$43:$M$44))</f>
        <v>30000</v>
      </c>
    </row>
    <row r="49" spans="1:16" x14ac:dyDescent="0.15">
      <c r="A49" s="1">
        <v>47</v>
      </c>
      <c r="B49" s="28">
        <f t="shared" si="6"/>
        <v>540</v>
      </c>
      <c r="C49" s="28">
        <f t="shared" si="7"/>
        <v>790</v>
      </c>
      <c r="D49" s="28">
        <f t="shared" si="8"/>
        <v>1070</v>
      </c>
      <c r="E49" s="28">
        <f t="shared" si="9"/>
        <v>1630</v>
      </c>
      <c r="F49" s="28">
        <f t="shared" si="2"/>
        <v>77</v>
      </c>
      <c r="G49" s="28">
        <f t="shared" si="3"/>
        <v>112</v>
      </c>
      <c r="H49" s="28">
        <f t="shared" si="4"/>
        <v>152</v>
      </c>
      <c r="I49" s="28">
        <f t="shared" si="5"/>
        <v>232</v>
      </c>
      <c r="K49" s="6" t="s">
        <v>82</v>
      </c>
      <c r="L49" s="31">
        <v>5</v>
      </c>
      <c r="M49" s="31">
        <v>1</v>
      </c>
      <c r="N49" s="31">
        <v>3</v>
      </c>
      <c r="O49" s="6">
        <f t="array" ref="O49">SUMPRODUCT($L49:$M49,TRANSPOSE($N$43:$N$44))</f>
        <v>14998</v>
      </c>
      <c r="P49" s="32">
        <f t="array" ref="P49">SUMPRODUCT($L49:$M49,TRANSPOSE($M$43:$M$44))</f>
        <v>450000</v>
      </c>
    </row>
    <row r="50" spans="1:16" x14ac:dyDescent="0.15">
      <c r="A50" s="1">
        <v>48</v>
      </c>
      <c r="B50" s="28">
        <f t="shared" si="6"/>
        <v>550</v>
      </c>
      <c r="C50" s="28">
        <f t="shared" si="7"/>
        <v>805</v>
      </c>
      <c r="D50" s="28">
        <f t="shared" si="8"/>
        <v>1090</v>
      </c>
      <c r="E50" s="28">
        <f t="shared" si="9"/>
        <v>1660</v>
      </c>
      <c r="F50" s="28">
        <f t="shared" si="2"/>
        <v>78</v>
      </c>
      <c r="G50" s="28">
        <f t="shared" si="3"/>
        <v>115</v>
      </c>
      <c r="H50" s="28">
        <f t="shared" si="4"/>
        <v>155</v>
      </c>
      <c r="I50" s="28">
        <f t="shared" si="5"/>
        <v>237</v>
      </c>
      <c r="K50" s="6" t="s">
        <v>83</v>
      </c>
      <c r="L50" s="31">
        <v>20</v>
      </c>
      <c r="M50" s="31">
        <v>4</v>
      </c>
      <c r="N50" s="31">
        <v>3</v>
      </c>
      <c r="O50" s="6">
        <f t="array" ref="O50">SUMPRODUCT($L50:$M50,TRANSPOSE($N$43:$N$44))</f>
        <v>59992</v>
      </c>
      <c r="P50" s="32">
        <f t="array" ref="P50">SUMPRODUCT($L50:$M50,TRANSPOSE($M$43:$M$44))</f>
        <v>1800000</v>
      </c>
    </row>
    <row r="51" spans="1:16" x14ac:dyDescent="0.15">
      <c r="A51" s="1">
        <v>49</v>
      </c>
      <c r="B51" s="28">
        <f t="shared" si="6"/>
        <v>560</v>
      </c>
      <c r="C51" s="28">
        <f t="shared" si="7"/>
        <v>820</v>
      </c>
      <c r="D51" s="28">
        <f t="shared" si="8"/>
        <v>1110</v>
      </c>
      <c r="E51" s="28">
        <f t="shared" si="9"/>
        <v>1690</v>
      </c>
      <c r="F51" s="28">
        <f t="shared" si="2"/>
        <v>80</v>
      </c>
      <c r="G51" s="28">
        <f t="shared" si="3"/>
        <v>117</v>
      </c>
      <c r="H51" s="28">
        <f t="shared" si="4"/>
        <v>158</v>
      </c>
      <c r="I51" s="28">
        <f t="shared" si="5"/>
        <v>241</v>
      </c>
    </row>
    <row r="52" spans="1:16" x14ac:dyDescent="0.15">
      <c r="A52" s="1">
        <v>50</v>
      </c>
      <c r="B52" s="28">
        <f t="shared" si="6"/>
        <v>570</v>
      </c>
      <c r="C52" s="28">
        <f t="shared" si="7"/>
        <v>835</v>
      </c>
      <c r="D52" s="28">
        <f t="shared" si="8"/>
        <v>1130</v>
      </c>
      <c r="E52" s="28">
        <f t="shared" si="9"/>
        <v>1720</v>
      </c>
      <c r="F52" s="28">
        <f t="shared" si="2"/>
        <v>81</v>
      </c>
      <c r="G52" s="28">
        <f t="shared" si="3"/>
        <v>119</v>
      </c>
      <c r="H52" s="28">
        <f t="shared" si="4"/>
        <v>161</v>
      </c>
      <c r="I52" s="28">
        <f t="shared" si="5"/>
        <v>245</v>
      </c>
    </row>
    <row r="53" spans="1:16" x14ac:dyDescent="0.15">
      <c r="A53" s="1">
        <v>51</v>
      </c>
      <c r="B53" s="28">
        <f t="shared" si="6"/>
        <v>580</v>
      </c>
      <c r="C53" s="28">
        <f t="shared" si="7"/>
        <v>850</v>
      </c>
      <c r="D53" s="28">
        <f t="shared" si="8"/>
        <v>1150</v>
      </c>
      <c r="E53" s="28">
        <f t="shared" si="9"/>
        <v>1750</v>
      </c>
      <c r="F53" s="28">
        <f t="shared" si="2"/>
        <v>82</v>
      </c>
      <c r="G53" s="28">
        <f t="shared" si="3"/>
        <v>121</v>
      </c>
      <c r="H53" s="28">
        <f t="shared" si="4"/>
        <v>164</v>
      </c>
      <c r="I53" s="28">
        <f t="shared" si="5"/>
        <v>250</v>
      </c>
    </row>
    <row r="54" spans="1:16" x14ac:dyDescent="0.15">
      <c r="A54" s="1">
        <v>52</v>
      </c>
      <c r="B54" s="28">
        <f t="shared" si="6"/>
        <v>590</v>
      </c>
      <c r="C54" s="28">
        <f t="shared" si="7"/>
        <v>865</v>
      </c>
      <c r="D54" s="28">
        <f t="shared" si="8"/>
        <v>1170</v>
      </c>
      <c r="E54" s="28">
        <f t="shared" si="9"/>
        <v>1780</v>
      </c>
      <c r="F54" s="28">
        <f t="shared" si="2"/>
        <v>84</v>
      </c>
      <c r="G54" s="28">
        <f t="shared" si="3"/>
        <v>123</v>
      </c>
      <c r="H54" s="28">
        <f t="shared" si="4"/>
        <v>167</v>
      </c>
      <c r="I54" s="28">
        <f t="shared" si="5"/>
        <v>254</v>
      </c>
    </row>
    <row r="55" spans="1:16" x14ac:dyDescent="0.15">
      <c r="A55" s="1">
        <v>53</v>
      </c>
      <c r="B55" s="28">
        <f t="shared" si="6"/>
        <v>600</v>
      </c>
      <c r="C55" s="28">
        <f t="shared" si="7"/>
        <v>880</v>
      </c>
      <c r="D55" s="28">
        <f t="shared" si="8"/>
        <v>1190</v>
      </c>
      <c r="E55" s="28">
        <f t="shared" si="9"/>
        <v>1810</v>
      </c>
      <c r="F55" s="28">
        <f t="shared" si="2"/>
        <v>85</v>
      </c>
      <c r="G55" s="28">
        <f t="shared" si="3"/>
        <v>125</v>
      </c>
      <c r="H55" s="28">
        <f t="shared" si="4"/>
        <v>170</v>
      </c>
      <c r="I55" s="28">
        <f t="shared" si="5"/>
        <v>258</v>
      </c>
    </row>
    <row r="56" spans="1:16" x14ac:dyDescent="0.15">
      <c r="A56" s="1">
        <v>54</v>
      </c>
      <c r="B56" s="28">
        <f t="shared" si="6"/>
        <v>610</v>
      </c>
      <c r="C56" s="28">
        <f t="shared" si="7"/>
        <v>895</v>
      </c>
      <c r="D56" s="28">
        <f t="shared" si="8"/>
        <v>1210</v>
      </c>
      <c r="E56" s="28">
        <f t="shared" si="9"/>
        <v>1840</v>
      </c>
      <c r="F56" s="28">
        <f t="shared" si="2"/>
        <v>87</v>
      </c>
      <c r="G56" s="28">
        <f t="shared" si="3"/>
        <v>127</v>
      </c>
      <c r="H56" s="28">
        <f t="shared" si="4"/>
        <v>172</v>
      </c>
      <c r="I56" s="28">
        <f t="shared" si="5"/>
        <v>262</v>
      </c>
    </row>
    <row r="57" spans="1:16" x14ac:dyDescent="0.15">
      <c r="A57" s="1">
        <v>55</v>
      </c>
      <c r="B57" s="28">
        <f t="shared" si="6"/>
        <v>620</v>
      </c>
      <c r="C57" s="28">
        <f t="shared" si="7"/>
        <v>910</v>
      </c>
      <c r="D57" s="28">
        <f t="shared" si="8"/>
        <v>1230</v>
      </c>
      <c r="E57" s="28">
        <f t="shared" si="9"/>
        <v>1870</v>
      </c>
      <c r="F57" s="28">
        <f t="shared" si="2"/>
        <v>88</v>
      </c>
      <c r="G57" s="28">
        <f t="shared" si="3"/>
        <v>130</v>
      </c>
      <c r="H57" s="28">
        <f t="shared" si="4"/>
        <v>175</v>
      </c>
      <c r="I57" s="28">
        <f t="shared" si="5"/>
        <v>267</v>
      </c>
    </row>
    <row r="58" spans="1:16" x14ac:dyDescent="0.15">
      <c r="A58" s="1">
        <v>56</v>
      </c>
      <c r="B58" s="28">
        <f t="shared" si="6"/>
        <v>630</v>
      </c>
      <c r="C58" s="28">
        <f t="shared" si="7"/>
        <v>925</v>
      </c>
      <c r="D58" s="28">
        <f t="shared" si="8"/>
        <v>1250</v>
      </c>
      <c r="E58" s="28">
        <f t="shared" si="9"/>
        <v>1900</v>
      </c>
      <c r="F58" s="28">
        <f t="shared" si="2"/>
        <v>90</v>
      </c>
      <c r="G58" s="28">
        <f t="shared" si="3"/>
        <v>132</v>
      </c>
      <c r="H58" s="28">
        <f t="shared" si="4"/>
        <v>178</v>
      </c>
      <c r="I58" s="28">
        <f t="shared" si="5"/>
        <v>271</v>
      </c>
    </row>
    <row r="59" spans="1:16" x14ac:dyDescent="0.15">
      <c r="A59" s="1">
        <v>57</v>
      </c>
      <c r="B59" s="28">
        <f t="shared" si="6"/>
        <v>640</v>
      </c>
      <c r="C59" s="28">
        <f t="shared" si="7"/>
        <v>940</v>
      </c>
      <c r="D59" s="28">
        <f t="shared" si="8"/>
        <v>1270</v>
      </c>
      <c r="E59" s="28">
        <f t="shared" si="9"/>
        <v>1930</v>
      </c>
      <c r="F59" s="28">
        <f t="shared" si="2"/>
        <v>91</v>
      </c>
      <c r="G59" s="28">
        <f t="shared" si="3"/>
        <v>134</v>
      </c>
      <c r="H59" s="28">
        <f t="shared" si="4"/>
        <v>181</v>
      </c>
      <c r="I59" s="28">
        <f t="shared" si="5"/>
        <v>275</v>
      </c>
    </row>
    <row r="60" spans="1:16" x14ac:dyDescent="0.15">
      <c r="A60" s="1">
        <v>58</v>
      </c>
      <c r="B60" s="28">
        <f t="shared" si="6"/>
        <v>650</v>
      </c>
      <c r="C60" s="28">
        <f t="shared" si="7"/>
        <v>955</v>
      </c>
      <c r="D60" s="28">
        <f t="shared" si="8"/>
        <v>1290</v>
      </c>
      <c r="E60" s="28">
        <f t="shared" si="9"/>
        <v>1960</v>
      </c>
      <c r="F60" s="28">
        <f t="shared" si="2"/>
        <v>92</v>
      </c>
      <c r="G60" s="28">
        <f t="shared" si="3"/>
        <v>136</v>
      </c>
      <c r="H60" s="28">
        <f t="shared" si="4"/>
        <v>184</v>
      </c>
      <c r="I60" s="28">
        <f t="shared" si="5"/>
        <v>280</v>
      </c>
    </row>
    <row r="61" spans="1:16" x14ac:dyDescent="0.15">
      <c r="A61" s="1">
        <v>59</v>
      </c>
      <c r="B61" s="28">
        <f t="shared" si="6"/>
        <v>660</v>
      </c>
      <c r="C61" s="28">
        <f t="shared" si="7"/>
        <v>970</v>
      </c>
      <c r="D61" s="28">
        <f t="shared" si="8"/>
        <v>1310</v>
      </c>
      <c r="E61" s="28">
        <f t="shared" si="9"/>
        <v>1990</v>
      </c>
      <c r="F61" s="28">
        <f t="shared" si="2"/>
        <v>94</v>
      </c>
      <c r="G61" s="28">
        <f t="shared" si="3"/>
        <v>138</v>
      </c>
      <c r="H61" s="28">
        <f t="shared" si="4"/>
        <v>187</v>
      </c>
      <c r="I61" s="28">
        <f t="shared" si="5"/>
        <v>284</v>
      </c>
    </row>
    <row r="62" spans="1:16" x14ac:dyDescent="0.15">
      <c r="A62" s="1">
        <v>60</v>
      </c>
      <c r="B62" s="28">
        <f t="shared" si="6"/>
        <v>670</v>
      </c>
      <c r="C62" s="28">
        <f t="shared" si="7"/>
        <v>985</v>
      </c>
      <c r="D62" s="28">
        <f t="shared" si="8"/>
        <v>1330</v>
      </c>
      <c r="E62" s="28">
        <f t="shared" si="9"/>
        <v>2020</v>
      </c>
      <c r="F62" s="28">
        <f t="shared" si="2"/>
        <v>95</v>
      </c>
      <c r="G62" s="28">
        <f t="shared" si="3"/>
        <v>140</v>
      </c>
      <c r="H62" s="28">
        <f t="shared" si="4"/>
        <v>190</v>
      </c>
      <c r="I62" s="28">
        <f t="shared" si="5"/>
        <v>288</v>
      </c>
    </row>
  </sheetData>
  <mergeCells count="3">
    <mergeCell ref="B1:E1"/>
    <mergeCell ref="F1:I1"/>
    <mergeCell ref="P17:R17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01"/>
  <sheetViews>
    <sheetView topLeftCell="K1" workbookViewId="0">
      <selection activeCell="AE2" sqref="AE2:AE38"/>
    </sheetView>
  </sheetViews>
  <sheetFormatPr defaultRowHeight="13.5" x14ac:dyDescent="0.15"/>
  <cols>
    <col min="1" max="1" width="9.125" style="10" bestFit="1" customWidth="1"/>
    <col min="2" max="2" width="10.625" style="10" bestFit="1" customWidth="1"/>
    <col min="3" max="3" width="11.625" style="10" bestFit="1" customWidth="1"/>
    <col min="4" max="4" width="9" style="10"/>
    <col min="5" max="5" width="8.875" style="10" customWidth="1"/>
    <col min="6" max="6" width="13.5" style="10" bestFit="1" customWidth="1"/>
    <col min="7" max="7" width="9.125" style="10" bestFit="1" customWidth="1"/>
    <col min="8" max="8" width="15.25" style="10" bestFit="1" customWidth="1"/>
    <col min="9" max="9" width="9" style="10"/>
    <col min="10" max="13" width="9.125" style="10" bestFit="1" customWidth="1"/>
    <col min="14" max="14" width="9" style="10"/>
    <col min="15" max="16" width="9.125" style="10" bestFit="1" customWidth="1"/>
    <col min="17" max="17" width="9" style="10"/>
    <col min="18" max="19" width="8.75" style="10" customWidth="1"/>
    <col min="20" max="20" width="9" style="10"/>
    <col min="21" max="21" width="7.625" style="13" customWidth="1"/>
    <col min="22" max="22" width="13" style="14" bestFit="1" customWidth="1"/>
    <col min="23" max="23" width="5.5" style="12" customWidth="1"/>
    <col min="24" max="24" width="11.125" style="10" bestFit="1" customWidth="1"/>
    <col min="25" max="25" width="17.375" style="10" bestFit="1" customWidth="1"/>
    <col min="26" max="26" width="14.375" style="10" customWidth="1"/>
    <col min="27" max="27" width="9" style="10"/>
    <col min="28" max="28" width="13" style="10" bestFit="1" customWidth="1"/>
    <col min="29" max="16384" width="9" style="10"/>
  </cols>
  <sheetData>
    <row r="1" spans="1:31" x14ac:dyDescent="0.15">
      <c r="A1" s="10" t="s">
        <v>188</v>
      </c>
      <c r="E1" s="10" t="s">
        <v>167</v>
      </c>
      <c r="J1" s="10" t="s">
        <v>168</v>
      </c>
      <c r="O1" s="10" t="s">
        <v>177</v>
      </c>
      <c r="R1" s="10" t="s">
        <v>183</v>
      </c>
      <c r="U1" s="15" t="s">
        <v>0</v>
      </c>
      <c r="V1" s="16" t="s">
        <v>78</v>
      </c>
      <c r="W1" s="16"/>
      <c r="X1" s="11" t="s">
        <v>71</v>
      </c>
      <c r="Y1" s="11" t="s">
        <v>72</v>
      </c>
      <c r="Z1" s="12" t="s">
        <v>158</v>
      </c>
      <c r="AB1" s="32" t="s">
        <v>253</v>
      </c>
      <c r="AC1" s="32" t="s">
        <v>251</v>
      </c>
      <c r="AD1" s="32" t="s">
        <v>292</v>
      </c>
      <c r="AE1" s="10" t="s">
        <v>291</v>
      </c>
    </row>
    <row r="2" spans="1:31" x14ac:dyDescent="0.15">
      <c r="A2" s="10" t="s">
        <v>161</v>
      </c>
      <c r="B2" s="10" t="s">
        <v>189</v>
      </c>
      <c r="C2" s="10" t="s">
        <v>160</v>
      </c>
      <c r="E2" s="10" t="s">
        <v>162</v>
      </c>
      <c r="F2" s="10" t="s">
        <v>159</v>
      </c>
      <c r="G2" s="10" t="s">
        <v>213</v>
      </c>
      <c r="H2" s="10" t="s">
        <v>215</v>
      </c>
      <c r="J2" s="10" t="s">
        <v>163</v>
      </c>
      <c r="K2" s="10" t="s">
        <v>164</v>
      </c>
      <c r="L2" s="10" t="s">
        <v>165</v>
      </c>
      <c r="M2" s="10" t="s">
        <v>166</v>
      </c>
      <c r="O2" s="10" t="s">
        <v>175</v>
      </c>
      <c r="P2" s="10" t="s">
        <v>176</v>
      </c>
      <c r="R2" s="10" t="s">
        <v>184</v>
      </c>
      <c r="S2" s="10" t="s">
        <v>185</v>
      </c>
      <c r="U2" s="17">
        <v>81</v>
      </c>
      <c r="V2" s="18">
        <v>9000</v>
      </c>
      <c r="W2" s="18"/>
      <c r="X2" s="4">
        <v>0</v>
      </c>
      <c r="Y2" s="4">
        <v>0</v>
      </c>
      <c r="Z2" s="8">
        <f>SUM($Y$2:Y2)</f>
        <v>0</v>
      </c>
      <c r="AB2" s="32" t="s">
        <v>254</v>
      </c>
      <c r="AC2" s="32">
        <v>0</v>
      </c>
      <c r="AD2" s="32">
        <v>0</v>
      </c>
      <c r="AE2" s="10">
        <f>SUM($AD$2:AD2)</f>
        <v>0</v>
      </c>
    </row>
    <row r="3" spans="1:31" x14ac:dyDescent="0.15">
      <c r="A3" s="10">
        <v>1</v>
      </c>
      <c r="B3" s="10">
        <v>50</v>
      </c>
      <c r="C3" s="10">
        <f>SUM($B$3:B3)</f>
        <v>50</v>
      </c>
      <c r="E3" s="10">
        <v>1</v>
      </c>
      <c r="F3" s="10">
        <v>390</v>
      </c>
      <c r="G3" s="10">
        <v>13</v>
      </c>
      <c r="H3" s="10">
        <v>23451</v>
      </c>
      <c r="J3" s="10">
        <v>40</v>
      </c>
      <c r="K3" s="10">
        <v>59</v>
      </c>
      <c r="L3" s="10">
        <v>20005</v>
      </c>
      <c r="M3" s="10">
        <v>40000</v>
      </c>
      <c r="O3" s="10">
        <v>1</v>
      </c>
      <c r="P3" s="10">
        <v>1000</v>
      </c>
      <c r="R3" s="10">
        <v>1</v>
      </c>
      <c r="S3" s="10">
        <v>3000</v>
      </c>
      <c r="U3" s="19">
        <v>82</v>
      </c>
      <c r="V3" s="18">
        <v>10100</v>
      </c>
      <c r="W3" s="18"/>
      <c r="X3" s="5">
        <v>1</v>
      </c>
      <c r="Y3" s="5">
        <v>60000</v>
      </c>
      <c r="Z3" s="8">
        <f>SUM($Y$2:Y3)</f>
        <v>60000</v>
      </c>
      <c r="AB3" s="32" t="s">
        <v>255</v>
      </c>
      <c r="AC3" s="32">
        <v>1</v>
      </c>
      <c r="AD3" s="32">
        <v>180000</v>
      </c>
      <c r="AE3" s="10">
        <f>SUM($AD$2:AD3)</f>
        <v>180000</v>
      </c>
    </row>
    <row r="4" spans="1:31" x14ac:dyDescent="0.15">
      <c r="A4" s="10">
        <v>2</v>
      </c>
      <c r="B4" s="10">
        <v>100</v>
      </c>
      <c r="C4" s="10">
        <f>SUM($B$3:B4)</f>
        <v>150</v>
      </c>
      <c r="E4" s="10">
        <v>2</v>
      </c>
      <c r="F4" s="10">
        <v>400</v>
      </c>
      <c r="G4" s="10">
        <v>13</v>
      </c>
      <c r="H4" s="10">
        <v>24008</v>
      </c>
      <c r="J4" s="10">
        <v>60</v>
      </c>
      <c r="K4" s="10">
        <v>69</v>
      </c>
      <c r="L4" s="10">
        <v>20006</v>
      </c>
      <c r="M4" s="10">
        <v>200000</v>
      </c>
      <c r="O4" s="10">
        <v>2</v>
      </c>
      <c r="P4" s="10">
        <v>1020</v>
      </c>
      <c r="R4" s="10">
        <v>2</v>
      </c>
      <c r="S4" s="10">
        <v>3000</v>
      </c>
      <c r="U4" s="17">
        <v>83</v>
      </c>
      <c r="V4" s="18">
        <v>11200</v>
      </c>
      <c r="W4" s="18"/>
      <c r="X4" s="5">
        <v>2</v>
      </c>
      <c r="Y4" s="5">
        <v>210000</v>
      </c>
      <c r="Z4" s="8">
        <f>SUM($Y$2:Y4)</f>
        <v>270000</v>
      </c>
      <c r="AB4" s="32" t="s">
        <v>256</v>
      </c>
      <c r="AC4" s="32">
        <v>2</v>
      </c>
      <c r="AD4" s="32">
        <v>240000</v>
      </c>
      <c r="AE4" s="10">
        <f>SUM($AD$2:AD4)</f>
        <v>420000</v>
      </c>
    </row>
    <row r="5" spans="1:31" x14ac:dyDescent="0.15">
      <c r="A5" s="10">
        <v>3</v>
      </c>
      <c r="B5" s="10">
        <v>150</v>
      </c>
      <c r="C5" s="10">
        <f>SUM($B$3:B5)</f>
        <v>300</v>
      </c>
      <c r="E5" s="10">
        <v>3</v>
      </c>
      <c r="F5" s="10">
        <v>409</v>
      </c>
      <c r="G5" s="10">
        <v>13</v>
      </c>
      <c r="H5" s="10">
        <v>24565</v>
      </c>
      <c r="J5" s="10">
        <v>70</v>
      </c>
      <c r="K5" s="10">
        <v>79</v>
      </c>
      <c r="L5" s="10">
        <v>20007</v>
      </c>
      <c r="M5" s="10">
        <v>250000</v>
      </c>
      <c r="O5" s="10">
        <v>3</v>
      </c>
      <c r="P5" s="10">
        <v>1040</v>
      </c>
      <c r="R5" s="10">
        <v>3</v>
      </c>
      <c r="S5" s="10">
        <v>3000</v>
      </c>
      <c r="U5" s="19">
        <v>84</v>
      </c>
      <c r="V5" s="18">
        <v>12300</v>
      </c>
      <c r="W5" s="18"/>
      <c r="X5" s="5">
        <v>3</v>
      </c>
      <c r="Y5" s="5">
        <v>500000</v>
      </c>
      <c r="Z5" s="8">
        <f>SUM($Y$2:Y5)</f>
        <v>770000</v>
      </c>
      <c r="AB5" s="32" t="s">
        <v>257</v>
      </c>
      <c r="AC5" s="32">
        <v>3</v>
      </c>
      <c r="AD5" s="32">
        <v>270000</v>
      </c>
      <c r="AE5" s="10">
        <f>SUM($AD$2:AD5)</f>
        <v>690000</v>
      </c>
    </row>
    <row r="6" spans="1:31" x14ac:dyDescent="0.15">
      <c r="A6" s="10">
        <v>4</v>
      </c>
      <c r="B6" s="10">
        <v>200</v>
      </c>
      <c r="C6" s="10">
        <f>SUM($B$3:B6)</f>
        <v>500</v>
      </c>
      <c r="E6" s="10">
        <v>4</v>
      </c>
      <c r="F6" s="10">
        <v>418</v>
      </c>
      <c r="G6" s="10">
        <v>13</v>
      </c>
      <c r="H6" s="10">
        <v>25122</v>
      </c>
      <c r="J6" s="10">
        <v>80</v>
      </c>
      <c r="K6" s="10">
        <v>89</v>
      </c>
      <c r="L6" s="10">
        <v>20008</v>
      </c>
      <c r="M6" s="10">
        <v>400000</v>
      </c>
      <c r="O6" s="10">
        <v>4</v>
      </c>
      <c r="P6" s="10">
        <v>1060</v>
      </c>
      <c r="R6" s="10">
        <v>4</v>
      </c>
      <c r="S6" s="10">
        <v>3000</v>
      </c>
      <c r="U6" s="17">
        <v>85</v>
      </c>
      <c r="V6" s="18">
        <v>13400</v>
      </c>
      <c r="W6" s="18"/>
      <c r="X6" s="5">
        <v>4</v>
      </c>
      <c r="Y6" s="5">
        <v>750000</v>
      </c>
      <c r="Z6" s="8">
        <f>SUM($Y$2:Y6)</f>
        <v>1520000</v>
      </c>
      <c r="AB6" s="32" t="s">
        <v>258</v>
      </c>
      <c r="AC6" s="32">
        <v>4</v>
      </c>
      <c r="AD6" s="32">
        <v>360000</v>
      </c>
      <c r="AE6" s="10">
        <f>SUM($AD$2:AD6)</f>
        <v>1050000</v>
      </c>
    </row>
    <row r="7" spans="1:31" x14ac:dyDescent="0.15">
      <c r="A7" s="10">
        <v>5</v>
      </c>
      <c r="B7" s="10">
        <v>250</v>
      </c>
      <c r="C7" s="10">
        <f>SUM($B$3:B7)</f>
        <v>750</v>
      </c>
      <c r="E7" s="10">
        <v>5</v>
      </c>
      <c r="F7" s="10">
        <v>427</v>
      </c>
      <c r="G7" s="10">
        <v>14</v>
      </c>
      <c r="H7" s="10">
        <v>25679</v>
      </c>
      <c r="J7" s="10">
        <v>90</v>
      </c>
      <c r="K7" s="10">
        <v>99</v>
      </c>
      <c r="L7" s="10">
        <v>20009</v>
      </c>
      <c r="M7" s="10">
        <v>500000</v>
      </c>
      <c r="O7" s="10">
        <v>5</v>
      </c>
      <c r="P7" s="10">
        <v>1080</v>
      </c>
      <c r="R7" s="10">
        <v>5</v>
      </c>
      <c r="S7" s="10">
        <v>3000</v>
      </c>
      <c r="U7" s="19">
        <v>86</v>
      </c>
      <c r="V7" s="18">
        <v>14500</v>
      </c>
      <c r="W7" s="18"/>
      <c r="X7" s="5">
        <v>5</v>
      </c>
      <c r="Y7" s="5">
        <v>2000000</v>
      </c>
      <c r="Z7" s="8">
        <f>SUM($Y$2:Y7)</f>
        <v>3520000</v>
      </c>
      <c r="AB7" s="32" t="s">
        <v>259</v>
      </c>
      <c r="AC7" s="32">
        <v>5</v>
      </c>
      <c r="AD7" s="32">
        <v>480000</v>
      </c>
      <c r="AE7" s="10">
        <f>SUM($AD$2:AD7)</f>
        <v>1530000</v>
      </c>
    </row>
    <row r="8" spans="1:31" x14ac:dyDescent="0.15">
      <c r="A8" s="10">
        <v>6</v>
      </c>
      <c r="B8" s="10">
        <v>300</v>
      </c>
      <c r="C8" s="10">
        <f>SUM($B$3:B8)</f>
        <v>1050</v>
      </c>
      <c r="E8" s="10">
        <v>6</v>
      </c>
      <c r="F8" s="10">
        <v>437</v>
      </c>
      <c r="G8" s="10">
        <v>14</v>
      </c>
      <c r="H8" s="10">
        <v>26236</v>
      </c>
      <c r="J8" s="10">
        <v>100</v>
      </c>
      <c r="K8" s="10">
        <v>109</v>
      </c>
      <c r="L8" s="10">
        <v>20010</v>
      </c>
      <c r="M8" s="10">
        <v>700000</v>
      </c>
      <c r="O8" s="10">
        <v>6</v>
      </c>
      <c r="P8" s="10">
        <v>1100</v>
      </c>
      <c r="R8" s="10">
        <v>6</v>
      </c>
      <c r="S8" s="10">
        <v>3000</v>
      </c>
      <c r="U8" s="17">
        <v>87</v>
      </c>
      <c r="V8" s="18">
        <v>15600</v>
      </c>
      <c r="W8" s="18"/>
      <c r="X8" s="5">
        <v>6</v>
      </c>
      <c r="Y8" s="5">
        <v>3000000</v>
      </c>
      <c r="Z8" s="8">
        <f>SUM($Y$2:Y8)</f>
        <v>6520000</v>
      </c>
      <c r="AB8" s="32" t="s">
        <v>260</v>
      </c>
      <c r="AC8" s="32">
        <v>6</v>
      </c>
      <c r="AD8" s="32">
        <v>630000</v>
      </c>
      <c r="AE8" s="10">
        <f>SUM($AD$2:AD8)</f>
        <v>2160000</v>
      </c>
    </row>
    <row r="9" spans="1:31" x14ac:dyDescent="0.15">
      <c r="A9" s="10">
        <v>7</v>
      </c>
      <c r="B9" s="10">
        <v>350</v>
      </c>
      <c r="C9" s="10">
        <f>SUM($B$3:B9)</f>
        <v>1400</v>
      </c>
      <c r="E9" s="10">
        <v>7</v>
      </c>
      <c r="F9" s="10">
        <v>446</v>
      </c>
      <c r="G9" s="10">
        <v>14</v>
      </c>
      <c r="H9" s="10">
        <v>26793</v>
      </c>
      <c r="J9" s="10">
        <v>110</v>
      </c>
      <c r="K9" s="10">
        <v>119</v>
      </c>
      <c r="L9" s="10">
        <v>20011</v>
      </c>
      <c r="M9" s="10">
        <v>900000</v>
      </c>
      <c r="O9" s="10">
        <v>7</v>
      </c>
      <c r="P9" s="10">
        <v>1120</v>
      </c>
      <c r="R9" s="10">
        <v>7</v>
      </c>
      <c r="S9" s="10">
        <v>9000</v>
      </c>
      <c r="U9" s="19">
        <v>88</v>
      </c>
      <c r="V9" s="18">
        <v>16700</v>
      </c>
      <c r="W9" s="18"/>
      <c r="X9" s="5">
        <v>7</v>
      </c>
      <c r="Y9" s="5">
        <v>4000000</v>
      </c>
      <c r="Z9" s="8">
        <f>SUM($Y$2:Y9)</f>
        <v>10520000</v>
      </c>
      <c r="AB9" s="32" t="s">
        <v>261</v>
      </c>
      <c r="AC9" s="32">
        <v>7</v>
      </c>
      <c r="AD9" s="32">
        <v>480000</v>
      </c>
      <c r="AE9" s="10">
        <f>SUM($AD$2:AD9)</f>
        <v>2640000</v>
      </c>
    </row>
    <row r="10" spans="1:31" x14ac:dyDescent="0.15">
      <c r="A10" s="10">
        <v>8</v>
      </c>
      <c r="B10" s="10">
        <v>400</v>
      </c>
      <c r="C10" s="10">
        <f>SUM($B$3:B10)</f>
        <v>1800</v>
      </c>
      <c r="E10" s="10">
        <v>8</v>
      </c>
      <c r="F10" s="10">
        <v>455</v>
      </c>
      <c r="G10" s="10">
        <v>15</v>
      </c>
      <c r="H10" s="10">
        <v>27350</v>
      </c>
      <c r="J10" s="10">
        <v>120</v>
      </c>
      <c r="K10" s="10">
        <v>129</v>
      </c>
      <c r="L10" s="10">
        <v>20012</v>
      </c>
      <c r="M10" s="10">
        <v>1000000</v>
      </c>
      <c r="O10" s="10">
        <v>8</v>
      </c>
      <c r="P10" s="10">
        <v>1140</v>
      </c>
      <c r="R10" s="10">
        <v>8</v>
      </c>
      <c r="S10" s="10">
        <v>9000</v>
      </c>
      <c r="U10" s="17">
        <v>89</v>
      </c>
      <c r="V10" s="18">
        <v>17800</v>
      </c>
      <c r="W10" s="18"/>
      <c r="X10" s="5">
        <v>8</v>
      </c>
      <c r="Y10" s="5">
        <v>7000000</v>
      </c>
      <c r="Z10" s="8">
        <f>SUM($Y$2:Y10)</f>
        <v>17520000</v>
      </c>
      <c r="AB10" s="32" t="s">
        <v>262</v>
      </c>
      <c r="AC10" s="32">
        <v>8</v>
      </c>
      <c r="AD10" s="32">
        <v>510000</v>
      </c>
      <c r="AE10" s="10">
        <f>SUM($AD$2:AD10)</f>
        <v>3150000</v>
      </c>
    </row>
    <row r="11" spans="1:31" x14ac:dyDescent="0.15">
      <c r="A11" s="10">
        <v>9</v>
      </c>
      <c r="B11" s="10">
        <v>450</v>
      </c>
      <c r="C11" s="10">
        <f>SUM($B$3:B11)</f>
        <v>2250</v>
      </c>
      <c r="E11" s="10">
        <v>9</v>
      </c>
      <c r="F11" s="10">
        <v>465</v>
      </c>
      <c r="G11" s="10">
        <v>15</v>
      </c>
      <c r="H11" s="10">
        <v>27907</v>
      </c>
      <c r="J11" s="10">
        <v>130</v>
      </c>
      <c r="K11" s="10">
        <v>139</v>
      </c>
      <c r="L11" s="10">
        <v>20013</v>
      </c>
      <c r="M11" s="10">
        <v>1200000</v>
      </c>
      <c r="O11" s="10">
        <v>9</v>
      </c>
      <c r="P11" s="10">
        <v>1160</v>
      </c>
      <c r="R11" s="10">
        <v>9</v>
      </c>
      <c r="S11" s="10">
        <v>10000</v>
      </c>
      <c r="U11" s="19">
        <v>90</v>
      </c>
      <c r="V11" s="18">
        <v>18900</v>
      </c>
      <c r="W11" s="18"/>
      <c r="X11" s="5">
        <v>9</v>
      </c>
      <c r="Y11" s="5">
        <v>10000000</v>
      </c>
      <c r="Z11" s="8">
        <f>SUM($Y$2:Y11)</f>
        <v>27520000</v>
      </c>
      <c r="AB11" s="32" t="s">
        <v>263</v>
      </c>
      <c r="AC11" s="32">
        <v>9</v>
      </c>
      <c r="AD11" s="32">
        <v>600000</v>
      </c>
      <c r="AE11" s="10">
        <f>SUM($AD$2:AD11)</f>
        <v>3750000</v>
      </c>
    </row>
    <row r="12" spans="1:31" x14ac:dyDescent="0.15">
      <c r="A12" s="10">
        <v>10</v>
      </c>
      <c r="B12" s="10">
        <v>500</v>
      </c>
      <c r="C12" s="10">
        <f>SUM($B$3:B12)</f>
        <v>2750</v>
      </c>
      <c r="E12" s="10">
        <v>10</v>
      </c>
      <c r="F12" s="10">
        <v>474</v>
      </c>
      <c r="G12" s="10">
        <v>15</v>
      </c>
      <c r="H12" s="10">
        <v>28464</v>
      </c>
      <c r="J12" s="10">
        <v>140</v>
      </c>
      <c r="K12" s="10">
        <v>149</v>
      </c>
      <c r="L12" s="10">
        <v>20014</v>
      </c>
      <c r="M12" s="10">
        <v>1400000</v>
      </c>
      <c r="O12" s="10">
        <v>10</v>
      </c>
      <c r="P12" s="10">
        <v>1180</v>
      </c>
      <c r="R12" s="10">
        <v>10</v>
      </c>
      <c r="S12" s="10">
        <v>10000</v>
      </c>
      <c r="U12" s="17">
        <v>91</v>
      </c>
      <c r="V12" s="18">
        <v>18900</v>
      </c>
      <c r="W12" s="18"/>
      <c r="X12" s="5">
        <v>10</v>
      </c>
      <c r="Y12" s="5">
        <v>12000000</v>
      </c>
      <c r="Z12" s="8">
        <f>SUM($Y$2:Y12)</f>
        <v>39520000</v>
      </c>
      <c r="AB12" s="32" t="s">
        <v>264</v>
      </c>
      <c r="AC12" s="32">
        <v>10</v>
      </c>
      <c r="AD12" s="32">
        <v>720000</v>
      </c>
      <c r="AE12" s="10">
        <f>SUM($AD$2:AD12)</f>
        <v>4470000</v>
      </c>
    </row>
    <row r="13" spans="1:31" x14ac:dyDescent="0.15">
      <c r="A13" s="10">
        <v>11</v>
      </c>
      <c r="B13" s="10">
        <v>600</v>
      </c>
      <c r="C13" s="10">
        <f>SUM($B$3:B13)</f>
        <v>3350</v>
      </c>
      <c r="E13" s="10">
        <v>11</v>
      </c>
      <c r="F13" s="10">
        <v>483</v>
      </c>
      <c r="G13" s="10">
        <v>16</v>
      </c>
      <c r="H13" s="10">
        <v>29021</v>
      </c>
      <c r="J13" s="10">
        <v>150</v>
      </c>
      <c r="K13" s="10">
        <v>154</v>
      </c>
      <c r="L13" s="10">
        <v>20015</v>
      </c>
      <c r="M13" s="10">
        <v>1600000</v>
      </c>
      <c r="O13" s="10">
        <v>11</v>
      </c>
      <c r="P13" s="10">
        <v>1200</v>
      </c>
      <c r="R13" s="10">
        <v>11</v>
      </c>
      <c r="S13" s="10">
        <v>11000</v>
      </c>
      <c r="U13" s="19">
        <v>92</v>
      </c>
      <c r="V13" s="18">
        <v>18900</v>
      </c>
      <c r="W13" s="18"/>
      <c r="X13" s="5">
        <v>11</v>
      </c>
      <c r="Y13" s="5">
        <v>16000000</v>
      </c>
      <c r="Z13" s="8">
        <f>SUM($Y$2:Y13)</f>
        <v>55520000</v>
      </c>
      <c r="AB13" s="32" t="s">
        <v>265</v>
      </c>
      <c r="AC13" s="32">
        <v>11</v>
      </c>
      <c r="AD13" s="32">
        <v>810000</v>
      </c>
      <c r="AE13" s="10">
        <f>SUM($AD$2:AD13)</f>
        <v>5280000</v>
      </c>
    </row>
    <row r="14" spans="1:31" x14ac:dyDescent="0.15">
      <c r="A14" s="10">
        <v>12</v>
      </c>
      <c r="B14" s="10">
        <v>620</v>
      </c>
      <c r="C14" s="10">
        <f>SUM($B$3:B14)</f>
        <v>3970</v>
      </c>
      <c r="E14" s="10">
        <v>12</v>
      </c>
      <c r="F14" s="10">
        <v>492</v>
      </c>
      <c r="G14" s="10">
        <v>16</v>
      </c>
      <c r="H14" s="10">
        <v>29578</v>
      </c>
      <c r="J14" s="10">
        <v>155</v>
      </c>
      <c r="K14" s="10">
        <v>159</v>
      </c>
      <c r="L14" s="10">
        <v>20016</v>
      </c>
      <c r="M14" s="10">
        <v>1700000</v>
      </c>
      <c r="O14" s="10">
        <v>12</v>
      </c>
      <c r="P14" s="10">
        <v>1220</v>
      </c>
      <c r="R14" s="10">
        <v>12</v>
      </c>
      <c r="S14" s="10">
        <v>11000</v>
      </c>
      <c r="U14" s="17">
        <v>93</v>
      </c>
      <c r="V14" s="18">
        <v>19800</v>
      </c>
      <c r="W14" s="18"/>
      <c r="X14" s="5">
        <v>12</v>
      </c>
      <c r="Y14" s="5">
        <v>20000000</v>
      </c>
      <c r="Z14" s="8">
        <f>SUM($Y$2:Y14)</f>
        <v>75520000</v>
      </c>
      <c r="AB14" s="32" t="s">
        <v>266</v>
      </c>
      <c r="AC14" s="32">
        <v>12</v>
      </c>
      <c r="AD14" s="32">
        <v>900000</v>
      </c>
      <c r="AE14" s="10">
        <f>SUM($AD$2:AD14)</f>
        <v>6180000</v>
      </c>
    </row>
    <row r="15" spans="1:31" x14ac:dyDescent="0.15">
      <c r="A15" s="10">
        <v>13</v>
      </c>
      <c r="B15" s="10">
        <v>640</v>
      </c>
      <c r="C15" s="10">
        <f>SUM($B$3:B15)</f>
        <v>4610</v>
      </c>
      <c r="E15" s="10">
        <v>13</v>
      </c>
      <c r="F15" s="10">
        <v>502</v>
      </c>
      <c r="G15" s="10">
        <v>16</v>
      </c>
      <c r="H15" s="10">
        <v>30135</v>
      </c>
      <c r="J15" s="10">
        <v>160</v>
      </c>
      <c r="K15" s="10">
        <v>164</v>
      </c>
      <c r="L15" s="10">
        <v>20017</v>
      </c>
      <c r="M15" s="10">
        <v>1720000</v>
      </c>
      <c r="O15" s="10">
        <v>13</v>
      </c>
      <c r="P15" s="10">
        <v>1240</v>
      </c>
      <c r="R15" s="10">
        <v>13</v>
      </c>
      <c r="S15" s="10">
        <v>12000</v>
      </c>
      <c r="U15" s="19">
        <v>94</v>
      </c>
      <c r="V15" s="18">
        <v>21000</v>
      </c>
      <c r="W15" s="18"/>
      <c r="X15" s="5">
        <v>13</v>
      </c>
      <c r="Y15" s="5">
        <v>40000000</v>
      </c>
      <c r="Z15" s="8">
        <f>SUM($Y$2:Y15)</f>
        <v>115520000</v>
      </c>
      <c r="AB15" s="32" t="s">
        <v>267</v>
      </c>
      <c r="AC15" s="32">
        <v>13</v>
      </c>
      <c r="AD15" s="32">
        <v>930000</v>
      </c>
      <c r="AE15" s="10">
        <f>SUM($AD$2:AD15)</f>
        <v>7110000</v>
      </c>
    </row>
    <row r="16" spans="1:31" x14ac:dyDescent="0.15">
      <c r="A16" s="10">
        <v>14</v>
      </c>
      <c r="B16" s="10">
        <v>660</v>
      </c>
      <c r="C16" s="10">
        <f>SUM($B$3:B16)</f>
        <v>5270</v>
      </c>
      <c r="E16" s="10">
        <v>14</v>
      </c>
      <c r="F16" s="10">
        <v>511</v>
      </c>
      <c r="G16" s="10">
        <v>17</v>
      </c>
      <c r="H16" s="10">
        <v>30692</v>
      </c>
      <c r="J16" s="10">
        <v>165</v>
      </c>
      <c r="K16" s="10">
        <v>169</v>
      </c>
      <c r="L16" s="10">
        <v>20018</v>
      </c>
      <c r="M16" s="10">
        <v>1740000</v>
      </c>
      <c r="O16" s="10">
        <v>14</v>
      </c>
      <c r="P16" s="10">
        <v>1260</v>
      </c>
      <c r="R16" s="10">
        <v>14</v>
      </c>
      <c r="S16" s="10">
        <v>12000</v>
      </c>
      <c r="U16" s="17">
        <v>95</v>
      </c>
      <c r="V16" s="18">
        <v>22300</v>
      </c>
      <c r="W16" s="20"/>
      <c r="AB16" s="32" t="s">
        <v>268</v>
      </c>
      <c r="AC16" s="32">
        <v>14</v>
      </c>
      <c r="AD16" s="32">
        <v>1020000</v>
      </c>
      <c r="AE16" s="10">
        <f>SUM($AD$2:AD16)</f>
        <v>8130000</v>
      </c>
    </row>
    <row r="17" spans="1:31" x14ac:dyDescent="0.15">
      <c r="A17" s="10">
        <v>15</v>
      </c>
      <c r="B17" s="10">
        <v>680</v>
      </c>
      <c r="C17" s="10">
        <f>SUM($B$3:B17)</f>
        <v>5950</v>
      </c>
      <c r="E17" s="10">
        <v>15</v>
      </c>
      <c r="F17" s="10">
        <v>520</v>
      </c>
      <c r="G17" s="10">
        <v>17</v>
      </c>
      <c r="H17" s="10">
        <v>31249</v>
      </c>
      <c r="J17" s="10">
        <v>170</v>
      </c>
      <c r="K17" s="10">
        <v>174</v>
      </c>
      <c r="L17" s="10">
        <v>20019</v>
      </c>
      <c r="M17" s="10">
        <v>1760000</v>
      </c>
      <c r="O17" s="10">
        <v>15</v>
      </c>
      <c r="P17" s="10">
        <v>1280</v>
      </c>
      <c r="R17" s="10">
        <v>15</v>
      </c>
      <c r="S17" s="10">
        <v>13000</v>
      </c>
      <c r="U17" s="19">
        <v>96</v>
      </c>
      <c r="V17" s="18">
        <v>23500</v>
      </c>
      <c r="W17" s="20"/>
      <c r="AB17" s="32" t="s">
        <v>269</v>
      </c>
      <c r="AC17" s="32">
        <v>15</v>
      </c>
      <c r="AD17" s="32">
        <v>1170000</v>
      </c>
      <c r="AE17" s="10">
        <f>SUM($AD$2:AD17)</f>
        <v>9300000</v>
      </c>
    </row>
    <row r="18" spans="1:31" x14ac:dyDescent="0.15">
      <c r="A18" s="10">
        <v>16</v>
      </c>
      <c r="B18" s="10">
        <v>700</v>
      </c>
      <c r="C18" s="10">
        <f>SUM($B$3:B18)</f>
        <v>6650</v>
      </c>
      <c r="E18" s="10">
        <v>16</v>
      </c>
      <c r="F18" s="10">
        <v>530</v>
      </c>
      <c r="G18" s="10">
        <v>17</v>
      </c>
      <c r="H18" s="10">
        <v>31806</v>
      </c>
      <c r="J18" s="10">
        <v>175</v>
      </c>
      <c r="K18" s="10">
        <v>179</v>
      </c>
      <c r="L18" s="10">
        <v>20020</v>
      </c>
      <c r="M18" s="10">
        <v>1780000</v>
      </c>
      <c r="O18" s="10">
        <v>16</v>
      </c>
      <c r="P18" s="10">
        <v>1300</v>
      </c>
      <c r="R18" s="10">
        <v>16</v>
      </c>
      <c r="S18" s="10">
        <v>13000</v>
      </c>
      <c r="U18" s="17">
        <v>97</v>
      </c>
      <c r="V18" s="18">
        <v>24700</v>
      </c>
      <c r="W18" s="20"/>
      <c r="AB18" s="32" t="s">
        <v>270</v>
      </c>
      <c r="AC18" s="32">
        <v>16</v>
      </c>
      <c r="AD18" s="32">
        <v>1410000</v>
      </c>
      <c r="AE18" s="10">
        <f>SUM($AD$2:AD18)</f>
        <v>10710000</v>
      </c>
    </row>
    <row r="19" spans="1:31" x14ac:dyDescent="0.15">
      <c r="A19" s="10">
        <v>17</v>
      </c>
      <c r="B19" s="10">
        <v>720</v>
      </c>
      <c r="C19" s="10">
        <f>SUM($B$3:B19)</f>
        <v>7370</v>
      </c>
      <c r="E19" s="10">
        <v>17</v>
      </c>
      <c r="F19" s="10">
        <v>539</v>
      </c>
      <c r="G19" s="10">
        <v>17</v>
      </c>
      <c r="H19" s="10">
        <v>32363</v>
      </c>
      <c r="J19" s="10">
        <v>180</v>
      </c>
      <c r="K19" s="10">
        <v>184</v>
      </c>
      <c r="L19" s="10">
        <v>20021</v>
      </c>
      <c r="M19" s="10">
        <v>1800000</v>
      </c>
      <c r="O19" s="10">
        <v>17</v>
      </c>
      <c r="P19" s="10">
        <v>1320</v>
      </c>
      <c r="R19" s="10">
        <v>17</v>
      </c>
      <c r="S19" s="10">
        <v>14000</v>
      </c>
      <c r="U19" s="19">
        <v>98</v>
      </c>
      <c r="V19" s="18">
        <v>26000</v>
      </c>
      <c r="W19" s="20"/>
      <c r="AB19" s="32" t="s">
        <v>271</v>
      </c>
      <c r="AC19" s="32">
        <v>17</v>
      </c>
      <c r="AD19" s="32">
        <v>1560000</v>
      </c>
      <c r="AE19" s="10">
        <f>SUM($AD$2:AD19)</f>
        <v>12270000</v>
      </c>
    </row>
    <row r="20" spans="1:31" x14ac:dyDescent="0.15">
      <c r="A20" s="10">
        <v>18</v>
      </c>
      <c r="B20" s="10">
        <v>740</v>
      </c>
      <c r="C20" s="10">
        <f>SUM($B$3:B20)</f>
        <v>8110</v>
      </c>
      <c r="E20" s="10">
        <v>18</v>
      </c>
      <c r="F20" s="10">
        <v>548</v>
      </c>
      <c r="G20" s="10">
        <v>18</v>
      </c>
      <c r="H20" s="10">
        <v>32920</v>
      </c>
      <c r="J20" s="10">
        <v>185</v>
      </c>
      <c r="K20" s="10">
        <v>189</v>
      </c>
      <c r="L20" s="10">
        <v>20022</v>
      </c>
      <c r="M20" s="10">
        <v>1820000</v>
      </c>
      <c r="O20" s="10">
        <v>18</v>
      </c>
      <c r="P20" s="10">
        <v>1340</v>
      </c>
      <c r="R20" s="10">
        <v>18</v>
      </c>
      <c r="S20" s="10">
        <v>14000</v>
      </c>
      <c r="U20" s="17">
        <v>99</v>
      </c>
      <c r="V20" s="18">
        <v>27200</v>
      </c>
      <c r="W20" s="20"/>
      <c r="AB20" s="32" t="s">
        <v>272</v>
      </c>
      <c r="AC20" s="32">
        <v>18</v>
      </c>
      <c r="AD20" s="32">
        <v>1740000</v>
      </c>
      <c r="AE20" s="10">
        <f>SUM($AD$2:AD20)</f>
        <v>14010000</v>
      </c>
    </row>
    <row r="21" spans="1:31" x14ac:dyDescent="0.15">
      <c r="A21" s="10">
        <v>19</v>
      </c>
      <c r="B21" s="10">
        <v>760</v>
      </c>
      <c r="C21" s="10">
        <f>SUM($B$3:B21)</f>
        <v>8870</v>
      </c>
      <c r="E21" s="10">
        <v>19</v>
      </c>
      <c r="F21" s="10">
        <v>557</v>
      </c>
      <c r="G21" s="10">
        <v>18</v>
      </c>
      <c r="H21" s="10">
        <v>33477</v>
      </c>
      <c r="J21" s="10">
        <v>190</v>
      </c>
      <c r="K21" s="10">
        <v>194</v>
      </c>
      <c r="L21" s="10">
        <v>20023</v>
      </c>
      <c r="M21" s="10">
        <v>1840000</v>
      </c>
      <c r="O21" s="10">
        <v>19</v>
      </c>
      <c r="P21" s="10">
        <v>1360</v>
      </c>
      <c r="R21" s="10">
        <v>19</v>
      </c>
      <c r="S21" s="10">
        <v>15000</v>
      </c>
      <c r="U21" s="19">
        <v>100</v>
      </c>
      <c r="V21" s="18">
        <v>28500</v>
      </c>
      <c r="W21" s="20"/>
      <c r="AB21" s="32" t="s">
        <v>273</v>
      </c>
      <c r="AC21" s="32">
        <v>19</v>
      </c>
      <c r="AD21" s="32">
        <v>1410000</v>
      </c>
      <c r="AE21" s="10">
        <f>SUM($AD$2:AD21)</f>
        <v>15420000</v>
      </c>
    </row>
    <row r="22" spans="1:31" x14ac:dyDescent="0.15">
      <c r="A22" s="10">
        <v>20</v>
      </c>
      <c r="B22" s="10">
        <v>780</v>
      </c>
      <c r="C22" s="10">
        <f>SUM($B$3:B22)</f>
        <v>9650</v>
      </c>
      <c r="E22" s="10">
        <v>20</v>
      </c>
      <c r="F22" s="10">
        <v>567</v>
      </c>
      <c r="G22" s="10">
        <v>18</v>
      </c>
      <c r="H22" s="10">
        <v>34034</v>
      </c>
      <c r="J22" s="10">
        <v>195</v>
      </c>
      <c r="K22" s="10">
        <v>199</v>
      </c>
      <c r="L22" s="10">
        <v>20024</v>
      </c>
      <c r="M22" s="10">
        <v>1860000</v>
      </c>
      <c r="O22" s="10">
        <v>20</v>
      </c>
      <c r="P22" s="10">
        <v>1380</v>
      </c>
      <c r="R22" s="10">
        <v>20</v>
      </c>
      <c r="S22" s="10">
        <v>15000</v>
      </c>
      <c r="U22" s="17">
        <v>101</v>
      </c>
      <c r="V22" s="18">
        <v>28500</v>
      </c>
      <c r="W22" s="20"/>
      <c r="AB22" s="32" t="s">
        <v>274</v>
      </c>
      <c r="AC22" s="32">
        <v>20</v>
      </c>
      <c r="AD22" s="32">
        <v>1530000</v>
      </c>
      <c r="AE22" s="10">
        <f>SUM($AD$2:AD22)</f>
        <v>16950000</v>
      </c>
    </row>
    <row r="23" spans="1:31" x14ac:dyDescent="0.15">
      <c r="A23" s="10">
        <v>21</v>
      </c>
      <c r="B23" s="10">
        <v>850</v>
      </c>
      <c r="C23" s="10">
        <f>SUM($B$3:B23)</f>
        <v>10500</v>
      </c>
      <c r="E23" s="10">
        <v>21</v>
      </c>
      <c r="F23" s="10">
        <v>576</v>
      </c>
      <c r="G23" s="10">
        <v>19</v>
      </c>
      <c r="H23" s="10">
        <v>34591</v>
      </c>
      <c r="J23" s="10">
        <v>200</v>
      </c>
      <c r="K23" s="10">
        <v>200</v>
      </c>
      <c r="L23" s="10">
        <v>20025</v>
      </c>
      <c r="M23" s="10">
        <v>1880000</v>
      </c>
      <c r="O23" s="10">
        <v>21</v>
      </c>
      <c r="P23" s="10">
        <v>1400</v>
      </c>
      <c r="R23" s="10">
        <v>21</v>
      </c>
      <c r="S23" s="10">
        <v>17500</v>
      </c>
      <c r="U23" s="19">
        <v>102</v>
      </c>
      <c r="V23" s="18">
        <v>29900</v>
      </c>
      <c r="W23" s="20"/>
      <c r="AB23" s="32" t="s">
        <v>275</v>
      </c>
      <c r="AC23" s="32">
        <v>21</v>
      </c>
      <c r="AD23" s="32">
        <v>1770000</v>
      </c>
      <c r="AE23" s="10">
        <f>SUM($AD$2:AD23)</f>
        <v>18720000</v>
      </c>
    </row>
    <row r="24" spans="1:31" x14ac:dyDescent="0.15">
      <c r="A24" s="10">
        <v>22</v>
      </c>
      <c r="B24" s="10">
        <v>900</v>
      </c>
      <c r="C24" s="10">
        <f>SUM($B$3:B24)</f>
        <v>11400</v>
      </c>
      <c r="E24" s="10">
        <v>22</v>
      </c>
      <c r="F24" s="10">
        <v>585</v>
      </c>
      <c r="G24" s="10">
        <v>19</v>
      </c>
      <c r="H24" s="10">
        <v>35148</v>
      </c>
      <c r="O24" s="10">
        <v>22</v>
      </c>
      <c r="P24" s="10">
        <v>1420</v>
      </c>
      <c r="R24" s="10">
        <v>22</v>
      </c>
      <c r="S24" s="10">
        <v>17500</v>
      </c>
      <c r="U24" s="17">
        <v>103</v>
      </c>
      <c r="V24" s="18">
        <v>31500</v>
      </c>
      <c r="W24" s="20"/>
      <c r="AB24" s="32" t="s">
        <v>276</v>
      </c>
      <c r="AC24" s="32">
        <v>22</v>
      </c>
      <c r="AD24" s="32">
        <v>2130000</v>
      </c>
      <c r="AE24" s="10">
        <f>SUM($AD$2:AD24)</f>
        <v>20850000</v>
      </c>
    </row>
    <row r="25" spans="1:31" x14ac:dyDescent="0.15">
      <c r="A25" s="10">
        <v>23</v>
      </c>
      <c r="B25" s="10">
        <v>950</v>
      </c>
      <c r="C25" s="10">
        <f>SUM($B$3:B25)</f>
        <v>12350</v>
      </c>
      <c r="E25" s="10">
        <v>23</v>
      </c>
      <c r="F25" s="10">
        <v>595</v>
      </c>
      <c r="G25" s="10">
        <v>19</v>
      </c>
      <c r="H25" s="10">
        <v>35705</v>
      </c>
      <c r="O25" s="10">
        <v>23</v>
      </c>
      <c r="P25" s="10">
        <v>1440</v>
      </c>
      <c r="R25" s="10">
        <v>23</v>
      </c>
      <c r="S25" s="10">
        <v>19500</v>
      </c>
      <c r="U25" s="19">
        <v>104</v>
      </c>
      <c r="V25" s="18">
        <v>33200</v>
      </c>
      <c r="W25" s="20"/>
      <c r="AB25" s="32" t="s">
        <v>277</v>
      </c>
      <c r="AC25" s="32">
        <v>23</v>
      </c>
      <c r="AD25" s="32">
        <v>2370000</v>
      </c>
      <c r="AE25" s="10">
        <f>SUM($AD$2:AD25)</f>
        <v>23220000</v>
      </c>
    </row>
    <row r="26" spans="1:31" x14ac:dyDescent="0.15">
      <c r="A26" s="10">
        <v>24</v>
      </c>
      <c r="B26" s="10">
        <v>1000</v>
      </c>
      <c r="C26" s="10">
        <f>SUM($B$3:B26)</f>
        <v>13350</v>
      </c>
      <c r="E26" s="10">
        <v>24</v>
      </c>
      <c r="F26" s="10">
        <v>604</v>
      </c>
      <c r="G26" s="10">
        <v>20</v>
      </c>
      <c r="H26" s="10">
        <v>36262</v>
      </c>
      <c r="O26" s="10">
        <v>24</v>
      </c>
      <c r="P26" s="10">
        <v>1460</v>
      </c>
      <c r="R26" s="10">
        <v>24</v>
      </c>
      <c r="S26" s="10">
        <v>19500</v>
      </c>
      <c r="U26" s="17">
        <v>105</v>
      </c>
      <c r="V26" s="18">
        <v>34800</v>
      </c>
      <c r="W26" s="20"/>
      <c r="AB26" s="32" t="s">
        <v>278</v>
      </c>
      <c r="AC26" s="32">
        <v>24</v>
      </c>
      <c r="AD26" s="32">
        <v>2610000</v>
      </c>
      <c r="AE26" s="10">
        <f>SUM($AD$2:AD26)</f>
        <v>25830000</v>
      </c>
    </row>
    <row r="27" spans="1:31" x14ac:dyDescent="0.15">
      <c r="A27" s="10">
        <v>25</v>
      </c>
      <c r="B27" s="10">
        <v>1050</v>
      </c>
      <c r="C27" s="10">
        <f>SUM($B$3:B27)</f>
        <v>14400</v>
      </c>
      <c r="E27" s="10">
        <v>25</v>
      </c>
      <c r="F27" s="10">
        <v>613</v>
      </c>
      <c r="G27" s="10">
        <v>20</v>
      </c>
      <c r="H27" s="10">
        <v>36819</v>
      </c>
      <c r="O27" s="10">
        <v>25</v>
      </c>
      <c r="P27" s="10">
        <v>1480</v>
      </c>
      <c r="R27" s="10">
        <v>25</v>
      </c>
      <c r="S27" s="10">
        <v>21500</v>
      </c>
      <c r="U27" s="19">
        <v>106</v>
      </c>
      <c r="V27" s="18">
        <v>36400</v>
      </c>
      <c r="W27" s="20"/>
      <c r="AB27" s="32" t="s">
        <v>279</v>
      </c>
      <c r="AC27" s="32">
        <v>25</v>
      </c>
      <c r="AD27" s="32">
        <v>2280000</v>
      </c>
      <c r="AE27" s="10">
        <f>SUM($AD$2:AD27)</f>
        <v>28110000</v>
      </c>
    </row>
    <row r="28" spans="1:31" x14ac:dyDescent="0.15">
      <c r="A28" s="10">
        <v>26</v>
      </c>
      <c r="B28" s="10">
        <v>1100</v>
      </c>
      <c r="C28" s="10">
        <f>SUM($B$3:B28)</f>
        <v>15500</v>
      </c>
      <c r="E28" s="10">
        <v>26</v>
      </c>
      <c r="F28" s="10">
        <v>622</v>
      </c>
      <c r="G28" s="10">
        <v>20</v>
      </c>
      <c r="H28" s="10">
        <v>37376</v>
      </c>
      <c r="O28" s="10">
        <v>26</v>
      </c>
      <c r="P28" s="10">
        <v>1500</v>
      </c>
      <c r="R28" s="10">
        <v>26</v>
      </c>
      <c r="S28" s="10">
        <v>21500</v>
      </c>
      <c r="U28" s="17">
        <v>107</v>
      </c>
      <c r="V28" s="18">
        <v>38000</v>
      </c>
      <c r="W28" s="20"/>
      <c r="AB28" s="32" t="s">
        <v>280</v>
      </c>
      <c r="AC28" s="32">
        <v>26</v>
      </c>
      <c r="AD28" s="32">
        <v>2460000</v>
      </c>
      <c r="AE28" s="10">
        <f>SUM($AD$2:AD28)</f>
        <v>30570000</v>
      </c>
    </row>
    <row r="29" spans="1:31" x14ac:dyDescent="0.15">
      <c r="A29" s="10">
        <v>27</v>
      </c>
      <c r="B29" s="10">
        <v>1150</v>
      </c>
      <c r="C29" s="10">
        <f>SUM($B$3:B29)</f>
        <v>16650</v>
      </c>
      <c r="E29" s="10">
        <v>27</v>
      </c>
      <c r="F29" s="10">
        <v>632</v>
      </c>
      <c r="G29" s="10">
        <v>21</v>
      </c>
      <c r="H29" s="10">
        <v>37933</v>
      </c>
      <c r="O29" s="10">
        <v>27</v>
      </c>
      <c r="P29" s="10">
        <v>1520</v>
      </c>
      <c r="R29" s="10">
        <v>27</v>
      </c>
      <c r="S29" s="10">
        <v>23500</v>
      </c>
      <c r="U29" s="19">
        <v>108</v>
      </c>
      <c r="V29" s="18">
        <v>39600</v>
      </c>
      <c r="W29" s="20"/>
      <c r="AB29" s="32" t="s">
        <v>281</v>
      </c>
      <c r="AC29" s="32">
        <v>27</v>
      </c>
      <c r="AD29" s="32">
        <v>2850000</v>
      </c>
      <c r="AE29" s="10">
        <f>SUM($AD$2:AD29)</f>
        <v>33420000</v>
      </c>
    </row>
    <row r="30" spans="1:31" x14ac:dyDescent="0.15">
      <c r="A30" s="10">
        <v>28</v>
      </c>
      <c r="B30" s="10">
        <v>1200</v>
      </c>
      <c r="C30" s="10">
        <f>SUM($B$3:B30)</f>
        <v>17850</v>
      </c>
      <c r="E30" s="10">
        <v>28</v>
      </c>
      <c r="F30" s="10">
        <v>641</v>
      </c>
      <c r="G30" s="10">
        <v>21</v>
      </c>
      <c r="H30" s="10">
        <v>38490</v>
      </c>
      <c r="O30" s="10">
        <v>28</v>
      </c>
      <c r="P30" s="10">
        <v>1540</v>
      </c>
      <c r="R30" s="10">
        <v>28</v>
      </c>
      <c r="S30" s="10">
        <v>23500</v>
      </c>
      <c r="U30" s="17">
        <v>109</v>
      </c>
      <c r="V30" s="18">
        <v>41300</v>
      </c>
      <c r="W30" s="20"/>
      <c r="AB30" s="32" t="s">
        <v>282</v>
      </c>
      <c r="AC30" s="32">
        <v>28</v>
      </c>
      <c r="AD30" s="32">
        <v>3420000</v>
      </c>
      <c r="AE30" s="10">
        <f>SUM($AD$2:AD30)</f>
        <v>36840000</v>
      </c>
    </row>
    <row r="31" spans="1:31" x14ac:dyDescent="0.15">
      <c r="A31" s="10">
        <v>29</v>
      </c>
      <c r="B31" s="10">
        <v>1250</v>
      </c>
      <c r="C31" s="10">
        <f>SUM($B$3:B31)</f>
        <v>19100</v>
      </c>
      <c r="E31" s="10">
        <v>29</v>
      </c>
      <c r="F31" s="10">
        <v>650</v>
      </c>
      <c r="G31" s="10">
        <v>21</v>
      </c>
      <c r="H31" s="10">
        <v>39047</v>
      </c>
      <c r="O31" s="10">
        <v>29</v>
      </c>
      <c r="P31" s="10">
        <v>1560</v>
      </c>
      <c r="R31" s="10">
        <v>29</v>
      </c>
      <c r="S31" s="10">
        <v>25500</v>
      </c>
      <c r="U31" s="19">
        <v>110</v>
      </c>
      <c r="V31" s="18">
        <v>42900</v>
      </c>
      <c r="W31" s="20"/>
      <c r="AB31" s="32" t="s">
        <v>283</v>
      </c>
      <c r="AC31" s="32">
        <v>29</v>
      </c>
      <c r="AD31" s="32">
        <v>3810000</v>
      </c>
      <c r="AE31" s="10">
        <f>SUM($AD$2:AD31)</f>
        <v>40650000</v>
      </c>
    </row>
    <row r="32" spans="1:31" x14ac:dyDescent="0.15">
      <c r="A32" s="10">
        <v>30</v>
      </c>
      <c r="B32" s="10">
        <v>1300</v>
      </c>
      <c r="C32" s="10">
        <f>SUM($B$3:B32)</f>
        <v>20400</v>
      </c>
      <c r="E32" s="10">
        <v>30</v>
      </c>
      <c r="F32" s="10">
        <v>660</v>
      </c>
      <c r="G32" s="10">
        <v>22</v>
      </c>
      <c r="H32" s="10">
        <v>39604</v>
      </c>
      <c r="O32" s="10">
        <v>30</v>
      </c>
      <c r="P32" s="10">
        <v>1580</v>
      </c>
      <c r="R32" s="10">
        <v>30</v>
      </c>
      <c r="S32" s="10">
        <v>25500</v>
      </c>
      <c r="U32" s="17">
        <v>111</v>
      </c>
      <c r="V32" s="18">
        <v>42900</v>
      </c>
      <c r="W32" s="20"/>
      <c r="AB32" s="32" t="s">
        <v>284</v>
      </c>
      <c r="AC32" s="32">
        <v>30</v>
      </c>
      <c r="AD32" s="32">
        <v>4170000</v>
      </c>
      <c r="AE32" s="10">
        <f>SUM($AD$2:AD32)</f>
        <v>44820000</v>
      </c>
    </row>
    <row r="33" spans="1:31" x14ac:dyDescent="0.15">
      <c r="A33" s="10">
        <v>31</v>
      </c>
      <c r="B33" s="10">
        <v>1350</v>
      </c>
      <c r="C33" s="10">
        <f>SUM($B$3:B33)</f>
        <v>21750</v>
      </c>
      <c r="E33" s="10">
        <v>31</v>
      </c>
      <c r="F33" s="10">
        <v>669</v>
      </c>
      <c r="G33" s="10">
        <v>22</v>
      </c>
      <c r="H33" s="10">
        <v>40161</v>
      </c>
      <c r="O33" s="10">
        <v>31</v>
      </c>
      <c r="P33" s="10">
        <v>1600</v>
      </c>
      <c r="R33" s="10">
        <v>31</v>
      </c>
      <c r="S33" s="10">
        <v>27500</v>
      </c>
      <c r="U33" s="19">
        <v>112</v>
      </c>
      <c r="V33" s="18">
        <v>44700</v>
      </c>
      <c r="W33" s="20"/>
      <c r="AB33" s="32" t="s">
        <v>285</v>
      </c>
      <c r="AC33" s="32">
        <v>31</v>
      </c>
      <c r="AD33" s="32">
        <v>3570000</v>
      </c>
      <c r="AE33" s="10">
        <f>SUM($AD$2:AD33)</f>
        <v>48390000</v>
      </c>
    </row>
    <row r="34" spans="1:31" x14ac:dyDescent="0.15">
      <c r="A34" s="10">
        <v>32</v>
      </c>
      <c r="B34" s="10">
        <v>1400</v>
      </c>
      <c r="C34" s="10">
        <f>SUM($B$3:B34)</f>
        <v>23150</v>
      </c>
      <c r="E34" s="10">
        <v>32</v>
      </c>
      <c r="F34" s="10">
        <v>678</v>
      </c>
      <c r="G34" s="10">
        <v>22</v>
      </c>
      <c r="H34" s="10">
        <v>40718</v>
      </c>
      <c r="O34" s="10">
        <v>32</v>
      </c>
      <c r="P34" s="10">
        <v>1620</v>
      </c>
      <c r="R34" s="10">
        <v>32</v>
      </c>
      <c r="S34" s="10">
        <v>27500</v>
      </c>
      <c r="U34" s="17">
        <v>113</v>
      </c>
      <c r="V34" s="18">
        <v>46800</v>
      </c>
      <c r="W34" s="20"/>
      <c r="AB34" s="32" t="s">
        <v>286</v>
      </c>
      <c r="AC34" s="32">
        <v>32</v>
      </c>
      <c r="AD34" s="32">
        <v>3870000</v>
      </c>
      <c r="AE34" s="10">
        <f>SUM($AD$2:AD34)</f>
        <v>52260000</v>
      </c>
    </row>
    <row r="35" spans="1:31" x14ac:dyDescent="0.15">
      <c r="A35" s="10">
        <v>33</v>
      </c>
      <c r="B35" s="10">
        <v>1450</v>
      </c>
      <c r="C35" s="10">
        <f>SUM($B$3:B35)</f>
        <v>24600</v>
      </c>
      <c r="E35" s="10">
        <v>33</v>
      </c>
      <c r="F35" s="10">
        <v>687</v>
      </c>
      <c r="G35" s="10">
        <v>22</v>
      </c>
      <c r="H35" s="10">
        <v>41275</v>
      </c>
      <c r="O35" s="10">
        <v>33</v>
      </c>
      <c r="P35" s="10">
        <v>1640</v>
      </c>
      <c r="R35" s="10">
        <v>33</v>
      </c>
      <c r="S35" s="10">
        <v>29500</v>
      </c>
      <c r="U35" s="19">
        <v>114</v>
      </c>
      <c r="V35" s="18">
        <v>48900</v>
      </c>
      <c r="W35" s="20"/>
      <c r="AB35" s="32" t="s">
        <v>287</v>
      </c>
      <c r="AC35" s="32">
        <v>33</v>
      </c>
      <c r="AD35" s="32">
        <v>4470000</v>
      </c>
      <c r="AE35" s="10">
        <f>SUM($AD$2:AD35)</f>
        <v>56730000</v>
      </c>
    </row>
    <row r="36" spans="1:31" x14ac:dyDescent="0.15">
      <c r="A36" s="10">
        <v>34</v>
      </c>
      <c r="B36" s="10">
        <v>1500</v>
      </c>
      <c r="C36" s="10">
        <f>SUM($B$3:B36)</f>
        <v>26100</v>
      </c>
      <c r="E36" s="10">
        <v>34</v>
      </c>
      <c r="F36" s="10">
        <v>697</v>
      </c>
      <c r="G36" s="10">
        <v>23</v>
      </c>
      <c r="H36" s="10">
        <v>41831</v>
      </c>
      <c r="O36" s="10">
        <v>34</v>
      </c>
      <c r="P36" s="10">
        <v>1660</v>
      </c>
      <c r="R36" s="10">
        <v>34</v>
      </c>
      <c r="S36" s="10">
        <v>29500</v>
      </c>
      <c r="U36" s="17">
        <v>115</v>
      </c>
      <c r="V36" s="18">
        <v>51000</v>
      </c>
      <c r="W36" s="20"/>
      <c r="AB36" s="32" t="s">
        <v>288</v>
      </c>
      <c r="AC36" s="32">
        <v>34</v>
      </c>
      <c r="AD36" s="32">
        <v>5370000</v>
      </c>
      <c r="AE36" s="10">
        <f>SUM($AD$2:AD36)</f>
        <v>62100000</v>
      </c>
    </row>
    <row r="37" spans="1:31" x14ac:dyDescent="0.15">
      <c r="A37" s="10">
        <v>35</v>
      </c>
      <c r="B37" s="10">
        <v>1550</v>
      </c>
      <c r="C37" s="10">
        <f>SUM($B$3:B37)</f>
        <v>27650</v>
      </c>
      <c r="E37" s="10">
        <v>35</v>
      </c>
      <c r="F37" s="10">
        <v>706</v>
      </c>
      <c r="G37" s="10">
        <v>23</v>
      </c>
      <c r="H37" s="10">
        <v>42388</v>
      </c>
      <c r="O37" s="10">
        <v>35</v>
      </c>
      <c r="P37" s="10">
        <v>1680</v>
      </c>
      <c r="R37" s="10">
        <v>35</v>
      </c>
      <c r="S37" s="10">
        <v>31500</v>
      </c>
      <c r="U37" s="19">
        <v>116</v>
      </c>
      <c r="V37" s="18">
        <v>53200</v>
      </c>
      <c r="W37" s="20"/>
      <c r="AB37" s="32" t="s">
        <v>289</v>
      </c>
      <c r="AC37" s="32">
        <v>35</v>
      </c>
      <c r="AD37" s="32">
        <v>5970000</v>
      </c>
      <c r="AE37" s="10">
        <f>SUM($AD$2:AD37)</f>
        <v>68070000</v>
      </c>
    </row>
    <row r="38" spans="1:31" x14ac:dyDescent="0.15">
      <c r="A38" s="10">
        <v>36</v>
      </c>
      <c r="B38" s="10">
        <v>1600</v>
      </c>
      <c r="C38" s="10">
        <f>SUM($B$3:B38)</f>
        <v>29250</v>
      </c>
      <c r="E38" s="10">
        <v>36</v>
      </c>
      <c r="F38" s="10">
        <v>715</v>
      </c>
      <c r="G38" s="10">
        <v>23</v>
      </c>
      <c r="H38" s="10">
        <v>42945</v>
      </c>
      <c r="O38" s="10">
        <v>36</v>
      </c>
      <c r="P38" s="10">
        <v>1700</v>
      </c>
      <c r="R38" s="10">
        <v>36</v>
      </c>
      <c r="S38" s="10">
        <v>31500</v>
      </c>
      <c r="U38" s="17">
        <v>117</v>
      </c>
      <c r="V38" s="18">
        <v>55300</v>
      </c>
      <c r="W38" s="20"/>
      <c r="AB38" s="32" t="s">
        <v>290</v>
      </c>
      <c r="AC38" s="32">
        <v>36</v>
      </c>
      <c r="AD38" s="32">
        <v>6570000</v>
      </c>
      <c r="AE38" s="10">
        <f>SUM($AD$2:AD38)</f>
        <v>74640000</v>
      </c>
    </row>
    <row r="39" spans="1:31" x14ac:dyDescent="0.15">
      <c r="A39" s="10">
        <v>37</v>
      </c>
      <c r="B39" s="10">
        <v>1650</v>
      </c>
      <c r="C39" s="10">
        <f>SUM($B$3:B39)</f>
        <v>30900</v>
      </c>
      <c r="E39" s="10">
        <v>37</v>
      </c>
      <c r="F39" s="10">
        <v>725</v>
      </c>
      <c r="G39" s="10">
        <v>24</v>
      </c>
      <c r="H39" s="10">
        <v>43502</v>
      </c>
      <c r="O39" s="10">
        <v>37</v>
      </c>
      <c r="P39" s="10">
        <v>1720</v>
      </c>
      <c r="R39" s="10">
        <v>37</v>
      </c>
      <c r="S39" s="10">
        <v>33500</v>
      </c>
      <c r="U39" s="19">
        <v>118</v>
      </c>
      <c r="V39" s="18">
        <v>57400</v>
      </c>
      <c r="W39" s="20"/>
    </row>
    <row r="40" spans="1:31" x14ac:dyDescent="0.15">
      <c r="A40" s="10">
        <v>38</v>
      </c>
      <c r="B40" s="10">
        <v>1700</v>
      </c>
      <c r="C40" s="10">
        <f>SUM($B$3:B40)</f>
        <v>32600</v>
      </c>
      <c r="E40" s="10">
        <v>38</v>
      </c>
      <c r="F40" s="10">
        <v>734</v>
      </c>
      <c r="G40" s="10">
        <v>24</v>
      </c>
      <c r="H40" s="10">
        <v>44059</v>
      </c>
      <c r="O40" s="10">
        <v>38</v>
      </c>
      <c r="P40" s="10">
        <v>1740</v>
      </c>
      <c r="R40" s="10">
        <v>38</v>
      </c>
      <c r="S40" s="10">
        <v>33500</v>
      </c>
      <c r="U40" s="17">
        <v>119</v>
      </c>
      <c r="V40" s="18">
        <v>59500</v>
      </c>
      <c r="W40" s="20"/>
    </row>
    <row r="41" spans="1:31" x14ac:dyDescent="0.15">
      <c r="A41" s="10">
        <v>39</v>
      </c>
      <c r="B41" s="10">
        <v>1750</v>
      </c>
      <c r="C41" s="10">
        <f>SUM($B$3:B41)</f>
        <v>34350</v>
      </c>
      <c r="E41" s="10">
        <v>39</v>
      </c>
      <c r="F41" s="10">
        <v>743</v>
      </c>
      <c r="G41" s="10">
        <v>24</v>
      </c>
      <c r="H41" s="10">
        <v>44616</v>
      </c>
      <c r="O41" s="10">
        <v>39</v>
      </c>
      <c r="P41" s="10">
        <v>1760</v>
      </c>
      <c r="R41" s="10">
        <v>39</v>
      </c>
      <c r="S41" s="10">
        <v>35500</v>
      </c>
      <c r="U41" s="19">
        <v>120</v>
      </c>
      <c r="V41" s="18">
        <v>61700</v>
      </c>
      <c r="W41" s="20"/>
    </row>
    <row r="42" spans="1:31" x14ac:dyDescent="0.15">
      <c r="A42" s="10">
        <v>40</v>
      </c>
      <c r="B42" s="10">
        <v>1800</v>
      </c>
      <c r="C42" s="10">
        <f>SUM($B$3:B42)</f>
        <v>36150</v>
      </c>
      <c r="E42" s="10">
        <v>40</v>
      </c>
      <c r="F42" s="10">
        <v>752</v>
      </c>
      <c r="G42" s="10">
        <v>25</v>
      </c>
      <c r="H42" s="10">
        <v>45173</v>
      </c>
      <c r="O42" s="10">
        <v>40</v>
      </c>
      <c r="P42" s="10">
        <v>1780</v>
      </c>
      <c r="R42" s="10">
        <v>40</v>
      </c>
      <c r="S42" s="10">
        <v>35500</v>
      </c>
      <c r="U42" s="17">
        <v>121</v>
      </c>
      <c r="V42" s="18">
        <v>61700</v>
      </c>
      <c r="W42" s="20"/>
    </row>
    <row r="43" spans="1:31" x14ac:dyDescent="0.15">
      <c r="A43" s="10">
        <v>41</v>
      </c>
      <c r="B43" s="10">
        <v>2000</v>
      </c>
      <c r="C43" s="10">
        <f>SUM($B$3:B43)</f>
        <v>38150</v>
      </c>
      <c r="E43" s="10">
        <v>41</v>
      </c>
      <c r="F43" s="10">
        <v>762</v>
      </c>
      <c r="G43" s="10">
        <v>25</v>
      </c>
      <c r="H43" s="10">
        <v>45730</v>
      </c>
      <c r="O43" s="10">
        <v>41</v>
      </c>
      <c r="P43" s="10">
        <v>1800</v>
      </c>
      <c r="R43" s="10">
        <v>41</v>
      </c>
      <c r="S43" s="10">
        <v>60000</v>
      </c>
      <c r="U43" s="19">
        <v>122</v>
      </c>
      <c r="V43" s="18">
        <v>61700</v>
      </c>
      <c r="W43" s="20"/>
    </row>
    <row r="44" spans="1:31" x14ac:dyDescent="0.15">
      <c r="A44" s="10">
        <v>42</v>
      </c>
      <c r="B44" s="10">
        <v>2150</v>
      </c>
      <c r="C44" s="10">
        <f>SUM($B$3:B44)</f>
        <v>40300</v>
      </c>
      <c r="E44" s="10">
        <v>42</v>
      </c>
      <c r="F44" s="10">
        <v>771</v>
      </c>
      <c r="G44" s="10">
        <v>25</v>
      </c>
      <c r="H44" s="10">
        <v>46287</v>
      </c>
      <c r="O44" s="10">
        <v>42</v>
      </c>
      <c r="P44" s="10">
        <v>1820</v>
      </c>
      <c r="R44" s="10">
        <v>42</v>
      </c>
      <c r="S44" s="10">
        <v>60000</v>
      </c>
      <c r="U44" s="17">
        <v>123</v>
      </c>
      <c r="V44" s="18">
        <v>63000</v>
      </c>
      <c r="W44" s="20"/>
    </row>
    <row r="45" spans="1:31" x14ac:dyDescent="0.15">
      <c r="A45" s="10">
        <v>43</v>
      </c>
      <c r="B45" s="10">
        <v>2300</v>
      </c>
      <c r="C45" s="10">
        <f>SUM($B$3:B45)</f>
        <v>42600</v>
      </c>
      <c r="E45" s="10">
        <v>43</v>
      </c>
      <c r="F45" s="10">
        <v>780</v>
      </c>
      <c r="G45" s="10">
        <v>26</v>
      </c>
      <c r="H45" s="10">
        <v>46844</v>
      </c>
      <c r="O45" s="10">
        <v>43</v>
      </c>
      <c r="P45" s="10">
        <v>1840</v>
      </c>
      <c r="R45" s="10">
        <v>43</v>
      </c>
      <c r="S45" s="10">
        <v>70000</v>
      </c>
      <c r="U45" s="19">
        <v>124</v>
      </c>
      <c r="V45" s="18">
        <v>66000</v>
      </c>
      <c r="W45" s="20"/>
    </row>
    <row r="46" spans="1:31" x14ac:dyDescent="0.15">
      <c r="A46" s="10">
        <v>44</v>
      </c>
      <c r="B46" s="10">
        <v>2450</v>
      </c>
      <c r="C46" s="10">
        <f>SUM($B$3:B46)</f>
        <v>45050</v>
      </c>
      <c r="E46" s="10">
        <v>44</v>
      </c>
      <c r="F46" s="10">
        <v>790</v>
      </c>
      <c r="G46" s="10">
        <v>26</v>
      </c>
      <c r="H46" s="10">
        <v>47401</v>
      </c>
      <c r="O46" s="10">
        <v>44</v>
      </c>
      <c r="P46" s="10">
        <v>1860</v>
      </c>
      <c r="R46" s="10">
        <v>44</v>
      </c>
      <c r="S46" s="10">
        <v>70000</v>
      </c>
      <c r="U46" s="17">
        <v>125</v>
      </c>
      <c r="V46" s="18">
        <v>69000</v>
      </c>
      <c r="W46" s="20"/>
    </row>
    <row r="47" spans="1:31" x14ac:dyDescent="0.15">
      <c r="A47" s="10">
        <v>45</v>
      </c>
      <c r="B47" s="10">
        <v>2600</v>
      </c>
      <c r="C47" s="10">
        <f>SUM($B$3:B47)</f>
        <v>47650</v>
      </c>
      <c r="E47" s="10">
        <v>45</v>
      </c>
      <c r="F47" s="10">
        <v>799</v>
      </c>
      <c r="G47" s="10">
        <v>26</v>
      </c>
      <c r="H47" s="10">
        <v>47958</v>
      </c>
      <c r="O47" s="10">
        <v>45</v>
      </c>
      <c r="P47" s="10">
        <v>1880</v>
      </c>
      <c r="R47" s="10">
        <v>45</v>
      </c>
      <c r="S47" s="10">
        <v>80000</v>
      </c>
      <c r="U47" s="19">
        <v>126</v>
      </c>
      <c r="V47" s="18">
        <v>72000</v>
      </c>
      <c r="W47" s="20"/>
    </row>
    <row r="48" spans="1:31" x14ac:dyDescent="0.15">
      <c r="A48" s="10">
        <v>46</v>
      </c>
      <c r="B48" s="10">
        <v>2750</v>
      </c>
      <c r="C48" s="10">
        <f>SUM($B$3:B48)</f>
        <v>50400</v>
      </c>
      <c r="E48" s="10">
        <v>46</v>
      </c>
      <c r="F48" s="10">
        <v>808</v>
      </c>
      <c r="G48" s="10">
        <v>26</v>
      </c>
      <c r="H48" s="10">
        <v>48515</v>
      </c>
      <c r="O48" s="10">
        <v>46</v>
      </c>
      <c r="P48" s="10">
        <v>1900</v>
      </c>
      <c r="R48" s="10">
        <v>46</v>
      </c>
      <c r="S48" s="10">
        <v>80000</v>
      </c>
      <c r="U48" s="17">
        <v>127</v>
      </c>
      <c r="V48" s="18">
        <v>75000</v>
      </c>
      <c r="W48" s="20"/>
    </row>
    <row r="49" spans="1:23" x14ac:dyDescent="0.15">
      <c r="A49" s="10">
        <v>47</v>
      </c>
      <c r="B49" s="10">
        <v>2900</v>
      </c>
      <c r="C49" s="10">
        <f>SUM($B$3:B49)</f>
        <v>53300</v>
      </c>
      <c r="E49" s="10">
        <v>47</v>
      </c>
      <c r="F49" s="10">
        <v>817</v>
      </c>
      <c r="G49" s="10">
        <v>27</v>
      </c>
      <c r="H49" s="10">
        <v>49072</v>
      </c>
      <c r="O49" s="10">
        <v>47</v>
      </c>
      <c r="P49" s="10">
        <v>1920</v>
      </c>
      <c r="R49" s="10">
        <v>47</v>
      </c>
      <c r="S49" s="10">
        <v>90000</v>
      </c>
      <c r="U49" s="19">
        <v>128</v>
      </c>
      <c r="V49" s="18">
        <v>78000</v>
      </c>
      <c r="W49" s="20"/>
    </row>
    <row r="50" spans="1:23" x14ac:dyDescent="0.15">
      <c r="A50" s="10">
        <v>48</v>
      </c>
      <c r="B50" s="10">
        <v>5000</v>
      </c>
      <c r="C50" s="10">
        <f>SUM($B$3:B50)</f>
        <v>58300</v>
      </c>
      <c r="E50" s="10">
        <v>48</v>
      </c>
      <c r="F50" s="10">
        <v>827</v>
      </c>
      <c r="G50" s="10">
        <v>27</v>
      </c>
      <c r="H50" s="10">
        <v>49629</v>
      </c>
      <c r="O50" s="10">
        <v>48</v>
      </c>
      <c r="P50" s="10">
        <v>1940</v>
      </c>
      <c r="R50" s="10">
        <v>48</v>
      </c>
      <c r="S50" s="10">
        <v>90000</v>
      </c>
      <c r="U50" s="17">
        <v>129</v>
      </c>
      <c r="V50" s="18">
        <v>81000</v>
      </c>
      <c r="W50" s="20"/>
    </row>
    <row r="51" spans="1:23" x14ac:dyDescent="0.15">
      <c r="A51" s="10">
        <v>49</v>
      </c>
      <c r="B51" s="10">
        <v>7000</v>
      </c>
      <c r="C51" s="10">
        <f>SUM($B$3:B51)</f>
        <v>65300</v>
      </c>
      <c r="E51" s="10">
        <v>49</v>
      </c>
      <c r="F51" s="10">
        <v>836</v>
      </c>
      <c r="G51" s="10">
        <v>27</v>
      </c>
      <c r="H51" s="10">
        <v>50186</v>
      </c>
      <c r="O51" s="10">
        <v>49</v>
      </c>
      <c r="P51" s="10">
        <v>1960</v>
      </c>
      <c r="R51" s="10">
        <v>49</v>
      </c>
      <c r="S51" s="10">
        <v>100000</v>
      </c>
      <c r="U51" s="19">
        <v>130</v>
      </c>
      <c r="V51" s="18">
        <v>84000</v>
      </c>
      <c r="W51" s="20"/>
    </row>
    <row r="52" spans="1:23" x14ac:dyDescent="0.15">
      <c r="A52" s="10">
        <v>50</v>
      </c>
      <c r="B52" s="10">
        <v>10000</v>
      </c>
      <c r="C52" s="10">
        <f>SUM($B$3:B52)</f>
        <v>75300</v>
      </c>
      <c r="E52" s="10">
        <v>50</v>
      </c>
      <c r="F52" s="10">
        <v>845</v>
      </c>
      <c r="G52" s="10">
        <v>28</v>
      </c>
      <c r="H52" s="10">
        <v>50743</v>
      </c>
      <c r="O52" s="10">
        <v>50</v>
      </c>
      <c r="P52" s="10">
        <v>1980</v>
      </c>
      <c r="R52" s="10">
        <v>50</v>
      </c>
      <c r="S52" s="10">
        <v>100000</v>
      </c>
      <c r="U52" s="17">
        <v>131</v>
      </c>
      <c r="V52" s="18">
        <v>84000</v>
      </c>
      <c r="W52" s="20"/>
    </row>
    <row r="53" spans="1:23" x14ac:dyDescent="0.15">
      <c r="A53" s="10">
        <v>51</v>
      </c>
      <c r="B53" s="10">
        <v>15000</v>
      </c>
      <c r="C53" s="10">
        <f>SUM($B$3:B53)</f>
        <v>90300</v>
      </c>
      <c r="E53" s="10">
        <v>51</v>
      </c>
      <c r="F53" s="10">
        <v>855</v>
      </c>
      <c r="G53" s="10">
        <v>28</v>
      </c>
      <c r="H53" s="10">
        <v>51300</v>
      </c>
      <c r="O53" s="10">
        <v>51</v>
      </c>
      <c r="P53" s="10">
        <v>2230</v>
      </c>
      <c r="R53" s="10">
        <v>51</v>
      </c>
      <c r="S53" s="10">
        <v>110000</v>
      </c>
      <c r="U53" s="19">
        <v>132</v>
      </c>
      <c r="V53" s="18">
        <v>85100</v>
      </c>
      <c r="W53" s="20"/>
    </row>
    <row r="54" spans="1:23" x14ac:dyDescent="0.15">
      <c r="A54" s="10">
        <v>52</v>
      </c>
      <c r="B54" s="10">
        <v>17000</v>
      </c>
      <c r="C54" s="10">
        <f>SUM($B$3:B54)</f>
        <v>107300</v>
      </c>
      <c r="E54" s="10">
        <v>52</v>
      </c>
      <c r="F54" s="10">
        <v>864</v>
      </c>
      <c r="G54" s="10">
        <v>28</v>
      </c>
      <c r="H54" s="10">
        <v>51857</v>
      </c>
      <c r="O54" s="10">
        <v>52</v>
      </c>
      <c r="P54" s="10">
        <v>2480</v>
      </c>
      <c r="R54" s="10">
        <v>52</v>
      </c>
      <c r="S54" s="10">
        <v>110000</v>
      </c>
      <c r="U54" s="17">
        <v>133</v>
      </c>
      <c r="V54" s="18">
        <v>89100</v>
      </c>
      <c r="W54" s="20"/>
    </row>
    <row r="55" spans="1:23" x14ac:dyDescent="0.15">
      <c r="A55" s="10">
        <v>53</v>
      </c>
      <c r="B55" s="10">
        <v>19000</v>
      </c>
      <c r="C55" s="10">
        <f>SUM($B$3:B55)</f>
        <v>126300</v>
      </c>
      <c r="E55" s="10">
        <v>53</v>
      </c>
      <c r="F55" s="10">
        <v>873</v>
      </c>
      <c r="G55" s="10">
        <v>29</v>
      </c>
      <c r="H55" s="10">
        <v>52414</v>
      </c>
      <c r="O55" s="10">
        <v>53</v>
      </c>
      <c r="P55" s="10">
        <v>2730</v>
      </c>
      <c r="R55" s="10">
        <v>53</v>
      </c>
      <c r="S55" s="10">
        <v>120000</v>
      </c>
      <c r="U55" s="19">
        <v>134</v>
      </c>
      <c r="V55" s="18">
        <v>93200</v>
      </c>
      <c r="W55" s="20"/>
    </row>
    <row r="56" spans="1:23" x14ac:dyDescent="0.15">
      <c r="A56" s="10">
        <v>54</v>
      </c>
      <c r="B56" s="10">
        <v>21000</v>
      </c>
      <c r="C56" s="10">
        <f>SUM($B$3:B56)</f>
        <v>147300</v>
      </c>
      <c r="E56" s="10">
        <v>54</v>
      </c>
      <c r="F56" s="10">
        <v>882</v>
      </c>
      <c r="G56" s="10">
        <v>29</v>
      </c>
      <c r="H56" s="10">
        <v>52971</v>
      </c>
      <c r="O56" s="10">
        <v>54</v>
      </c>
      <c r="P56" s="10">
        <v>2980</v>
      </c>
      <c r="R56" s="10">
        <v>54</v>
      </c>
      <c r="S56" s="10">
        <v>120000</v>
      </c>
      <c r="U56" s="17">
        <v>135</v>
      </c>
      <c r="V56" s="18">
        <v>97200</v>
      </c>
      <c r="W56" s="20"/>
    </row>
    <row r="57" spans="1:23" x14ac:dyDescent="0.15">
      <c r="A57" s="10">
        <v>55</v>
      </c>
      <c r="B57" s="10">
        <v>23000</v>
      </c>
      <c r="C57" s="10">
        <f>SUM($B$3:B57)</f>
        <v>170300</v>
      </c>
      <c r="E57" s="10">
        <v>55</v>
      </c>
      <c r="F57" s="10">
        <v>892</v>
      </c>
      <c r="G57" s="10">
        <v>29</v>
      </c>
      <c r="H57" s="10">
        <v>53528</v>
      </c>
      <c r="O57" s="10">
        <v>55</v>
      </c>
      <c r="P57" s="10">
        <v>3230</v>
      </c>
      <c r="R57" s="10">
        <v>55</v>
      </c>
      <c r="S57" s="10">
        <v>130000</v>
      </c>
      <c r="U57" s="19">
        <v>136</v>
      </c>
      <c r="V57" s="18">
        <v>101300</v>
      </c>
      <c r="W57" s="20"/>
    </row>
    <row r="58" spans="1:23" x14ac:dyDescent="0.15">
      <c r="A58" s="10">
        <v>56</v>
      </c>
      <c r="B58" s="10">
        <v>25000</v>
      </c>
      <c r="C58" s="10">
        <f>SUM($B$3:B58)</f>
        <v>195300</v>
      </c>
      <c r="E58" s="10">
        <v>56</v>
      </c>
      <c r="F58" s="10">
        <v>901</v>
      </c>
      <c r="G58" s="10">
        <v>30</v>
      </c>
      <c r="H58" s="10">
        <v>54085</v>
      </c>
      <c r="O58" s="10">
        <v>56</v>
      </c>
      <c r="P58" s="10">
        <v>3480</v>
      </c>
      <c r="R58" s="10">
        <v>56</v>
      </c>
      <c r="S58" s="10">
        <v>130000</v>
      </c>
      <c r="U58" s="17">
        <v>137</v>
      </c>
      <c r="V58" s="18">
        <v>105300</v>
      </c>
      <c r="W58" s="20"/>
    </row>
    <row r="59" spans="1:23" x14ac:dyDescent="0.15">
      <c r="A59" s="10">
        <v>57</v>
      </c>
      <c r="B59" s="10">
        <v>27000</v>
      </c>
      <c r="C59" s="10">
        <f>SUM($B$3:B59)</f>
        <v>222300</v>
      </c>
      <c r="E59" s="10">
        <v>57</v>
      </c>
      <c r="F59" s="10">
        <v>910</v>
      </c>
      <c r="G59" s="10">
        <v>30</v>
      </c>
      <c r="H59" s="10">
        <v>54642</v>
      </c>
      <c r="O59" s="10">
        <v>57</v>
      </c>
      <c r="P59" s="10">
        <v>3730</v>
      </c>
      <c r="R59" s="10">
        <v>57</v>
      </c>
      <c r="S59" s="10">
        <v>140000</v>
      </c>
      <c r="U59" s="19">
        <v>138</v>
      </c>
      <c r="V59" s="18">
        <v>109400</v>
      </c>
      <c r="W59" s="20"/>
    </row>
    <row r="60" spans="1:23" x14ac:dyDescent="0.15">
      <c r="A60" s="10">
        <v>58</v>
      </c>
      <c r="B60" s="10">
        <v>29000</v>
      </c>
      <c r="C60" s="10">
        <f>SUM($B$3:B60)</f>
        <v>251300</v>
      </c>
      <c r="E60" s="10">
        <v>58</v>
      </c>
      <c r="F60" s="10">
        <v>919</v>
      </c>
      <c r="G60" s="10">
        <v>30</v>
      </c>
      <c r="H60" s="10">
        <v>55199</v>
      </c>
      <c r="O60" s="10">
        <v>58</v>
      </c>
      <c r="P60" s="10">
        <v>3980</v>
      </c>
      <c r="R60" s="10">
        <v>58</v>
      </c>
      <c r="S60" s="10">
        <v>140000</v>
      </c>
      <c r="U60" s="17">
        <v>139</v>
      </c>
      <c r="V60" s="18">
        <v>113400</v>
      </c>
      <c r="W60" s="20"/>
    </row>
    <row r="61" spans="1:23" x14ac:dyDescent="0.15">
      <c r="A61" s="10">
        <v>59</v>
      </c>
      <c r="B61" s="10">
        <v>31000</v>
      </c>
      <c r="C61" s="10">
        <f>SUM($B$3:B61)</f>
        <v>282300</v>
      </c>
      <c r="E61" s="10">
        <v>59</v>
      </c>
      <c r="F61" s="10">
        <v>929</v>
      </c>
      <c r="G61" s="10">
        <v>30</v>
      </c>
      <c r="H61" s="10">
        <v>55756</v>
      </c>
      <c r="O61" s="10">
        <v>59</v>
      </c>
      <c r="P61" s="10">
        <v>4230</v>
      </c>
      <c r="R61" s="10">
        <v>59</v>
      </c>
      <c r="S61" s="10">
        <v>150000</v>
      </c>
      <c r="U61" s="19">
        <v>140</v>
      </c>
      <c r="V61" s="18">
        <v>117500</v>
      </c>
      <c r="W61" s="20"/>
    </row>
    <row r="62" spans="1:23" x14ac:dyDescent="0.15">
      <c r="A62" s="10">
        <v>60</v>
      </c>
      <c r="B62" s="10">
        <v>35000</v>
      </c>
      <c r="C62" s="10">
        <f>SUM($B$3:B62)</f>
        <v>317300</v>
      </c>
      <c r="E62" s="10">
        <v>60</v>
      </c>
      <c r="F62" s="10">
        <v>938</v>
      </c>
      <c r="G62" s="10">
        <v>31</v>
      </c>
      <c r="H62" s="10">
        <v>56313</v>
      </c>
      <c r="O62" s="10">
        <v>60</v>
      </c>
      <c r="P62" s="10">
        <v>4480</v>
      </c>
      <c r="R62" s="10">
        <v>60</v>
      </c>
      <c r="S62" s="10">
        <v>150000</v>
      </c>
      <c r="U62" s="17">
        <v>141</v>
      </c>
      <c r="V62" s="18">
        <v>118300</v>
      </c>
      <c r="W62" s="20"/>
    </row>
    <row r="63" spans="1:23" x14ac:dyDescent="0.15">
      <c r="A63" s="10">
        <v>61</v>
      </c>
      <c r="B63" s="10">
        <v>39000</v>
      </c>
      <c r="C63" s="10">
        <f>SUM($B$3:B63)</f>
        <v>356300</v>
      </c>
      <c r="E63" s="10">
        <v>61</v>
      </c>
      <c r="F63" s="10">
        <v>1895</v>
      </c>
      <c r="G63" s="10">
        <v>31</v>
      </c>
      <c r="H63" s="10">
        <v>56870</v>
      </c>
      <c r="O63" s="10">
        <v>61</v>
      </c>
      <c r="P63" s="10">
        <v>4730</v>
      </c>
      <c r="R63" s="10">
        <v>61</v>
      </c>
      <c r="S63" s="10">
        <v>155000</v>
      </c>
      <c r="U63" s="19">
        <v>142</v>
      </c>
      <c r="V63" s="18">
        <v>123500</v>
      </c>
      <c r="W63" s="20"/>
    </row>
    <row r="64" spans="1:23" x14ac:dyDescent="0.15">
      <c r="A64" s="10">
        <v>62</v>
      </c>
      <c r="B64" s="10">
        <v>43000</v>
      </c>
      <c r="C64" s="10">
        <f>SUM($B$3:B64)</f>
        <v>399300</v>
      </c>
      <c r="E64" s="10">
        <v>62</v>
      </c>
      <c r="F64" s="10">
        <v>1914</v>
      </c>
      <c r="G64" s="10">
        <v>31</v>
      </c>
      <c r="H64" s="10">
        <v>57427</v>
      </c>
      <c r="O64" s="10">
        <v>62</v>
      </c>
      <c r="P64" s="10">
        <v>4980</v>
      </c>
      <c r="R64" s="10">
        <v>62</v>
      </c>
      <c r="S64" s="10">
        <v>155000</v>
      </c>
      <c r="U64" s="17">
        <v>143</v>
      </c>
      <c r="V64" s="18">
        <v>128700</v>
      </c>
      <c r="W64" s="20"/>
    </row>
    <row r="65" spans="1:23" x14ac:dyDescent="0.15">
      <c r="A65" s="10">
        <v>63</v>
      </c>
      <c r="B65" s="10">
        <v>47000</v>
      </c>
      <c r="C65" s="10">
        <f>SUM($B$3:B65)</f>
        <v>446300</v>
      </c>
      <c r="E65" s="10">
        <v>63</v>
      </c>
      <c r="F65" s="10">
        <v>1932</v>
      </c>
      <c r="G65" s="10">
        <v>32</v>
      </c>
      <c r="H65" s="10">
        <v>57984</v>
      </c>
      <c r="O65" s="10">
        <v>63</v>
      </c>
      <c r="P65" s="10">
        <v>5230</v>
      </c>
      <c r="R65" s="10">
        <v>63</v>
      </c>
      <c r="S65" s="10">
        <v>160000</v>
      </c>
      <c r="U65" s="19">
        <v>144</v>
      </c>
      <c r="V65" s="18">
        <v>133900</v>
      </c>
      <c r="W65" s="20"/>
    </row>
    <row r="66" spans="1:23" x14ac:dyDescent="0.15">
      <c r="A66" s="10">
        <v>64</v>
      </c>
      <c r="B66" s="10">
        <v>51000</v>
      </c>
      <c r="C66" s="10">
        <f>SUM($B$3:B66)</f>
        <v>497300</v>
      </c>
      <c r="E66" s="10">
        <v>64</v>
      </c>
      <c r="F66" s="10">
        <v>1951</v>
      </c>
      <c r="G66" s="10">
        <v>32</v>
      </c>
      <c r="H66" s="10">
        <v>58541</v>
      </c>
      <c r="O66" s="10">
        <v>64</v>
      </c>
      <c r="P66" s="10">
        <v>5480</v>
      </c>
      <c r="R66" s="10">
        <v>64</v>
      </c>
      <c r="S66" s="10">
        <v>160000</v>
      </c>
      <c r="U66" s="17">
        <v>145</v>
      </c>
      <c r="V66" s="18">
        <v>139100</v>
      </c>
      <c r="W66" s="20"/>
    </row>
    <row r="67" spans="1:23" x14ac:dyDescent="0.15">
      <c r="A67" s="10">
        <v>65</v>
      </c>
      <c r="B67" s="10">
        <v>55000</v>
      </c>
      <c r="C67" s="10">
        <f>SUM($B$3:B67)</f>
        <v>552300</v>
      </c>
      <c r="E67" s="10">
        <v>65</v>
      </c>
      <c r="F67" s="10">
        <v>1969</v>
      </c>
      <c r="G67" s="10">
        <v>32</v>
      </c>
      <c r="H67" s="10">
        <v>59098</v>
      </c>
      <c r="O67" s="10">
        <v>65</v>
      </c>
      <c r="P67" s="10">
        <v>5730</v>
      </c>
      <c r="R67" s="10">
        <v>65</v>
      </c>
      <c r="S67" s="10">
        <v>165000</v>
      </c>
      <c r="U67" s="19">
        <v>146</v>
      </c>
      <c r="V67" s="18">
        <v>144300</v>
      </c>
      <c r="W67" s="20"/>
    </row>
    <row r="68" spans="1:23" x14ac:dyDescent="0.15">
      <c r="A68" s="10">
        <v>66</v>
      </c>
      <c r="B68" s="10">
        <v>59000</v>
      </c>
      <c r="C68" s="10">
        <f>SUM($B$3:B68)</f>
        <v>611300</v>
      </c>
      <c r="E68" s="10">
        <v>66</v>
      </c>
      <c r="F68" s="10">
        <v>1988</v>
      </c>
      <c r="G68" s="10">
        <v>33</v>
      </c>
      <c r="H68" s="10">
        <v>59655</v>
      </c>
      <c r="O68" s="10">
        <v>66</v>
      </c>
      <c r="P68" s="10">
        <v>5980</v>
      </c>
      <c r="R68" s="10">
        <v>66</v>
      </c>
      <c r="S68" s="10">
        <v>165000</v>
      </c>
      <c r="U68" s="17">
        <v>147</v>
      </c>
      <c r="V68" s="18">
        <v>149500</v>
      </c>
      <c r="W68" s="20"/>
    </row>
    <row r="69" spans="1:23" x14ac:dyDescent="0.15">
      <c r="A69" s="10">
        <v>67</v>
      </c>
      <c r="B69" s="10">
        <v>63000</v>
      </c>
      <c r="C69" s="10">
        <f>SUM($B$3:B69)</f>
        <v>674300</v>
      </c>
      <c r="E69" s="10">
        <v>67</v>
      </c>
      <c r="F69" s="10">
        <v>2007</v>
      </c>
      <c r="G69" s="10">
        <v>33</v>
      </c>
      <c r="H69" s="10">
        <v>60212</v>
      </c>
      <c r="O69" s="10">
        <v>67</v>
      </c>
      <c r="P69" s="10">
        <v>6230</v>
      </c>
      <c r="R69" s="10">
        <v>67</v>
      </c>
      <c r="S69" s="10">
        <v>170000</v>
      </c>
      <c r="U69" s="19">
        <v>148</v>
      </c>
      <c r="V69" s="18">
        <v>154700</v>
      </c>
      <c r="W69" s="20"/>
    </row>
    <row r="70" spans="1:23" x14ac:dyDescent="0.15">
      <c r="A70" s="10">
        <v>68</v>
      </c>
      <c r="B70" s="10">
        <v>67000</v>
      </c>
      <c r="C70" s="10">
        <f>SUM($B$3:B70)</f>
        <v>741300</v>
      </c>
      <c r="E70" s="10">
        <v>68</v>
      </c>
      <c r="F70" s="10">
        <v>2025</v>
      </c>
      <c r="G70" s="10">
        <v>33</v>
      </c>
      <c r="H70" s="10">
        <v>60769</v>
      </c>
      <c r="O70" s="10">
        <v>68</v>
      </c>
      <c r="P70" s="10">
        <v>6480</v>
      </c>
      <c r="R70" s="10">
        <v>68</v>
      </c>
      <c r="S70" s="10">
        <v>170000</v>
      </c>
      <c r="U70" s="17">
        <v>149</v>
      </c>
      <c r="V70" s="18">
        <v>159900</v>
      </c>
      <c r="W70" s="20"/>
    </row>
    <row r="71" spans="1:23" x14ac:dyDescent="0.15">
      <c r="A71" s="10">
        <v>69</v>
      </c>
      <c r="B71" s="10">
        <v>71000</v>
      </c>
      <c r="C71" s="10">
        <f>SUM($B$3:B71)</f>
        <v>812300</v>
      </c>
      <c r="E71" s="10">
        <v>69</v>
      </c>
      <c r="F71" s="10">
        <v>2044</v>
      </c>
      <c r="G71" s="10">
        <v>34</v>
      </c>
      <c r="H71" s="10">
        <v>61325</v>
      </c>
      <c r="O71" s="10">
        <v>69</v>
      </c>
      <c r="P71" s="10">
        <v>6730</v>
      </c>
      <c r="R71" s="10">
        <v>69</v>
      </c>
      <c r="S71" s="10">
        <v>175000</v>
      </c>
      <c r="U71" s="19">
        <v>150</v>
      </c>
      <c r="V71" s="18">
        <v>165100</v>
      </c>
      <c r="W71" s="20"/>
    </row>
    <row r="72" spans="1:23" x14ac:dyDescent="0.15">
      <c r="A72" s="10">
        <v>70</v>
      </c>
      <c r="B72" s="10">
        <v>120000</v>
      </c>
      <c r="C72" s="10">
        <f>SUM($B$3:B72)</f>
        <v>932300</v>
      </c>
      <c r="E72" s="10">
        <v>70</v>
      </c>
      <c r="F72" s="10">
        <v>2062</v>
      </c>
      <c r="G72" s="10">
        <v>34</v>
      </c>
      <c r="H72" s="10">
        <v>61882</v>
      </c>
      <c r="O72" s="10">
        <v>70</v>
      </c>
      <c r="P72" s="10">
        <v>6980</v>
      </c>
      <c r="R72" s="10">
        <v>70</v>
      </c>
      <c r="S72" s="10">
        <v>175000</v>
      </c>
      <c r="U72" s="17">
        <v>151</v>
      </c>
      <c r="V72" s="18">
        <v>165100</v>
      </c>
      <c r="W72" s="20"/>
    </row>
    <row r="73" spans="1:23" x14ac:dyDescent="0.15">
      <c r="A73" s="10">
        <v>71</v>
      </c>
      <c r="B73" s="10">
        <v>140000</v>
      </c>
      <c r="C73" s="10">
        <f>SUM($B$3:B73)</f>
        <v>1072300</v>
      </c>
      <c r="E73" s="10">
        <v>71</v>
      </c>
      <c r="F73" s="10">
        <v>2081</v>
      </c>
      <c r="G73" s="10">
        <v>34</v>
      </c>
      <c r="H73" s="10">
        <v>62439</v>
      </c>
      <c r="O73" s="10">
        <v>71</v>
      </c>
      <c r="P73" s="10">
        <v>7230</v>
      </c>
      <c r="R73" s="10">
        <v>71</v>
      </c>
      <c r="S73" s="10">
        <v>180000</v>
      </c>
      <c r="U73" s="19">
        <v>152</v>
      </c>
      <c r="V73" s="18">
        <v>188400</v>
      </c>
      <c r="W73" s="20"/>
    </row>
    <row r="74" spans="1:23" x14ac:dyDescent="0.15">
      <c r="A74" s="10">
        <v>72</v>
      </c>
      <c r="B74" s="10">
        <v>160000</v>
      </c>
      <c r="C74" s="10">
        <f>SUM($B$3:B74)</f>
        <v>1232300</v>
      </c>
      <c r="E74" s="10">
        <v>72</v>
      </c>
      <c r="F74" s="10">
        <v>2099</v>
      </c>
      <c r="G74" s="10">
        <v>34</v>
      </c>
      <c r="H74" s="10">
        <v>62996</v>
      </c>
      <c r="O74" s="10">
        <v>72</v>
      </c>
      <c r="P74" s="10">
        <v>7480</v>
      </c>
      <c r="R74" s="10">
        <v>72</v>
      </c>
      <c r="S74" s="10">
        <v>180000</v>
      </c>
      <c r="U74" s="17">
        <v>153</v>
      </c>
      <c r="V74" s="18">
        <v>218400</v>
      </c>
      <c r="W74" s="20"/>
    </row>
    <row r="75" spans="1:23" x14ac:dyDescent="0.15">
      <c r="A75" s="10">
        <v>73</v>
      </c>
      <c r="B75" s="10">
        <v>180000</v>
      </c>
      <c r="C75" s="10">
        <f>SUM($B$3:B75)</f>
        <v>1412300</v>
      </c>
      <c r="E75" s="10">
        <v>73</v>
      </c>
      <c r="F75" s="10">
        <v>2118</v>
      </c>
      <c r="G75" s="10">
        <v>35</v>
      </c>
      <c r="H75" s="10">
        <v>63553</v>
      </c>
      <c r="O75" s="10">
        <v>73</v>
      </c>
      <c r="P75" s="10">
        <v>7730</v>
      </c>
      <c r="R75" s="10">
        <v>73</v>
      </c>
      <c r="S75" s="10">
        <v>185000</v>
      </c>
      <c r="U75" s="19">
        <v>154</v>
      </c>
      <c r="V75" s="18">
        <v>248400</v>
      </c>
      <c r="W75" s="20"/>
    </row>
    <row r="76" spans="1:23" x14ac:dyDescent="0.15">
      <c r="A76" s="10">
        <v>74</v>
      </c>
      <c r="B76" s="10">
        <v>200000</v>
      </c>
      <c r="C76" s="10">
        <f>SUM($B$3:B76)</f>
        <v>1612300</v>
      </c>
      <c r="E76" s="10">
        <v>74</v>
      </c>
      <c r="F76" s="10">
        <v>2137</v>
      </c>
      <c r="G76" s="10">
        <v>35</v>
      </c>
      <c r="H76" s="10">
        <v>64110</v>
      </c>
      <c r="O76" s="10">
        <v>74</v>
      </c>
      <c r="P76" s="10">
        <v>7980</v>
      </c>
      <c r="R76" s="10">
        <v>74</v>
      </c>
      <c r="S76" s="10">
        <v>185000</v>
      </c>
      <c r="U76" s="17">
        <v>155</v>
      </c>
      <c r="V76" s="18">
        <v>278400</v>
      </c>
      <c r="W76" s="20"/>
    </row>
    <row r="77" spans="1:23" x14ac:dyDescent="0.15">
      <c r="A77" s="10">
        <v>75</v>
      </c>
      <c r="B77" s="10">
        <v>220000</v>
      </c>
      <c r="C77" s="10">
        <f>SUM($B$3:B77)</f>
        <v>1832300</v>
      </c>
      <c r="E77" s="10">
        <v>75</v>
      </c>
      <c r="F77" s="10">
        <v>2155</v>
      </c>
      <c r="G77" s="10">
        <v>35</v>
      </c>
      <c r="H77" s="10">
        <v>64667</v>
      </c>
      <c r="O77" s="10">
        <v>75</v>
      </c>
      <c r="P77" s="10">
        <v>8230</v>
      </c>
      <c r="R77" s="10">
        <v>75</v>
      </c>
      <c r="S77" s="10">
        <v>190000</v>
      </c>
      <c r="U77" s="19">
        <v>156</v>
      </c>
      <c r="V77" s="18">
        <v>308400</v>
      </c>
      <c r="W77" s="20"/>
    </row>
    <row r="78" spans="1:23" x14ac:dyDescent="0.15">
      <c r="A78" s="10">
        <v>76</v>
      </c>
      <c r="B78" s="10">
        <v>240000</v>
      </c>
      <c r="C78" s="10">
        <f>SUM($B$3:B78)</f>
        <v>2072300</v>
      </c>
      <c r="E78" s="10">
        <v>76</v>
      </c>
      <c r="F78" s="10">
        <v>2174</v>
      </c>
      <c r="G78" s="10">
        <v>36</v>
      </c>
      <c r="H78" s="10">
        <v>65224</v>
      </c>
      <c r="O78" s="10">
        <v>76</v>
      </c>
      <c r="P78" s="10">
        <v>8480</v>
      </c>
      <c r="R78" s="10">
        <v>76</v>
      </c>
      <c r="S78" s="10">
        <v>190000</v>
      </c>
      <c r="U78" s="17">
        <v>157</v>
      </c>
      <c r="V78" s="18">
        <v>338400</v>
      </c>
      <c r="W78" s="20"/>
    </row>
    <row r="79" spans="1:23" x14ac:dyDescent="0.15">
      <c r="A79" s="10">
        <v>77</v>
      </c>
      <c r="B79" s="10">
        <v>260000</v>
      </c>
      <c r="C79" s="10">
        <f>SUM($B$3:B79)</f>
        <v>2332300</v>
      </c>
      <c r="E79" s="10">
        <v>77</v>
      </c>
      <c r="F79" s="10">
        <v>2192</v>
      </c>
      <c r="G79" s="10">
        <v>36</v>
      </c>
      <c r="H79" s="10">
        <v>65781</v>
      </c>
      <c r="O79" s="10">
        <v>77</v>
      </c>
      <c r="P79" s="10">
        <v>8730</v>
      </c>
      <c r="R79" s="10">
        <v>77</v>
      </c>
      <c r="S79" s="10">
        <v>195000</v>
      </c>
      <c r="U79" s="19">
        <v>158</v>
      </c>
      <c r="V79" s="18">
        <v>368400</v>
      </c>
      <c r="W79" s="20"/>
    </row>
    <row r="80" spans="1:23" x14ac:dyDescent="0.15">
      <c r="A80" s="10">
        <v>78</v>
      </c>
      <c r="B80" s="10">
        <v>280000</v>
      </c>
      <c r="C80" s="10">
        <f>SUM($B$3:B80)</f>
        <v>2612300</v>
      </c>
      <c r="E80" s="10">
        <v>78</v>
      </c>
      <c r="F80" s="10">
        <v>2211</v>
      </c>
      <c r="G80" s="10">
        <v>36</v>
      </c>
      <c r="H80" s="10">
        <v>66338</v>
      </c>
      <c r="O80" s="10">
        <v>78</v>
      </c>
      <c r="P80" s="10">
        <v>8980</v>
      </c>
      <c r="R80" s="10">
        <v>78</v>
      </c>
      <c r="S80" s="10">
        <v>195000</v>
      </c>
      <c r="U80" s="17">
        <v>159</v>
      </c>
      <c r="V80" s="18">
        <v>398400</v>
      </c>
      <c r="W80" s="20"/>
    </row>
    <row r="81" spans="1:23" x14ac:dyDescent="0.15">
      <c r="A81" s="10">
        <v>79</v>
      </c>
      <c r="B81" s="10">
        <v>300000</v>
      </c>
      <c r="C81" s="10">
        <f>SUM($B$3:B81)</f>
        <v>2912300</v>
      </c>
      <c r="E81" s="10">
        <v>79</v>
      </c>
      <c r="F81" s="10">
        <v>2229</v>
      </c>
      <c r="G81" s="10">
        <v>37</v>
      </c>
      <c r="H81" s="10">
        <v>66895</v>
      </c>
      <c r="O81" s="10">
        <v>79</v>
      </c>
      <c r="P81" s="10">
        <v>9230</v>
      </c>
      <c r="R81" s="10">
        <v>79</v>
      </c>
      <c r="S81" s="10">
        <v>200000</v>
      </c>
      <c r="U81" s="19">
        <v>160</v>
      </c>
      <c r="V81" s="18">
        <v>428400</v>
      </c>
      <c r="W81" s="20"/>
    </row>
    <row r="82" spans="1:23" x14ac:dyDescent="0.15">
      <c r="A82" s="10">
        <v>80</v>
      </c>
      <c r="B82" s="10">
        <v>500000</v>
      </c>
      <c r="C82" s="10">
        <f>SUM($B$3:B82)</f>
        <v>3412300</v>
      </c>
      <c r="E82" s="10">
        <v>80</v>
      </c>
      <c r="F82" s="10">
        <v>2248</v>
      </c>
      <c r="G82" s="10">
        <v>37</v>
      </c>
      <c r="H82" s="10">
        <v>67452</v>
      </c>
      <c r="O82" s="10">
        <v>80</v>
      </c>
      <c r="P82" s="10">
        <v>9480</v>
      </c>
      <c r="R82" s="10">
        <v>80</v>
      </c>
      <c r="S82" s="10">
        <v>200000</v>
      </c>
      <c r="U82" s="17">
        <v>161</v>
      </c>
      <c r="V82" s="18">
        <v>428400</v>
      </c>
      <c r="W82" s="20"/>
    </row>
    <row r="83" spans="1:23" x14ac:dyDescent="0.15">
      <c r="A83" s="10">
        <v>81</v>
      </c>
      <c r="B83" s="10">
        <v>617904</v>
      </c>
      <c r="C83" s="10">
        <f>SUM($B$3:B83)</f>
        <v>4030204</v>
      </c>
      <c r="E83" s="10">
        <v>81</v>
      </c>
      <c r="F83" s="10">
        <v>2266</v>
      </c>
      <c r="G83" s="10">
        <v>37</v>
      </c>
      <c r="H83" s="10">
        <v>68009</v>
      </c>
      <c r="O83" s="10">
        <v>1000</v>
      </c>
      <c r="P83" s="10">
        <v>10230</v>
      </c>
      <c r="R83" s="10">
        <v>81</v>
      </c>
      <c r="S83" s="10">
        <v>205000</v>
      </c>
      <c r="U83" s="19">
        <v>162</v>
      </c>
      <c r="V83" s="18">
        <v>487300</v>
      </c>
      <c r="W83" s="20"/>
    </row>
    <row r="84" spans="1:23" x14ac:dyDescent="0.15">
      <c r="A84" s="10">
        <v>82</v>
      </c>
      <c r="B84" s="10">
        <v>675389</v>
      </c>
      <c r="C84" s="10">
        <f>SUM($B$3:B84)</f>
        <v>4705593</v>
      </c>
      <c r="E84" s="10">
        <v>82</v>
      </c>
      <c r="F84" s="10">
        <v>2285</v>
      </c>
      <c r="G84" s="10">
        <v>38</v>
      </c>
      <c r="H84" s="10">
        <v>68566</v>
      </c>
      <c r="O84" s="10">
        <v>2000</v>
      </c>
      <c r="P84" s="10">
        <v>10980</v>
      </c>
      <c r="R84" s="10">
        <v>82</v>
      </c>
      <c r="S84" s="10">
        <v>205000</v>
      </c>
      <c r="U84" s="17">
        <v>163</v>
      </c>
      <c r="V84" s="18">
        <v>553300</v>
      </c>
      <c r="W84" s="20"/>
    </row>
    <row r="85" spans="1:23" x14ac:dyDescent="0.15">
      <c r="A85" s="10">
        <v>83</v>
      </c>
      <c r="B85" s="10">
        <v>734908</v>
      </c>
      <c r="C85" s="10">
        <f>SUM($B$3:B85)</f>
        <v>5440501</v>
      </c>
      <c r="E85" s="10">
        <v>83</v>
      </c>
      <c r="F85" s="10">
        <v>2304</v>
      </c>
      <c r="G85" s="10">
        <v>38</v>
      </c>
      <c r="H85" s="10">
        <v>69123</v>
      </c>
      <c r="O85" s="10">
        <v>3000</v>
      </c>
      <c r="P85" s="10">
        <v>11730</v>
      </c>
      <c r="R85" s="10">
        <v>83</v>
      </c>
      <c r="S85" s="10">
        <v>210000</v>
      </c>
      <c r="U85" s="19">
        <v>164</v>
      </c>
      <c r="V85" s="18">
        <v>619300</v>
      </c>
      <c r="W85" s="20"/>
    </row>
    <row r="86" spans="1:23" x14ac:dyDescent="0.15">
      <c r="A86" s="10">
        <v>84</v>
      </c>
      <c r="B86" s="10">
        <v>796462</v>
      </c>
      <c r="C86" s="10">
        <f>SUM($B$3:B86)</f>
        <v>6236963</v>
      </c>
      <c r="E86" s="10">
        <v>84</v>
      </c>
      <c r="F86" s="10">
        <v>2322</v>
      </c>
      <c r="G86" s="10">
        <v>38</v>
      </c>
      <c r="H86" s="10">
        <v>69680</v>
      </c>
      <c r="O86" s="10">
        <v>4000</v>
      </c>
      <c r="P86" s="10">
        <v>12480</v>
      </c>
      <c r="R86" s="10">
        <v>84</v>
      </c>
      <c r="S86" s="10">
        <v>210000</v>
      </c>
      <c r="U86" s="17">
        <v>165</v>
      </c>
      <c r="V86" s="18">
        <v>685300</v>
      </c>
      <c r="W86" s="20"/>
    </row>
    <row r="87" spans="1:23" x14ac:dyDescent="0.15">
      <c r="A87" s="10">
        <v>85</v>
      </c>
      <c r="B87" s="10">
        <v>860057</v>
      </c>
      <c r="C87" s="10">
        <f>SUM($B$3:B87)</f>
        <v>7097020</v>
      </c>
      <c r="E87" s="10">
        <v>85</v>
      </c>
      <c r="F87" s="10">
        <v>2341</v>
      </c>
      <c r="G87" s="10">
        <v>39</v>
      </c>
      <c r="H87" s="10">
        <v>70237</v>
      </c>
      <c r="O87" s="10">
        <v>5000</v>
      </c>
      <c r="P87" s="10">
        <v>13230</v>
      </c>
      <c r="R87" s="10">
        <v>85</v>
      </c>
      <c r="S87" s="10">
        <v>215000</v>
      </c>
      <c r="U87" s="19">
        <v>166</v>
      </c>
      <c r="V87" s="18">
        <v>751300</v>
      </c>
      <c r="W87" s="20"/>
    </row>
    <row r="88" spans="1:23" x14ac:dyDescent="0.15">
      <c r="A88" s="10">
        <v>86</v>
      </c>
      <c r="B88" s="10">
        <v>925684</v>
      </c>
      <c r="C88" s="10">
        <f>SUM($B$3:B88)</f>
        <v>8022704</v>
      </c>
      <c r="E88" s="10">
        <v>86</v>
      </c>
      <c r="F88" s="10">
        <v>2359</v>
      </c>
      <c r="G88" s="10">
        <v>39</v>
      </c>
      <c r="H88" s="10">
        <v>70794</v>
      </c>
      <c r="O88" s="10">
        <v>6000</v>
      </c>
      <c r="P88" s="10">
        <v>13980</v>
      </c>
      <c r="R88" s="10">
        <v>86</v>
      </c>
      <c r="S88" s="10">
        <v>215000</v>
      </c>
      <c r="U88" s="17">
        <v>167</v>
      </c>
      <c r="V88" s="18">
        <v>817300</v>
      </c>
      <c r="W88" s="20"/>
    </row>
    <row r="89" spans="1:23" x14ac:dyDescent="0.15">
      <c r="A89" s="10">
        <v>87</v>
      </c>
      <c r="B89" s="10">
        <v>993347</v>
      </c>
      <c r="C89" s="10">
        <f>SUM($B$3:B89)</f>
        <v>9016051</v>
      </c>
      <c r="E89" s="10">
        <v>87</v>
      </c>
      <c r="F89" s="10">
        <v>2378</v>
      </c>
      <c r="G89" s="10">
        <v>39</v>
      </c>
      <c r="H89" s="10">
        <v>71351</v>
      </c>
      <c r="O89" s="10">
        <v>7000</v>
      </c>
      <c r="P89" s="10">
        <v>14730</v>
      </c>
      <c r="R89" s="10">
        <v>87</v>
      </c>
      <c r="S89" s="10">
        <v>220000</v>
      </c>
      <c r="U89" s="19">
        <v>168</v>
      </c>
      <c r="V89" s="18">
        <v>883300</v>
      </c>
      <c r="W89" s="20"/>
    </row>
    <row r="90" spans="1:23" x14ac:dyDescent="0.15">
      <c r="A90" s="10">
        <v>88</v>
      </c>
      <c r="B90" s="10">
        <v>1063046</v>
      </c>
      <c r="C90" s="10">
        <f>SUM($B$3:B90)</f>
        <v>10079097</v>
      </c>
      <c r="E90" s="10">
        <v>88</v>
      </c>
      <c r="F90" s="10">
        <v>2396</v>
      </c>
      <c r="G90" s="10">
        <v>39</v>
      </c>
      <c r="H90" s="10">
        <v>71908</v>
      </c>
      <c r="O90" s="10">
        <v>8000</v>
      </c>
      <c r="P90" s="10">
        <v>15480</v>
      </c>
      <c r="R90" s="10">
        <v>88</v>
      </c>
      <c r="S90" s="10">
        <v>220000</v>
      </c>
      <c r="U90" s="17">
        <v>169</v>
      </c>
      <c r="V90" s="18">
        <v>949300</v>
      </c>
      <c r="W90" s="20"/>
    </row>
    <row r="91" spans="1:23" x14ac:dyDescent="0.15">
      <c r="A91" s="10">
        <v>89</v>
      </c>
      <c r="B91" s="10">
        <v>1134786</v>
      </c>
      <c r="C91" s="10">
        <f>SUM($B$3:B91)</f>
        <v>11213883</v>
      </c>
      <c r="E91" s="10">
        <v>89</v>
      </c>
      <c r="F91" s="10">
        <v>2415</v>
      </c>
      <c r="G91" s="10">
        <v>40</v>
      </c>
      <c r="H91" s="10">
        <v>72465</v>
      </c>
      <c r="O91" s="10">
        <v>9000</v>
      </c>
      <c r="P91" s="10">
        <v>16230</v>
      </c>
      <c r="R91" s="10">
        <v>89</v>
      </c>
      <c r="S91" s="10">
        <v>225000</v>
      </c>
      <c r="U91" s="19">
        <v>170</v>
      </c>
      <c r="V91" s="18">
        <v>1015300</v>
      </c>
      <c r="W91" s="20"/>
    </row>
    <row r="92" spans="1:23" x14ac:dyDescent="0.15">
      <c r="A92" s="10">
        <v>90</v>
      </c>
      <c r="B92" s="10">
        <v>1256557</v>
      </c>
      <c r="C92" s="10">
        <f>SUM($B$3:B92)</f>
        <v>12470440</v>
      </c>
      <c r="E92" s="10">
        <v>90</v>
      </c>
      <c r="F92" s="10">
        <v>2434</v>
      </c>
      <c r="G92" s="10">
        <v>40</v>
      </c>
      <c r="H92" s="10">
        <v>73022</v>
      </c>
      <c r="O92" s="10">
        <v>10000</v>
      </c>
      <c r="P92" s="10">
        <v>16980</v>
      </c>
      <c r="R92" s="10">
        <v>90</v>
      </c>
      <c r="S92" s="10">
        <v>225000</v>
      </c>
      <c r="U92" s="17">
        <v>171</v>
      </c>
      <c r="V92" s="18">
        <v>1082400</v>
      </c>
      <c r="W92" s="20"/>
    </row>
    <row r="93" spans="1:23" x14ac:dyDescent="0.15">
      <c r="A93" s="10">
        <v>91</v>
      </c>
      <c r="B93" s="10">
        <v>1344397</v>
      </c>
      <c r="C93" s="10">
        <f>SUM($B$3:B93)</f>
        <v>13814837</v>
      </c>
      <c r="E93" s="10">
        <v>91</v>
      </c>
      <c r="F93" s="10">
        <v>2452</v>
      </c>
      <c r="G93" s="10">
        <v>40</v>
      </c>
      <c r="H93" s="10">
        <v>73579</v>
      </c>
      <c r="O93" s="10">
        <v>11000</v>
      </c>
      <c r="P93" s="10">
        <v>17730</v>
      </c>
      <c r="R93" s="10">
        <v>91</v>
      </c>
      <c r="S93" s="10">
        <v>230000</v>
      </c>
      <c r="U93" s="19">
        <v>172</v>
      </c>
      <c r="V93" s="18">
        <v>1153900</v>
      </c>
      <c r="W93" s="20"/>
    </row>
    <row r="94" spans="1:23" x14ac:dyDescent="0.15">
      <c r="A94" s="10">
        <v>92</v>
      </c>
      <c r="B94" s="10">
        <v>1427158</v>
      </c>
      <c r="C94" s="10">
        <f>SUM($B$3:B94)</f>
        <v>15241995</v>
      </c>
      <c r="E94" s="10">
        <v>92</v>
      </c>
      <c r="F94" s="10">
        <v>2471</v>
      </c>
      <c r="G94" s="10">
        <v>41</v>
      </c>
      <c r="H94" s="10">
        <v>74136</v>
      </c>
      <c r="O94" s="10">
        <v>12000</v>
      </c>
      <c r="P94" s="10">
        <v>18480</v>
      </c>
      <c r="R94" s="10">
        <v>92</v>
      </c>
      <c r="S94" s="10">
        <v>230000</v>
      </c>
      <c r="U94" s="17">
        <v>173</v>
      </c>
      <c r="V94" s="18">
        <v>1225400</v>
      </c>
      <c r="W94" s="20"/>
    </row>
    <row r="95" spans="1:23" x14ac:dyDescent="0.15">
      <c r="A95" s="10">
        <v>93</v>
      </c>
      <c r="B95" s="10">
        <v>1512382</v>
      </c>
      <c r="C95" s="10">
        <f>SUM($B$3:B95)</f>
        <v>16754377</v>
      </c>
      <c r="E95" s="10">
        <v>93</v>
      </c>
      <c r="F95" s="10">
        <v>2489</v>
      </c>
      <c r="G95" s="10">
        <v>41</v>
      </c>
      <c r="H95" s="10">
        <v>74693</v>
      </c>
      <c r="O95" s="10">
        <v>13000</v>
      </c>
      <c r="P95" s="10">
        <v>19230</v>
      </c>
      <c r="R95" s="10">
        <v>93</v>
      </c>
      <c r="S95" s="10">
        <v>235000</v>
      </c>
      <c r="U95" s="19">
        <v>174</v>
      </c>
      <c r="V95" s="18">
        <v>1296900</v>
      </c>
      <c r="W95" s="20"/>
    </row>
    <row r="96" spans="1:23" x14ac:dyDescent="0.15">
      <c r="A96" s="10">
        <v>94</v>
      </c>
      <c r="B96" s="10">
        <v>1600068</v>
      </c>
      <c r="C96" s="10">
        <f>SUM($B$3:B96)</f>
        <v>18354445</v>
      </c>
      <c r="E96" s="10">
        <v>94</v>
      </c>
      <c r="F96" s="10">
        <v>2508</v>
      </c>
      <c r="G96" s="10">
        <v>41</v>
      </c>
      <c r="H96" s="10">
        <v>75250</v>
      </c>
      <c r="R96" s="10">
        <v>94</v>
      </c>
      <c r="S96" s="10">
        <v>235000</v>
      </c>
      <c r="U96" s="17">
        <v>175</v>
      </c>
      <c r="V96" s="18">
        <v>1368400</v>
      </c>
      <c r="W96" s="20"/>
    </row>
    <row r="97" spans="1:23" x14ac:dyDescent="0.15">
      <c r="A97" s="10">
        <v>95</v>
      </c>
      <c r="B97" s="10">
        <v>1690216</v>
      </c>
      <c r="C97" s="10">
        <f>SUM($B$3:B97)</f>
        <v>20044661</v>
      </c>
      <c r="E97" s="10">
        <v>95</v>
      </c>
      <c r="F97" s="10">
        <v>2526</v>
      </c>
      <c r="G97" s="10">
        <v>42</v>
      </c>
      <c r="H97" s="10">
        <v>75807</v>
      </c>
      <c r="R97" s="10">
        <v>95</v>
      </c>
      <c r="S97" s="10">
        <v>240000</v>
      </c>
      <c r="U97" s="19">
        <v>176</v>
      </c>
      <c r="V97" s="18">
        <v>1439900</v>
      </c>
      <c r="W97" s="20"/>
    </row>
    <row r="98" spans="1:23" x14ac:dyDescent="0.15">
      <c r="A98" s="10">
        <v>96</v>
      </c>
      <c r="B98" s="10">
        <v>1782826</v>
      </c>
      <c r="C98" s="10">
        <f>SUM($B$3:B98)</f>
        <v>21827487</v>
      </c>
      <c r="E98" s="10">
        <v>96</v>
      </c>
      <c r="F98" s="10">
        <v>2545</v>
      </c>
      <c r="G98" s="10">
        <v>42</v>
      </c>
      <c r="H98" s="10">
        <v>76364</v>
      </c>
      <c r="R98" s="10">
        <v>96</v>
      </c>
      <c r="S98" s="10">
        <v>240000</v>
      </c>
      <c r="U98" s="17">
        <v>177</v>
      </c>
      <c r="V98" s="18">
        <v>1511400</v>
      </c>
      <c r="W98" s="20"/>
    </row>
    <row r="99" spans="1:23" x14ac:dyDescent="0.15">
      <c r="A99" s="10">
        <v>97</v>
      </c>
      <c r="B99" s="10">
        <v>1877898</v>
      </c>
      <c r="C99" s="10">
        <f>SUM($B$3:B99)</f>
        <v>23705385</v>
      </c>
      <c r="E99" s="10">
        <v>97</v>
      </c>
      <c r="F99" s="10">
        <v>2564</v>
      </c>
      <c r="G99" s="10">
        <v>42</v>
      </c>
      <c r="H99" s="10">
        <v>76921</v>
      </c>
      <c r="R99" s="10">
        <v>97</v>
      </c>
      <c r="S99" s="10">
        <v>245000</v>
      </c>
      <c r="U99" s="19">
        <v>178</v>
      </c>
      <c r="V99" s="18">
        <v>1582900</v>
      </c>
      <c r="W99" s="20"/>
    </row>
    <row r="100" spans="1:23" x14ac:dyDescent="0.15">
      <c r="A100" s="10">
        <v>98</v>
      </c>
      <c r="B100" s="10">
        <v>1975425</v>
      </c>
      <c r="C100" s="10">
        <f>SUM($B$3:B100)</f>
        <v>25680810</v>
      </c>
      <c r="E100" s="10">
        <v>98</v>
      </c>
      <c r="F100" s="10">
        <v>2582</v>
      </c>
      <c r="G100" s="10">
        <v>43</v>
      </c>
      <c r="H100" s="10">
        <v>77478</v>
      </c>
      <c r="R100" s="10">
        <v>98</v>
      </c>
      <c r="S100" s="10">
        <v>245000</v>
      </c>
      <c r="U100" s="17">
        <v>179</v>
      </c>
      <c r="V100" s="18">
        <v>1654400</v>
      </c>
      <c r="W100" s="20"/>
    </row>
    <row r="101" spans="1:23" x14ac:dyDescent="0.15">
      <c r="A101" s="10">
        <v>99</v>
      </c>
      <c r="B101" s="10">
        <v>2075421</v>
      </c>
      <c r="C101" s="10">
        <f>SUM($B$3:B101)</f>
        <v>27756231</v>
      </c>
      <c r="E101" s="10">
        <v>99</v>
      </c>
      <c r="F101" s="10">
        <v>2601</v>
      </c>
      <c r="G101" s="10">
        <v>43</v>
      </c>
      <c r="H101" s="10">
        <v>78035</v>
      </c>
      <c r="R101" s="10">
        <v>99</v>
      </c>
      <c r="S101" s="10">
        <v>250000</v>
      </c>
      <c r="U101" s="19">
        <v>180</v>
      </c>
      <c r="V101" s="18">
        <v>1725900</v>
      </c>
      <c r="W101" s="20"/>
    </row>
    <row r="102" spans="1:23" x14ac:dyDescent="0.15">
      <c r="A102" s="10">
        <v>100</v>
      </c>
      <c r="B102" s="10">
        <v>2305880</v>
      </c>
      <c r="C102" s="10">
        <f>SUM($B$3:B102)</f>
        <v>30062111</v>
      </c>
      <c r="E102" s="10">
        <v>100</v>
      </c>
      <c r="F102" s="10">
        <v>2619</v>
      </c>
      <c r="G102" s="10">
        <v>43</v>
      </c>
      <c r="H102" s="10">
        <v>78592</v>
      </c>
      <c r="R102" s="10">
        <v>100</v>
      </c>
      <c r="S102" s="10">
        <v>250000</v>
      </c>
      <c r="U102" s="17">
        <v>181</v>
      </c>
      <c r="V102" s="18">
        <v>1804000</v>
      </c>
      <c r="W102" s="20"/>
    </row>
    <row r="103" spans="1:23" x14ac:dyDescent="0.15">
      <c r="A103" s="10">
        <v>101</v>
      </c>
      <c r="B103" s="10">
        <v>2414000</v>
      </c>
      <c r="C103" s="10">
        <f>SUM($B$3:B103)</f>
        <v>32476111</v>
      </c>
      <c r="E103" s="10">
        <v>101</v>
      </c>
      <c r="F103" s="10">
        <v>2638</v>
      </c>
      <c r="G103" s="10">
        <v>43</v>
      </c>
      <c r="H103" s="10">
        <v>79149</v>
      </c>
      <c r="R103" s="10">
        <v>101</v>
      </c>
      <c r="S103" s="10">
        <v>255000</v>
      </c>
      <c r="U103" s="19">
        <v>182</v>
      </c>
      <c r="V103" s="18">
        <v>1881000</v>
      </c>
      <c r="W103" s="20"/>
    </row>
    <row r="104" spans="1:23" x14ac:dyDescent="0.15">
      <c r="A104" s="10">
        <v>102</v>
      </c>
      <c r="B104" s="10">
        <v>2524583</v>
      </c>
      <c r="C104" s="10">
        <f>SUM($B$3:B104)</f>
        <v>35000694</v>
      </c>
      <c r="E104" s="10">
        <v>102</v>
      </c>
      <c r="F104" s="10">
        <v>2656</v>
      </c>
      <c r="G104" s="10">
        <v>44</v>
      </c>
      <c r="H104" s="10">
        <v>79706</v>
      </c>
      <c r="R104" s="10">
        <v>102</v>
      </c>
      <c r="S104" s="10">
        <v>255000</v>
      </c>
      <c r="U104" s="17">
        <v>183</v>
      </c>
      <c r="V104" s="18">
        <v>1958000</v>
      </c>
      <c r="W104" s="20"/>
    </row>
    <row r="105" spans="1:23" x14ac:dyDescent="0.15">
      <c r="A105" s="10">
        <v>103</v>
      </c>
      <c r="B105" s="10">
        <v>2637627</v>
      </c>
      <c r="C105" s="10">
        <f>SUM($B$3:B105)</f>
        <v>37638321</v>
      </c>
      <c r="E105" s="10">
        <v>103</v>
      </c>
      <c r="F105" s="10">
        <v>2675</v>
      </c>
      <c r="G105" s="10">
        <v>44</v>
      </c>
      <c r="H105" s="10">
        <v>80263</v>
      </c>
      <c r="R105" s="10">
        <v>103</v>
      </c>
      <c r="S105" s="10">
        <v>260000</v>
      </c>
      <c r="U105" s="19">
        <v>184</v>
      </c>
      <c r="V105" s="18">
        <v>2035000</v>
      </c>
      <c r="W105" s="20"/>
    </row>
    <row r="106" spans="1:23" x14ac:dyDescent="0.15">
      <c r="A106" s="10">
        <v>104</v>
      </c>
      <c r="B106" s="10">
        <v>2753134</v>
      </c>
      <c r="C106" s="10">
        <f>SUM($B$3:B106)</f>
        <v>40391455</v>
      </c>
      <c r="E106" s="10">
        <v>104</v>
      </c>
      <c r="F106" s="10">
        <v>2693</v>
      </c>
      <c r="G106" s="10">
        <v>44</v>
      </c>
      <c r="H106" s="10">
        <v>80819</v>
      </c>
      <c r="R106" s="10">
        <v>104</v>
      </c>
      <c r="S106" s="10">
        <v>260000</v>
      </c>
      <c r="U106" s="17">
        <v>185</v>
      </c>
      <c r="V106" s="18">
        <v>2112000</v>
      </c>
      <c r="W106" s="20"/>
    </row>
    <row r="107" spans="1:23" x14ac:dyDescent="0.15">
      <c r="A107" s="10">
        <v>105</v>
      </c>
      <c r="B107" s="10">
        <v>2871103</v>
      </c>
      <c r="C107" s="10">
        <f>SUM($B$3:B107)</f>
        <v>43262558</v>
      </c>
      <c r="E107" s="10">
        <v>105</v>
      </c>
      <c r="F107" s="10">
        <v>2712</v>
      </c>
      <c r="G107" s="10">
        <v>45</v>
      </c>
      <c r="H107" s="10">
        <v>81376</v>
      </c>
      <c r="R107" s="10">
        <v>105</v>
      </c>
      <c r="S107" s="10">
        <v>265000</v>
      </c>
      <c r="U107" s="19">
        <v>186</v>
      </c>
      <c r="V107" s="18">
        <v>2189000</v>
      </c>
      <c r="W107" s="20"/>
    </row>
    <row r="108" spans="1:23" x14ac:dyDescent="0.15">
      <c r="A108" s="10">
        <v>106</v>
      </c>
      <c r="B108" s="10">
        <v>2991534</v>
      </c>
      <c r="C108" s="10">
        <f>SUM($B$3:B108)</f>
        <v>46254092</v>
      </c>
      <c r="E108" s="10">
        <v>106</v>
      </c>
      <c r="F108" s="10">
        <v>2731</v>
      </c>
      <c r="G108" s="10">
        <v>45</v>
      </c>
      <c r="H108" s="10">
        <v>81933</v>
      </c>
      <c r="R108" s="10">
        <v>106</v>
      </c>
      <c r="S108" s="10">
        <v>265000</v>
      </c>
      <c r="U108" s="17">
        <v>187</v>
      </c>
      <c r="V108" s="18">
        <v>2266000</v>
      </c>
      <c r="W108" s="20"/>
    </row>
    <row r="109" spans="1:23" x14ac:dyDescent="0.15">
      <c r="A109" s="10">
        <v>107</v>
      </c>
      <c r="B109" s="10">
        <v>3114427</v>
      </c>
      <c r="C109" s="10">
        <f>SUM($B$3:B109)</f>
        <v>49368519</v>
      </c>
      <c r="E109" s="10">
        <v>107</v>
      </c>
      <c r="F109" s="10">
        <v>2749</v>
      </c>
      <c r="G109" s="10">
        <v>45</v>
      </c>
      <c r="H109" s="10">
        <v>82490</v>
      </c>
      <c r="R109" s="10">
        <v>107</v>
      </c>
      <c r="S109" s="10">
        <v>270000</v>
      </c>
      <c r="U109" s="19">
        <v>188</v>
      </c>
      <c r="V109" s="18">
        <v>2343000</v>
      </c>
      <c r="W109" s="20"/>
    </row>
    <row r="110" spans="1:23" x14ac:dyDescent="0.15">
      <c r="A110" s="10">
        <v>108</v>
      </c>
      <c r="B110" s="10">
        <v>3239782</v>
      </c>
      <c r="C110" s="10">
        <f>SUM($B$3:B110)</f>
        <v>52608301</v>
      </c>
      <c r="E110" s="10">
        <v>108</v>
      </c>
      <c r="F110" s="10">
        <v>2768</v>
      </c>
      <c r="G110" s="10">
        <v>46</v>
      </c>
      <c r="H110" s="10">
        <v>83047</v>
      </c>
      <c r="R110" s="10">
        <v>108</v>
      </c>
      <c r="S110" s="10">
        <v>270000</v>
      </c>
      <c r="U110" s="17">
        <v>189</v>
      </c>
      <c r="V110" s="18">
        <v>2420000</v>
      </c>
      <c r="W110" s="20"/>
    </row>
    <row r="111" spans="1:23" x14ac:dyDescent="0.15">
      <c r="A111" s="10">
        <v>109</v>
      </c>
      <c r="B111" s="10">
        <v>3367599</v>
      </c>
      <c r="C111" s="10">
        <f>SUM($B$3:B111)</f>
        <v>55975900</v>
      </c>
      <c r="E111" s="10">
        <v>109</v>
      </c>
      <c r="F111" s="10">
        <v>2786</v>
      </c>
      <c r="G111" s="10">
        <v>46</v>
      </c>
      <c r="H111" s="10">
        <v>83604</v>
      </c>
      <c r="R111" s="10">
        <v>109</v>
      </c>
      <c r="S111" s="10">
        <v>275000</v>
      </c>
      <c r="U111" s="19">
        <v>190</v>
      </c>
      <c r="V111" s="18">
        <v>2497000</v>
      </c>
      <c r="W111" s="20"/>
    </row>
    <row r="112" spans="1:23" x14ac:dyDescent="0.15">
      <c r="A112" s="10">
        <v>110</v>
      </c>
      <c r="B112" s="10">
        <v>3657879</v>
      </c>
      <c r="C112" s="10">
        <f>SUM($B$3:B112)</f>
        <v>59633779</v>
      </c>
      <c r="E112" s="10">
        <v>110</v>
      </c>
      <c r="F112" s="10">
        <v>2805</v>
      </c>
      <c r="G112" s="10">
        <v>46</v>
      </c>
      <c r="H112" s="10">
        <v>84161</v>
      </c>
      <c r="R112" s="10">
        <v>110</v>
      </c>
      <c r="S112" s="10">
        <v>275000</v>
      </c>
      <c r="U112" s="17">
        <v>191</v>
      </c>
      <c r="V112" s="18">
        <v>2585000</v>
      </c>
      <c r="W112" s="20"/>
    </row>
    <row r="113" spans="1:23" x14ac:dyDescent="0.15">
      <c r="A113" s="10">
        <v>111</v>
      </c>
      <c r="B113" s="10">
        <v>3889916</v>
      </c>
      <c r="C113" s="10">
        <f>SUM($B$3:B113)</f>
        <v>63523695</v>
      </c>
      <c r="E113" s="10">
        <v>111</v>
      </c>
      <c r="F113" s="10">
        <v>2823</v>
      </c>
      <c r="G113" s="10">
        <v>47</v>
      </c>
      <c r="H113" s="10">
        <v>84718</v>
      </c>
      <c r="R113" s="10">
        <v>111</v>
      </c>
      <c r="S113" s="10">
        <v>280000</v>
      </c>
      <c r="U113" s="19">
        <v>192</v>
      </c>
      <c r="V113" s="18">
        <v>2673000</v>
      </c>
      <c r="W113" s="20"/>
    </row>
    <row r="114" spans="1:23" x14ac:dyDescent="0.15">
      <c r="A114" s="10">
        <v>112</v>
      </c>
      <c r="B114" s="10">
        <v>4008572</v>
      </c>
      <c r="C114" s="10">
        <f>SUM($B$3:B114)</f>
        <v>67532267</v>
      </c>
      <c r="E114" s="10">
        <v>112</v>
      </c>
      <c r="F114" s="10">
        <v>2842</v>
      </c>
      <c r="G114" s="10">
        <v>47</v>
      </c>
      <c r="H114" s="10">
        <v>85275</v>
      </c>
      <c r="R114" s="10">
        <v>112</v>
      </c>
      <c r="S114" s="10">
        <v>280000</v>
      </c>
      <c r="U114" s="17">
        <v>193</v>
      </c>
      <c r="V114" s="18">
        <v>2761000</v>
      </c>
      <c r="W114" s="20"/>
    </row>
    <row r="115" spans="1:23" x14ac:dyDescent="0.15">
      <c r="A115" s="10">
        <v>113</v>
      </c>
      <c r="B115" s="10">
        <v>4128959</v>
      </c>
      <c r="C115" s="10">
        <f>SUM($B$3:B115)</f>
        <v>71661226</v>
      </c>
      <c r="E115" s="10">
        <v>113</v>
      </c>
      <c r="F115" s="10">
        <v>2861</v>
      </c>
      <c r="G115" s="10">
        <v>47</v>
      </c>
      <c r="H115" s="10">
        <v>85832</v>
      </c>
      <c r="R115" s="10">
        <v>113</v>
      </c>
      <c r="S115" s="10">
        <v>285000</v>
      </c>
      <c r="U115" s="19">
        <v>194</v>
      </c>
      <c r="V115" s="18">
        <v>2849000</v>
      </c>
      <c r="W115" s="20"/>
    </row>
    <row r="116" spans="1:23" x14ac:dyDescent="0.15">
      <c r="A116" s="10">
        <v>114</v>
      </c>
      <c r="B116" s="10">
        <v>4251059</v>
      </c>
      <c r="C116" s="10">
        <f>SUM($B$3:B116)</f>
        <v>75912285</v>
      </c>
      <c r="E116" s="10">
        <v>114</v>
      </c>
      <c r="F116" s="10">
        <v>2879</v>
      </c>
      <c r="G116" s="10">
        <v>47</v>
      </c>
      <c r="H116" s="10">
        <v>86389</v>
      </c>
      <c r="R116" s="10">
        <v>114</v>
      </c>
      <c r="S116" s="10">
        <v>285000</v>
      </c>
      <c r="U116" s="17">
        <v>195</v>
      </c>
      <c r="V116" s="18">
        <v>2937000</v>
      </c>
      <c r="W116" s="20"/>
    </row>
    <row r="117" spans="1:23" x14ac:dyDescent="0.15">
      <c r="A117" s="10">
        <v>115</v>
      </c>
      <c r="B117" s="10">
        <v>4374882</v>
      </c>
      <c r="C117" s="10">
        <f>SUM($B$3:B117)</f>
        <v>80287167</v>
      </c>
      <c r="E117" s="10">
        <v>115</v>
      </c>
      <c r="F117" s="10">
        <v>2898</v>
      </c>
      <c r="G117" s="10">
        <v>48</v>
      </c>
      <c r="H117" s="10">
        <v>86946</v>
      </c>
      <c r="R117" s="10">
        <v>115</v>
      </c>
      <c r="S117" s="10">
        <v>290000</v>
      </c>
      <c r="U117" s="19">
        <v>196</v>
      </c>
      <c r="V117" s="18">
        <v>3025000</v>
      </c>
      <c r="W117" s="20"/>
    </row>
    <row r="118" spans="1:23" x14ac:dyDescent="0.15">
      <c r="A118" s="10">
        <v>116</v>
      </c>
      <c r="B118" s="10">
        <v>4500427</v>
      </c>
      <c r="C118" s="10">
        <f>SUM($B$3:B118)</f>
        <v>84787594</v>
      </c>
      <c r="E118" s="10">
        <v>116</v>
      </c>
      <c r="F118" s="10">
        <v>2916</v>
      </c>
      <c r="G118" s="10">
        <v>48</v>
      </c>
      <c r="H118" s="10">
        <v>87503</v>
      </c>
      <c r="R118" s="10">
        <v>116</v>
      </c>
      <c r="S118" s="10">
        <v>290000</v>
      </c>
      <c r="U118" s="17">
        <v>197</v>
      </c>
      <c r="V118" s="18">
        <v>3113000</v>
      </c>
      <c r="W118" s="20"/>
    </row>
    <row r="119" spans="1:23" x14ac:dyDescent="0.15">
      <c r="A119" s="10">
        <v>117</v>
      </c>
      <c r="B119" s="10">
        <v>4627696</v>
      </c>
      <c r="C119" s="10">
        <f>SUM($B$3:B119)</f>
        <v>89415290</v>
      </c>
      <c r="E119" s="10">
        <v>117</v>
      </c>
      <c r="F119" s="10">
        <v>2935</v>
      </c>
      <c r="G119" s="10">
        <v>48</v>
      </c>
      <c r="H119" s="10">
        <v>88060</v>
      </c>
      <c r="R119" s="10">
        <v>117</v>
      </c>
      <c r="S119" s="10">
        <v>295000</v>
      </c>
      <c r="U119" s="19">
        <v>198</v>
      </c>
      <c r="V119" s="18">
        <v>3201000</v>
      </c>
      <c r="W119" s="20"/>
    </row>
    <row r="120" spans="1:23" x14ac:dyDescent="0.15">
      <c r="A120" s="10">
        <v>118</v>
      </c>
      <c r="B120" s="10">
        <v>4756687</v>
      </c>
      <c r="C120" s="10">
        <f>SUM($B$3:B120)</f>
        <v>94171977</v>
      </c>
      <c r="E120" s="10">
        <v>118</v>
      </c>
      <c r="F120" s="10">
        <v>2953</v>
      </c>
      <c r="G120" s="10">
        <v>49</v>
      </c>
      <c r="H120" s="10">
        <v>88617</v>
      </c>
      <c r="R120" s="10">
        <v>118</v>
      </c>
      <c r="S120" s="10">
        <v>295000</v>
      </c>
      <c r="U120" s="17">
        <v>199</v>
      </c>
      <c r="V120" s="18">
        <v>3289000</v>
      </c>
      <c r="W120" s="20"/>
    </row>
    <row r="121" spans="1:23" x14ac:dyDescent="0.15">
      <c r="A121" s="10">
        <v>119</v>
      </c>
      <c r="B121" s="10">
        <v>4887401</v>
      </c>
      <c r="C121" s="10">
        <f>SUM($B$3:B121)</f>
        <v>99059378</v>
      </c>
      <c r="E121" s="10">
        <v>119</v>
      </c>
      <c r="F121" s="10">
        <v>2972</v>
      </c>
      <c r="G121" s="10">
        <v>49</v>
      </c>
      <c r="H121" s="10">
        <v>89174</v>
      </c>
      <c r="R121" s="10">
        <v>119</v>
      </c>
      <c r="S121" s="10">
        <v>300000</v>
      </c>
      <c r="U121" s="19">
        <v>200</v>
      </c>
      <c r="V121" s="18">
        <v>3377000</v>
      </c>
      <c r="W121" s="20"/>
    </row>
    <row r="122" spans="1:23" x14ac:dyDescent="0.15">
      <c r="A122" s="10">
        <v>120</v>
      </c>
      <c r="B122" s="10">
        <v>5109849</v>
      </c>
      <c r="C122" s="10">
        <f>SUM($B$3:B122)</f>
        <v>104169227</v>
      </c>
      <c r="E122" s="10">
        <v>120</v>
      </c>
      <c r="F122" s="10">
        <v>2991</v>
      </c>
      <c r="G122" s="10">
        <v>49</v>
      </c>
      <c r="H122" s="10">
        <v>89731</v>
      </c>
      <c r="R122" s="10">
        <v>120</v>
      </c>
      <c r="S122" s="10">
        <v>300000</v>
      </c>
      <c r="U122" s="17">
        <v>199</v>
      </c>
      <c r="V122" s="18">
        <v>3289000</v>
      </c>
      <c r="W122" s="20"/>
    </row>
    <row r="123" spans="1:23" x14ac:dyDescent="0.15">
      <c r="A123" s="10">
        <v>121</v>
      </c>
      <c r="B123" s="10">
        <v>5452724</v>
      </c>
      <c r="C123" s="10">
        <f>SUM($B$3:B123)</f>
        <v>109621951</v>
      </c>
      <c r="E123" s="10">
        <v>121</v>
      </c>
      <c r="F123" s="10">
        <v>3126</v>
      </c>
      <c r="G123" s="10">
        <v>52</v>
      </c>
      <c r="H123" s="10">
        <v>93806</v>
      </c>
      <c r="R123" s="10">
        <v>121</v>
      </c>
      <c r="S123" s="10">
        <v>305000</v>
      </c>
      <c r="U123" s="19">
        <v>200</v>
      </c>
      <c r="V123" s="18">
        <v>3377000</v>
      </c>
      <c r="W123" s="20"/>
    </row>
    <row r="124" spans="1:23" x14ac:dyDescent="0.15">
      <c r="A124" s="10">
        <v>122</v>
      </c>
      <c r="B124" s="10">
        <v>5675902</v>
      </c>
      <c r="C124" s="10">
        <f>SUM($B$3:B124)</f>
        <v>115297853</v>
      </c>
      <c r="E124" s="10">
        <v>122</v>
      </c>
      <c r="F124" s="10">
        <v>3143</v>
      </c>
      <c r="G124" s="10">
        <v>52</v>
      </c>
      <c r="H124" s="10">
        <v>94293</v>
      </c>
      <c r="R124" s="10">
        <v>122</v>
      </c>
      <c r="S124" s="10">
        <v>305000</v>
      </c>
    </row>
    <row r="125" spans="1:23" x14ac:dyDescent="0.15">
      <c r="A125" s="10">
        <v>123</v>
      </c>
      <c r="B125" s="10">
        <v>5902629</v>
      </c>
      <c r="C125" s="10">
        <f>SUM($B$3:B125)</f>
        <v>121200482</v>
      </c>
      <c r="E125" s="10">
        <v>123</v>
      </c>
      <c r="F125" s="10">
        <v>3159</v>
      </c>
      <c r="G125" s="10">
        <v>52</v>
      </c>
      <c r="H125" s="10">
        <v>94780</v>
      </c>
      <c r="R125" s="10">
        <v>123</v>
      </c>
      <c r="S125" s="10">
        <v>310000</v>
      </c>
    </row>
    <row r="126" spans="1:23" x14ac:dyDescent="0.15">
      <c r="A126" s="10">
        <v>124</v>
      </c>
      <c r="B126" s="10">
        <v>6132916</v>
      </c>
      <c r="C126" s="10">
        <f>SUM($B$3:B126)</f>
        <v>127333398</v>
      </c>
      <c r="E126" s="10">
        <v>124</v>
      </c>
      <c r="F126" s="10">
        <v>3175</v>
      </c>
      <c r="G126" s="10">
        <v>52</v>
      </c>
      <c r="H126" s="10">
        <v>95268</v>
      </c>
      <c r="R126" s="10">
        <v>124</v>
      </c>
      <c r="S126" s="10">
        <v>310000</v>
      </c>
    </row>
    <row r="127" spans="1:23" x14ac:dyDescent="0.15">
      <c r="A127" s="10">
        <v>125</v>
      </c>
      <c r="B127" s="10">
        <v>6366740</v>
      </c>
      <c r="C127" s="10">
        <f>SUM($B$3:B127)</f>
        <v>133700138</v>
      </c>
      <c r="E127" s="10">
        <v>125</v>
      </c>
      <c r="F127" s="10">
        <v>3191</v>
      </c>
      <c r="G127" s="10">
        <v>53</v>
      </c>
      <c r="H127" s="10">
        <v>95755</v>
      </c>
      <c r="R127" s="10">
        <v>125</v>
      </c>
      <c r="S127" s="10">
        <v>315000</v>
      </c>
    </row>
    <row r="128" spans="1:23" x14ac:dyDescent="0.15">
      <c r="A128" s="10">
        <v>126</v>
      </c>
      <c r="B128" s="10">
        <v>6661536</v>
      </c>
      <c r="C128" s="10">
        <f>SUM($B$3:B128)</f>
        <v>140361674</v>
      </c>
      <c r="E128" s="10">
        <v>126</v>
      </c>
      <c r="F128" s="10">
        <v>3208</v>
      </c>
      <c r="G128" s="10">
        <v>53</v>
      </c>
      <c r="H128" s="10">
        <v>96242</v>
      </c>
      <c r="R128" s="10">
        <v>126</v>
      </c>
      <c r="S128" s="10">
        <v>315000</v>
      </c>
    </row>
    <row r="129" spans="1:19" x14ac:dyDescent="0.15">
      <c r="A129" s="10">
        <v>127</v>
      </c>
      <c r="B129" s="10">
        <v>6868628</v>
      </c>
      <c r="C129" s="10">
        <f>SUM($B$3:B129)</f>
        <v>147230302</v>
      </c>
      <c r="E129" s="10">
        <v>127</v>
      </c>
      <c r="F129" s="10">
        <v>3224</v>
      </c>
      <c r="G129" s="10">
        <v>53</v>
      </c>
      <c r="H129" s="10">
        <v>96730</v>
      </c>
      <c r="R129" s="10">
        <v>127</v>
      </c>
      <c r="S129" s="10">
        <v>320000</v>
      </c>
    </row>
    <row r="130" spans="1:19" x14ac:dyDescent="0.15">
      <c r="A130" s="10">
        <v>128</v>
      </c>
      <c r="B130" s="10">
        <v>7078572</v>
      </c>
      <c r="C130" s="10">
        <f>SUM($B$3:B130)</f>
        <v>154308874</v>
      </c>
      <c r="E130" s="10">
        <v>128</v>
      </c>
      <c r="F130" s="10">
        <v>3240</v>
      </c>
      <c r="G130" s="10">
        <v>54</v>
      </c>
      <c r="H130" s="10">
        <v>97217</v>
      </c>
      <c r="R130" s="10">
        <v>128</v>
      </c>
      <c r="S130" s="10">
        <v>320000</v>
      </c>
    </row>
    <row r="131" spans="1:19" x14ac:dyDescent="0.15">
      <c r="A131" s="10">
        <v>129</v>
      </c>
      <c r="B131" s="10">
        <v>7314867</v>
      </c>
      <c r="C131" s="10">
        <f>SUM($B$3:B131)</f>
        <v>161623741</v>
      </c>
      <c r="E131" s="10">
        <v>129</v>
      </c>
      <c r="F131" s="10">
        <v>3256</v>
      </c>
      <c r="G131" s="10">
        <v>54</v>
      </c>
      <c r="H131" s="10">
        <v>97705</v>
      </c>
      <c r="R131" s="10">
        <v>129</v>
      </c>
      <c r="S131" s="10">
        <v>325000</v>
      </c>
    </row>
    <row r="132" spans="1:19" x14ac:dyDescent="0.15">
      <c r="A132" s="10">
        <v>130</v>
      </c>
      <c r="B132" s="10">
        <v>7717989</v>
      </c>
      <c r="C132" s="10">
        <f>SUM($B$3:B132)</f>
        <v>169341730</v>
      </c>
      <c r="E132" s="10">
        <v>130</v>
      </c>
      <c r="F132" s="10">
        <v>3273</v>
      </c>
      <c r="G132" s="10">
        <v>54</v>
      </c>
      <c r="H132" s="10">
        <v>98192</v>
      </c>
      <c r="R132" s="10">
        <v>130</v>
      </c>
      <c r="S132" s="10">
        <v>325000</v>
      </c>
    </row>
    <row r="133" spans="1:19" x14ac:dyDescent="0.15">
      <c r="A133" s="10">
        <v>131</v>
      </c>
      <c r="B133" s="10">
        <v>7924219</v>
      </c>
      <c r="C133" s="10">
        <f>SUM($B$3:B133)</f>
        <v>177265949</v>
      </c>
      <c r="E133" s="10">
        <v>131</v>
      </c>
      <c r="F133" s="10">
        <v>3289</v>
      </c>
      <c r="G133" s="10">
        <v>54</v>
      </c>
      <c r="H133" s="10">
        <v>98679</v>
      </c>
      <c r="R133" s="10">
        <v>131</v>
      </c>
      <c r="S133" s="10">
        <v>330000</v>
      </c>
    </row>
    <row r="134" spans="1:19" x14ac:dyDescent="0.15">
      <c r="A134" s="10">
        <v>132</v>
      </c>
      <c r="B134" s="10">
        <v>8132998</v>
      </c>
      <c r="C134" s="10">
        <f>SUM($B$3:B134)</f>
        <v>185398947</v>
      </c>
      <c r="E134" s="10">
        <v>132</v>
      </c>
      <c r="F134" s="10">
        <v>3305</v>
      </c>
      <c r="G134" s="10">
        <v>55</v>
      </c>
      <c r="H134" s="10">
        <v>99167</v>
      </c>
      <c r="R134" s="10">
        <v>132</v>
      </c>
      <c r="S134" s="10">
        <v>330000</v>
      </c>
    </row>
    <row r="135" spans="1:19" x14ac:dyDescent="0.15">
      <c r="A135" s="10">
        <v>133</v>
      </c>
      <c r="B135" s="10">
        <v>8362906</v>
      </c>
      <c r="C135" s="10">
        <f>SUM($B$3:B135)</f>
        <v>193761853</v>
      </c>
      <c r="E135" s="10">
        <v>133</v>
      </c>
      <c r="F135" s="10">
        <v>3321</v>
      </c>
      <c r="G135" s="10">
        <v>55</v>
      </c>
      <c r="H135" s="10">
        <v>99654</v>
      </c>
      <c r="R135" s="10">
        <v>133</v>
      </c>
      <c r="S135" s="10">
        <v>335000</v>
      </c>
    </row>
    <row r="136" spans="1:19" x14ac:dyDescent="0.15">
      <c r="A136" s="10">
        <v>134</v>
      </c>
      <c r="B136" s="10">
        <v>8563101</v>
      </c>
      <c r="C136" s="10">
        <f>SUM($B$3:B136)</f>
        <v>202324954</v>
      </c>
      <c r="E136" s="10">
        <v>134</v>
      </c>
      <c r="F136" s="10">
        <v>3338</v>
      </c>
      <c r="G136" s="10">
        <v>55</v>
      </c>
      <c r="H136" s="10">
        <v>100141</v>
      </c>
      <c r="R136" s="10">
        <v>134</v>
      </c>
      <c r="S136" s="10">
        <v>335000</v>
      </c>
    </row>
    <row r="137" spans="1:19" x14ac:dyDescent="0.15">
      <c r="A137" s="10">
        <v>135</v>
      </c>
      <c r="B137" s="10">
        <v>8764683</v>
      </c>
      <c r="C137" s="10">
        <f>SUM($B$3:B137)</f>
        <v>211089637</v>
      </c>
      <c r="E137" s="10">
        <v>135</v>
      </c>
      <c r="F137" s="10">
        <v>3354</v>
      </c>
      <c r="G137" s="10">
        <v>55</v>
      </c>
      <c r="H137" s="10">
        <v>100629</v>
      </c>
      <c r="R137" s="10">
        <v>135</v>
      </c>
      <c r="S137" s="10">
        <v>340000</v>
      </c>
    </row>
    <row r="138" spans="1:19" x14ac:dyDescent="0.15">
      <c r="A138" s="10">
        <v>136</v>
      </c>
      <c r="B138" s="10">
        <v>8968549</v>
      </c>
      <c r="C138" s="10">
        <f>SUM($B$3:B138)</f>
        <v>220058186</v>
      </c>
      <c r="E138" s="10">
        <v>136</v>
      </c>
      <c r="F138" s="10">
        <v>3370</v>
      </c>
      <c r="G138" s="10">
        <v>56</v>
      </c>
      <c r="H138" s="10">
        <v>101116</v>
      </c>
      <c r="R138" s="10">
        <v>136</v>
      </c>
      <c r="S138" s="10">
        <v>340000</v>
      </c>
    </row>
    <row r="139" spans="1:19" x14ac:dyDescent="0.15">
      <c r="A139" s="10">
        <v>137</v>
      </c>
      <c r="B139" s="10">
        <v>9198310</v>
      </c>
      <c r="C139" s="10">
        <f>SUM($B$3:B139)</f>
        <v>229256496</v>
      </c>
      <c r="E139" s="10">
        <v>137</v>
      </c>
      <c r="F139" s="10">
        <v>3386</v>
      </c>
      <c r="G139" s="10">
        <v>56</v>
      </c>
      <c r="H139" s="10">
        <v>101603</v>
      </c>
      <c r="R139" s="10">
        <v>137</v>
      </c>
      <c r="S139" s="10">
        <v>345000</v>
      </c>
    </row>
    <row r="140" spans="1:19" x14ac:dyDescent="0.15">
      <c r="A140" s="10">
        <v>138</v>
      </c>
      <c r="B140" s="10">
        <v>9407294</v>
      </c>
      <c r="C140" s="10">
        <f>SUM($B$3:B140)</f>
        <v>238663790</v>
      </c>
      <c r="E140" s="10">
        <v>138</v>
      </c>
      <c r="F140" s="10">
        <v>3403</v>
      </c>
      <c r="G140" s="10">
        <v>56</v>
      </c>
      <c r="H140" s="10">
        <v>102091</v>
      </c>
      <c r="R140" s="10">
        <v>138</v>
      </c>
      <c r="S140" s="10">
        <v>345000</v>
      </c>
    </row>
    <row r="141" spans="1:19" x14ac:dyDescent="0.15">
      <c r="A141" s="10">
        <v>139</v>
      </c>
      <c r="B141" s="10">
        <v>9618198</v>
      </c>
      <c r="C141" s="10">
        <f>SUM($B$3:B141)</f>
        <v>248281988</v>
      </c>
      <c r="E141" s="10">
        <v>139</v>
      </c>
      <c r="F141" s="10">
        <v>3419</v>
      </c>
      <c r="G141" s="10">
        <v>56</v>
      </c>
      <c r="H141" s="10">
        <v>102578</v>
      </c>
      <c r="R141" s="10">
        <v>139</v>
      </c>
      <c r="S141" s="10">
        <v>350000</v>
      </c>
    </row>
    <row r="142" spans="1:19" x14ac:dyDescent="0.15">
      <c r="A142" s="10">
        <v>140</v>
      </c>
      <c r="B142" s="10">
        <v>10051361</v>
      </c>
      <c r="C142" s="10">
        <f>SUM($B$3:B142)</f>
        <v>258333349</v>
      </c>
      <c r="E142" s="10">
        <v>140</v>
      </c>
      <c r="F142" s="10">
        <v>3435</v>
      </c>
      <c r="G142" s="10">
        <v>57</v>
      </c>
      <c r="H142" s="10">
        <v>103065</v>
      </c>
      <c r="R142" s="10">
        <v>140</v>
      </c>
      <c r="S142" s="10">
        <v>350000</v>
      </c>
    </row>
    <row r="143" spans="1:19" x14ac:dyDescent="0.15">
      <c r="A143" s="10">
        <v>141</v>
      </c>
      <c r="B143" s="10">
        <v>10293679</v>
      </c>
      <c r="C143" s="10">
        <f>SUM($B$3:B143)</f>
        <v>268627028</v>
      </c>
      <c r="E143" s="10">
        <v>141</v>
      </c>
      <c r="F143" s="10">
        <v>3451</v>
      </c>
      <c r="G143" s="10">
        <v>57</v>
      </c>
      <c r="H143" s="10">
        <v>103553</v>
      </c>
      <c r="R143" s="10">
        <v>141</v>
      </c>
      <c r="S143" s="10">
        <v>355000</v>
      </c>
    </row>
    <row r="144" spans="1:19" x14ac:dyDescent="0.15">
      <c r="A144" s="10">
        <v>142</v>
      </c>
      <c r="B144" s="10">
        <v>10513622</v>
      </c>
      <c r="C144" s="10">
        <f>SUM($B$3:B144)</f>
        <v>279140650</v>
      </c>
      <c r="E144" s="10">
        <v>142</v>
      </c>
      <c r="F144" s="10">
        <v>3468</v>
      </c>
      <c r="G144" s="10">
        <v>57</v>
      </c>
      <c r="H144" s="10">
        <v>104040</v>
      </c>
      <c r="R144" s="10">
        <v>142</v>
      </c>
      <c r="S144" s="10">
        <v>355000</v>
      </c>
    </row>
    <row r="145" spans="1:19" x14ac:dyDescent="0.15">
      <c r="A145" s="10">
        <v>143</v>
      </c>
      <c r="B145" s="10">
        <v>10735837</v>
      </c>
      <c r="C145" s="10">
        <f>SUM($B$3:B145)</f>
        <v>289876487</v>
      </c>
      <c r="E145" s="10">
        <v>143</v>
      </c>
      <c r="F145" s="10">
        <v>3484</v>
      </c>
      <c r="G145" s="10">
        <v>58</v>
      </c>
      <c r="H145" s="10">
        <v>104527</v>
      </c>
      <c r="R145" s="10">
        <v>143</v>
      </c>
      <c r="S145" s="10">
        <v>360000</v>
      </c>
    </row>
    <row r="146" spans="1:19" x14ac:dyDescent="0.15">
      <c r="A146" s="10">
        <v>144</v>
      </c>
      <c r="B146" s="10">
        <v>10984747</v>
      </c>
      <c r="C146" s="10">
        <f>SUM($B$3:B146)</f>
        <v>300861234</v>
      </c>
      <c r="E146" s="10">
        <v>144</v>
      </c>
      <c r="F146" s="10">
        <v>3500</v>
      </c>
      <c r="G146" s="10">
        <v>58</v>
      </c>
      <c r="H146" s="10">
        <v>105015</v>
      </c>
      <c r="R146" s="10">
        <v>144</v>
      </c>
      <c r="S146" s="10">
        <v>360000</v>
      </c>
    </row>
    <row r="147" spans="1:19" x14ac:dyDescent="0.15">
      <c r="A147" s="10">
        <v>145</v>
      </c>
      <c r="B147" s="10">
        <v>11212835</v>
      </c>
      <c r="C147" s="10">
        <f>SUM($B$3:B147)</f>
        <v>312074069</v>
      </c>
      <c r="E147" s="10">
        <v>145</v>
      </c>
      <c r="F147" s="10">
        <v>3516</v>
      </c>
      <c r="G147" s="10">
        <v>58</v>
      </c>
      <c r="H147" s="10">
        <v>105502</v>
      </c>
      <c r="R147" s="10">
        <v>145</v>
      </c>
      <c r="S147" s="10">
        <v>365000</v>
      </c>
    </row>
    <row r="148" spans="1:19" x14ac:dyDescent="0.15">
      <c r="A148" s="10">
        <v>146</v>
      </c>
      <c r="B148" s="10">
        <v>11442088</v>
      </c>
      <c r="C148" s="10">
        <f>SUM($B$3:B148)</f>
        <v>323516157</v>
      </c>
      <c r="E148" s="10">
        <v>146</v>
      </c>
      <c r="F148" s="10">
        <v>3532</v>
      </c>
      <c r="G148" s="10">
        <v>58</v>
      </c>
      <c r="H148" s="10">
        <v>105989</v>
      </c>
      <c r="R148" s="10">
        <v>146</v>
      </c>
      <c r="S148" s="10">
        <v>365000</v>
      </c>
    </row>
    <row r="149" spans="1:19" x14ac:dyDescent="0.15">
      <c r="A149" s="10">
        <v>147</v>
      </c>
      <c r="B149" s="10">
        <v>11673613</v>
      </c>
      <c r="C149" s="10">
        <f>SUM($B$3:B149)</f>
        <v>335189770</v>
      </c>
      <c r="E149" s="10">
        <v>147</v>
      </c>
      <c r="F149" s="10">
        <v>3549</v>
      </c>
      <c r="G149" s="10">
        <v>59</v>
      </c>
      <c r="H149" s="10">
        <v>106477</v>
      </c>
      <c r="R149" s="10">
        <v>147</v>
      </c>
      <c r="S149" s="10">
        <v>370000</v>
      </c>
    </row>
    <row r="150" spans="1:19" x14ac:dyDescent="0.15">
      <c r="A150" s="10">
        <v>148</v>
      </c>
      <c r="B150" s="10">
        <v>11933076</v>
      </c>
      <c r="C150" s="10">
        <f>SUM($B$3:B150)</f>
        <v>347122846</v>
      </c>
      <c r="E150" s="10">
        <v>148</v>
      </c>
      <c r="F150" s="10">
        <v>3565</v>
      </c>
      <c r="G150" s="10">
        <v>59</v>
      </c>
      <c r="H150" s="10">
        <v>106964</v>
      </c>
      <c r="R150" s="10">
        <v>148</v>
      </c>
      <c r="S150" s="10">
        <v>370000</v>
      </c>
    </row>
    <row r="151" spans="1:19" x14ac:dyDescent="0.15">
      <c r="A151" s="10">
        <v>149</v>
      </c>
      <c r="B151" s="10">
        <v>12170141</v>
      </c>
      <c r="C151" s="10">
        <f>SUM($B$3:B151)</f>
        <v>359292987</v>
      </c>
      <c r="E151" s="10">
        <v>149</v>
      </c>
      <c r="F151" s="10">
        <v>3581</v>
      </c>
      <c r="G151" s="10">
        <v>59</v>
      </c>
      <c r="H151" s="10">
        <v>107452</v>
      </c>
      <c r="R151" s="10">
        <v>149</v>
      </c>
      <c r="S151" s="10">
        <v>375000</v>
      </c>
    </row>
    <row r="152" spans="1:19" x14ac:dyDescent="0.15">
      <c r="A152" s="10">
        <v>150</v>
      </c>
      <c r="B152" s="10">
        <v>12648690</v>
      </c>
      <c r="C152" s="10">
        <f>SUM($B$3:B152)</f>
        <v>371941677</v>
      </c>
      <c r="E152" s="10">
        <v>150</v>
      </c>
      <c r="F152" s="10">
        <v>3597</v>
      </c>
      <c r="G152" s="10">
        <v>59</v>
      </c>
      <c r="H152" s="10">
        <v>107939</v>
      </c>
      <c r="R152" s="10">
        <v>150</v>
      </c>
      <c r="S152" s="10">
        <v>375000</v>
      </c>
    </row>
    <row r="153" spans="1:19" x14ac:dyDescent="0.15">
      <c r="A153" s="10">
        <v>151</v>
      </c>
      <c r="B153" s="10">
        <v>14915814</v>
      </c>
      <c r="C153" s="10">
        <f>SUM($B$3:B153)</f>
        <v>386857491</v>
      </c>
      <c r="E153" s="10">
        <v>151</v>
      </c>
      <c r="F153" s="10">
        <v>3614</v>
      </c>
      <c r="G153" s="10">
        <v>60</v>
      </c>
      <c r="H153" s="10">
        <v>108426</v>
      </c>
      <c r="R153" s="10">
        <v>151</v>
      </c>
      <c r="S153" s="10">
        <v>380000</v>
      </c>
    </row>
    <row r="154" spans="1:19" x14ac:dyDescent="0.15">
      <c r="A154" s="10">
        <v>152</v>
      </c>
      <c r="B154" s="10">
        <v>17228350</v>
      </c>
      <c r="C154" s="10">
        <f>SUM($B$3:B154)</f>
        <v>404085841</v>
      </c>
      <c r="E154" s="10">
        <v>152</v>
      </c>
      <c r="F154" s="10">
        <v>3630</v>
      </c>
      <c r="G154" s="10">
        <v>60</v>
      </c>
      <c r="H154" s="10">
        <v>108914</v>
      </c>
      <c r="R154" s="10">
        <v>152</v>
      </c>
      <c r="S154" s="10">
        <v>380000</v>
      </c>
    </row>
    <row r="155" spans="1:19" x14ac:dyDescent="0.15">
      <c r="A155" s="10">
        <v>153</v>
      </c>
      <c r="B155" s="10">
        <v>19586336</v>
      </c>
      <c r="C155" s="10">
        <f>SUM($B$3:B155)</f>
        <v>423672177</v>
      </c>
      <c r="E155" s="10">
        <v>153</v>
      </c>
      <c r="F155" s="10">
        <v>3646</v>
      </c>
      <c r="G155" s="10">
        <v>60</v>
      </c>
      <c r="H155" s="10">
        <v>109401</v>
      </c>
      <c r="R155" s="10">
        <v>153</v>
      </c>
      <c r="S155" s="10">
        <v>385000</v>
      </c>
    </row>
    <row r="156" spans="1:19" x14ac:dyDescent="0.15">
      <c r="A156" s="10">
        <v>154</v>
      </c>
      <c r="B156" s="10">
        <v>21989727</v>
      </c>
      <c r="C156" s="10">
        <f>SUM($B$3:B156)</f>
        <v>445661904</v>
      </c>
      <c r="E156" s="10">
        <v>154</v>
      </c>
      <c r="F156" s="10">
        <v>3662</v>
      </c>
      <c r="G156" s="10">
        <v>61</v>
      </c>
      <c r="H156" s="10">
        <v>109888</v>
      </c>
      <c r="R156" s="10">
        <v>154</v>
      </c>
      <c r="S156" s="10">
        <v>385000</v>
      </c>
    </row>
    <row r="157" spans="1:19" x14ac:dyDescent="0.15">
      <c r="A157" s="10">
        <v>155</v>
      </c>
      <c r="B157" s="10">
        <v>24658571</v>
      </c>
      <c r="C157" s="10">
        <f>SUM($B$3:B157)</f>
        <v>470320475</v>
      </c>
      <c r="E157" s="10">
        <v>155</v>
      </c>
      <c r="F157" s="10">
        <v>3679</v>
      </c>
      <c r="G157" s="10">
        <v>61</v>
      </c>
      <c r="H157" s="10">
        <v>110376</v>
      </c>
      <c r="R157" s="10">
        <v>155</v>
      </c>
      <c r="S157" s="10">
        <v>390000</v>
      </c>
    </row>
    <row r="158" spans="1:19" x14ac:dyDescent="0.15">
      <c r="A158" s="10">
        <v>156</v>
      </c>
      <c r="B158" s="10">
        <v>27172819</v>
      </c>
      <c r="C158" s="10">
        <f>SUM($B$3:B158)</f>
        <v>497493294</v>
      </c>
      <c r="E158" s="10">
        <v>156</v>
      </c>
      <c r="F158" s="10">
        <v>3695</v>
      </c>
      <c r="G158" s="10">
        <v>61</v>
      </c>
      <c r="H158" s="10">
        <v>110863</v>
      </c>
      <c r="R158" s="10">
        <v>156</v>
      </c>
      <c r="S158" s="10">
        <v>390000</v>
      </c>
    </row>
    <row r="159" spans="1:19" x14ac:dyDescent="0.15">
      <c r="A159" s="10">
        <v>157</v>
      </c>
      <c r="B159" s="10">
        <v>29732524</v>
      </c>
      <c r="C159" s="10">
        <f>SUM($B$3:B159)</f>
        <v>527225818</v>
      </c>
      <c r="E159" s="10">
        <v>157</v>
      </c>
      <c r="F159" s="10">
        <v>3711</v>
      </c>
      <c r="G159" s="10">
        <v>61</v>
      </c>
      <c r="H159" s="10">
        <v>111350</v>
      </c>
      <c r="R159" s="10">
        <v>157</v>
      </c>
      <c r="S159" s="10">
        <v>395000</v>
      </c>
    </row>
    <row r="160" spans="1:19" x14ac:dyDescent="0.15">
      <c r="A160" s="10">
        <v>158</v>
      </c>
      <c r="B160" s="10">
        <v>32337626</v>
      </c>
      <c r="C160" s="10">
        <f>SUM($B$3:B160)</f>
        <v>559563444</v>
      </c>
      <c r="E160" s="10">
        <v>158</v>
      </c>
      <c r="F160" s="10">
        <v>3727</v>
      </c>
      <c r="G160" s="10">
        <v>62</v>
      </c>
      <c r="H160" s="10">
        <v>111838</v>
      </c>
      <c r="R160" s="10">
        <v>158</v>
      </c>
      <c r="S160" s="10">
        <v>395000</v>
      </c>
    </row>
    <row r="161" spans="1:19" x14ac:dyDescent="0.15">
      <c r="A161" s="10">
        <v>159</v>
      </c>
      <c r="B161" s="10">
        <v>34988190</v>
      </c>
      <c r="C161" s="10">
        <f>SUM($B$3:B161)</f>
        <v>594551634</v>
      </c>
      <c r="E161" s="10">
        <v>159</v>
      </c>
      <c r="F161" s="10">
        <v>3744</v>
      </c>
      <c r="G161" s="10">
        <v>62</v>
      </c>
      <c r="H161" s="10">
        <v>112325</v>
      </c>
      <c r="R161" s="10">
        <v>159</v>
      </c>
      <c r="S161" s="10">
        <v>400000</v>
      </c>
    </row>
    <row r="162" spans="1:19" x14ac:dyDescent="0.15">
      <c r="A162" s="10">
        <v>160</v>
      </c>
      <c r="B162" s="10">
        <v>37748149</v>
      </c>
      <c r="C162" s="10">
        <f>SUM($B$3:B162)</f>
        <v>632299783</v>
      </c>
      <c r="E162" s="10">
        <v>160</v>
      </c>
      <c r="F162" s="10">
        <v>3760</v>
      </c>
      <c r="G162" s="10">
        <v>62</v>
      </c>
      <c r="H162" s="10">
        <v>112812</v>
      </c>
      <c r="R162" s="10">
        <v>160</v>
      </c>
      <c r="S162" s="10">
        <v>400000</v>
      </c>
    </row>
    <row r="163" spans="1:19" x14ac:dyDescent="0.15">
      <c r="A163" s="10">
        <v>161</v>
      </c>
      <c r="B163" s="10">
        <v>45257523</v>
      </c>
      <c r="C163" s="10">
        <f>SUM($B$3:B163)</f>
        <v>677557306</v>
      </c>
      <c r="E163" s="10">
        <v>161</v>
      </c>
      <c r="F163" s="10">
        <v>3776</v>
      </c>
      <c r="G163" s="10">
        <v>62</v>
      </c>
      <c r="H163" s="10">
        <v>113300</v>
      </c>
      <c r="R163" s="10">
        <v>161</v>
      </c>
      <c r="S163" s="10">
        <v>405000</v>
      </c>
    </row>
    <row r="164" spans="1:19" x14ac:dyDescent="0.15">
      <c r="A164" s="10">
        <v>162</v>
      </c>
      <c r="B164" s="10">
        <v>52903191</v>
      </c>
      <c r="C164" s="10">
        <f>SUM($B$3:B164)</f>
        <v>730460497</v>
      </c>
      <c r="E164" s="10">
        <v>162</v>
      </c>
      <c r="F164" s="10">
        <v>3792</v>
      </c>
      <c r="G164" s="10">
        <v>63</v>
      </c>
      <c r="H164" s="10">
        <v>113787</v>
      </c>
      <c r="R164" s="10">
        <v>162</v>
      </c>
      <c r="S164" s="10">
        <v>405000</v>
      </c>
    </row>
    <row r="165" spans="1:19" x14ac:dyDescent="0.15">
      <c r="A165" s="10">
        <v>163</v>
      </c>
      <c r="B165" s="10">
        <v>60685095</v>
      </c>
      <c r="C165" s="10">
        <f>SUM($B$3:B165)</f>
        <v>791145592</v>
      </c>
      <c r="E165" s="10">
        <v>163</v>
      </c>
      <c r="F165" s="10">
        <v>3809</v>
      </c>
      <c r="G165" s="10">
        <v>63</v>
      </c>
      <c r="H165" s="10">
        <v>114274</v>
      </c>
      <c r="R165" s="10">
        <v>163</v>
      </c>
      <c r="S165" s="10">
        <v>410000</v>
      </c>
    </row>
    <row r="166" spans="1:19" x14ac:dyDescent="0.15">
      <c r="A166" s="10">
        <v>164</v>
      </c>
      <c r="B166" s="10">
        <v>68603343</v>
      </c>
      <c r="C166" s="10">
        <f>SUM($B$3:B166)</f>
        <v>859748935</v>
      </c>
      <c r="E166" s="10">
        <v>164</v>
      </c>
      <c r="F166" s="10">
        <v>3825</v>
      </c>
      <c r="G166" s="10">
        <v>63</v>
      </c>
      <c r="H166" s="10">
        <v>114762</v>
      </c>
      <c r="R166" s="10">
        <v>164</v>
      </c>
      <c r="S166" s="10">
        <v>410000</v>
      </c>
    </row>
    <row r="167" spans="1:19" x14ac:dyDescent="0.15">
      <c r="A167" s="10">
        <v>165</v>
      </c>
      <c r="B167" s="10">
        <v>76781811</v>
      </c>
      <c r="C167" s="10">
        <f>SUM($B$3:B167)</f>
        <v>936530746</v>
      </c>
      <c r="E167" s="10">
        <v>165</v>
      </c>
      <c r="F167" s="10">
        <v>3841</v>
      </c>
      <c r="G167" s="10">
        <v>64</v>
      </c>
      <c r="H167" s="10">
        <v>115249</v>
      </c>
      <c r="R167" s="10">
        <v>165</v>
      </c>
      <c r="S167" s="10">
        <v>415000</v>
      </c>
    </row>
    <row r="168" spans="1:19" x14ac:dyDescent="0.15">
      <c r="A168" s="10">
        <v>166</v>
      </c>
      <c r="B168" s="10">
        <v>84984642</v>
      </c>
      <c r="C168" s="10">
        <f>SUM($B$3:B168)</f>
        <v>1021515388</v>
      </c>
      <c r="E168" s="10">
        <v>166</v>
      </c>
      <c r="F168" s="10">
        <v>3857</v>
      </c>
      <c r="G168" s="10">
        <v>64</v>
      </c>
      <c r="H168" s="10">
        <v>115736</v>
      </c>
      <c r="R168" s="10">
        <v>166</v>
      </c>
      <c r="S168" s="10">
        <v>415000</v>
      </c>
    </row>
    <row r="169" spans="1:19" x14ac:dyDescent="0.15">
      <c r="A169" s="10">
        <v>167</v>
      </c>
      <c r="B169" s="10">
        <v>93323676</v>
      </c>
      <c r="C169" s="10">
        <f>SUM($B$3:B169)</f>
        <v>1114839064</v>
      </c>
      <c r="E169" s="10">
        <v>167</v>
      </c>
      <c r="F169" s="10">
        <v>3874</v>
      </c>
      <c r="G169" s="10">
        <v>64</v>
      </c>
      <c r="H169" s="10">
        <v>116224</v>
      </c>
      <c r="R169" s="10">
        <v>167</v>
      </c>
      <c r="S169" s="10">
        <v>420000</v>
      </c>
    </row>
    <row r="170" spans="1:19" x14ac:dyDescent="0.15">
      <c r="A170" s="10">
        <v>168</v>
      </c>
      <c r="B170" s="10">
        <v>101799084</v>
      </c>
      <c r="C170" s="10">
        <f>SUM($B$3:B170)</f>
        <v>1216638148</v>
      </c>
      <c r="E170" s="10">
        <v>168</v>
      </c>
      <c r="F170" s="10">
        <v>3890</v>
      </c>
      <c r="G170" s="10">
        <v>64</v>
      </c>
      <c r="H170" s="10">
        <v>116711</v>
      </c>
      <c r="R170" s="10">
        <v>168</v>
      </c>
      <c r="S170" s="10">
        <v>420000</v>
      </c>
    </row>
    <row r="171" spans="1:19" x14ac:dyDescent="0.15">
      <c r="A171" s="10">
        <v>169</v>
      </c>
      <c r="B171" s="10">
        <v>110410683</v>
      </c>
      <c r="C171" s="10">
        <f>SUM($B$3:B171)</f>
        <v>1327048831</v>
      </c>
      <c r="E171" s="10">
        <v>169</v>
      </c>
      <c r="F171" s="10">
        <v>3906</v>
      </c>
      <c r="G171" s="10">
        <v>65</v>
      </c>
      <c r="H171" s="10">
        <v>117199</v>
      </c>
      <c r="R171" s="10">
        <v>169</v>
      </c>
      <c r="S171" s="10">
        <v>425000</v>
      </c>
    </row>
    <row r="172" spans="1:19" x14ac:dyDescent="0.15">
      <c r="A172" s="10">
        <v>170</v>
      </c>
      <c r="B172" s="10">
        <v>119342676</v>
      </c>
      <c r="C172" s="10">
        <f>SUM($B$3:B172)</f>
        <v>1446391507</v>
      </c>
      <c r="E172" s="10">
        <v>170</v>
      </c>
      <c r="F172" s="10">
        <v>3922</v>
      </c>
      <c r="G172" s="10">
        <v>65</v>
      </c>
      <c r="H172" s="10">
        <v>117686</v>
      </c>
      <c r="R172" s="10">
        <v>170</v>
      </c>
      <c r="S172" s="10">
        <v>425000</v>
      </c>
    </row>
    <row r="173" spans="1:19" x14ac:dyDescent="0.15">
      <c r="A173" s="10">
        <v>171</v>
      </c>
      <c r="B173" s="10">
        <v>129560879</v>
      </c>
      <c r="C173" s="10">
        <f>SUM($B$3:B173)</f>
        <v>1575952386</v>
      </c>
      <c r="E173" s="10">
        <v>171</v>
      </c>
      <c r="F173" s="10">
        <v>3939</v>
      </c>
      <c r="G173" s="10">
        <v>65</v>
      </c>
      <c r="H173" s="10">
        <v>118173</v>
      </c>
      <c r="R173" s="10">
        <v>171</v>
      </c>
      <c r="S173" s="10">
        <v>430000</v>
      </c>
    </row>
    <row r="174" spans="1:19" x14ac:dyDescent="0.15">
      <c r="A174" s="10">
        <v>172</v>
      </c>
      <c r="B174" s="10">
        <v>142880248</v>
      </c>
      <c r="C174" s="10">
        <f>SUM($B$3:B174)</f>
        <v>1718832634</v>
      </c>
      <c r="E174" s="10">
        <v>172</v>
      </c>
      <c r="F174" s="10">
        <v>3955</v>
      </c>
      <c r="G174" s="10">
        <v>65</v>
      </c>
      <c r="H174" s="10">
        <v>118661</v>
      </c>
      <c r="R174" s="10">
        <v>172</v>
      </c>
      <c r="S174" s="10">
        <v>430000</v>
      </c>
    </row>
    <row r="175" spans="1:19" x14ac:dyDescent="0.15">
      <c r="A175" s="10">
        <v>173</v>
      </c>
      <c r="B175" s="10">
        <v>156310011</v>
      </c>
      <c r="C175" s="10">
        <f>SUM($B$3:B175)</f>
        <v>1875142645</v>
      </c>
      <c r="E175" s="10">
        <v>173</v>
      </c>
      <c r="F175" s="10">
        <v>3971</v>
      </c>
      <c r="G175" s="10">
        <v>66</v>
      </c>
      <c r="H175" s="10">
        <v>119148</v>
      </c>
      <c r="R175" s="10">
        <v>173</v>
      </c>
      <c r="S175" s="10">
        <v>435000</v>
      </c>
    </row>
    <row r="176" spans="1:19" x14ac:dyDescent="0.15">
      <c r="A176" s="10">
        <v>174</v>
      </c>
      <c r="B176" s="10">
        <v>169850023</v>
      </c>
      <c r="C176" s="10">
        <f>SUM($B$3:B176)</f>
        <v>2044992668</v>
      </c>
      <c r="E176" s="10">
        <v>174</v>
      </c>
      <c r="F176" s="10">
        <v>3987</v>
      </c>
      <c r="G176" s="10">
        <v>66</v>
      </c>
      <c r="H176" s="10">
        <v>119635</v>
      </c>
      <c r="R176" s="10">
        <v>174</v>
      </c>
      <c r="S176" s="10">
        <v>435000</v>
      </c>
    </row>
    <row r="177" spans="1:19" x14ac:dyDescent="0.15">
      <c r="A177" s="10">
        <v>175</v>
      </c>
      <c r="B177" s="10">
        <v>183784309</v>
      </c>
      <c r="C177" s="10">
        <f>SUM($B$3:B177)</f>
        <v>2228776977</v>
      </c>
      <c r="E177" s="10">
        <v>175</v>
      </c>
      <c r="F177" s="10">
        <v>4004</v>
      </c>
      <c r="G177" s="10">
        <v>66</v>
      </c>
      <c r="H177" s="10">
        <v>120123</v>
      </c>
      <c r="R177" s="10">
        <v>175</v>
      </c>
      <c r="S177" s="10">
        <v>440000</v>
      </c>
    </row>
    <row r="178" spans="1:19" x14ac:dyDescent="0.15">
      <c r="A178" s="10">
        <v>176</v>
      </c>
      <c r="B178" s="10">
        <v>197564850</v>
      </c>
      <c r="C178" s="10">
        <f>SUM($B$3:B178)</f>
        <v>2426341827</v>
      </c>
      <c r="E178" s="10">
        <v>176</v>
      </c>
      <c r="F178" s="10">
        <v>4067</v>
      </c>
      <c r="G178" s="10">
        <v>67</v>
      </c>
      <c r="H178" s="10">
        <v>122021</v>
      </c>
      <c r="R178" s="10">
        <v>176</v>
      </c>
      <c r="S178" s="10">
        <v>440000</v>
      </c>
    </row>
    <row r="179" spans="1:19" x14ac:dyDescent="0.15">
      <c r="A179" s="10">
        <v>177</v>
      </c>
      <c r="B179" s="10">
        <v>211455457</v>
      </c>
      <c r="C179" s="10">
        <f>SUM($B$3:B179)</f>
        <v>2637797284</v>
      </c>
      <c r="E179" s="10">
        <v>177</v>
      </c>
      <c r="F179" s="10">
        <v>4081</v>
      </c>
      <c r="G179" s="10">
        <v>68</v>
      </c>
      <c r="H179" s="10">
        <v>122438</v>
      </c>
      <c r="R179" s="10">
        <v>177</v>
      </c>
      <c r="S179" s="10">
        <v>445000</v>
      </c>
    </row>
    <row r="180" spans="1:19" x14ac:dyDescent="0.15">
      <c r="A180" s="10">
        <v>178</v>
      </c>
      <c r="B180" s="10">
        <v>225456508</v>
      </c>
      <c r="C180" s="10">
        <f>SUM($B$3:B180)</f>
        <v>2863253792</v>
      </c>
      <c r="E180" s="10">
        <v>178</v>
      </c>
      <c r="F180" s="10">
        <v>4095</v>
      </c>
      <c r="G180" s="10">
        <v>68</v>
      </c>
      <c r="H180" s="10">
        <v>122856</v>
      </c>
      <c r="R180" s="10">
        <v>178</v>
      </c>
      <c r="S180" s="10">
        <v>445000</v>
      </c>
    </row>
    <row r="181" spans="1:19" x14ac:dyDescent="0.15">
      <c r="A181" s="10">
        <v>179</v>
      </c>
      <c r="B181" s="10">
        <v>239567819</v>
      </c>
      <c r="C181" s="10">
        <f>SUM($B$3:B181)</f>
        <v>3102821611</v>
      </c>
      <c r="E181" s="10">
        <v>179</v>
      </c>
      <c r="F181" s="10">
        <v>4109</v>
      </c>
      <c r="G181" s="10">
        <v>68</v>
      </c>
      <c r="H181" s="10">
        <v>123274</v>
      </c>
      <c r="R181" s="10">
        <v>179</v>
      </c>
      <c r="S181" s="10">
        <v>450000</v>
      </c>
    </row>
    <row r="182" spans="1:19" x14ac:dyDescent="0.15">
      <c r="A182" s="10">
        <v>180</v>
      </c>
      <c r="B182" s="10">
        <v>257146925</v>
      </c>
      <c r="C182" s="10">
        <f>SUM($B$3:B182)</f>
        <v>3359968536</v>
      </c>
      <c r="E182" s="10">
        <v>180</v>
      </c>
      <c r="F182" s="10">
        <v>4123</v>
      </c>
      <c r="G182" s="10">
        <v>68</v>
      </c>
      <c r="H182" s="10">
        <v>123692</v>
      </c>
      <c r="R182" s="10">
        <v>180</v>
      </c>
      <c r="S182" s="10">
        <v>450000</v>
      </c>
    </row>
    <row r="183" spans="1:19" x14ac:dyDescent="0.15">
      <c r="A183" s="10">
        <v>181</v>
      </c>
      <c r="B183" s="10">
        <v>250549862</v>
      </c>
      <c r="C183" s="10">
        <f>SUM($B$3:B183)</f>
        <v>3610518398</v>
      </c>
      <c r="E183" s="10">
        <v>181</v>
      </c>
      <c r="F183" s="10">
        <v>4136</v>
      </c>
      <c r="G183" s="10">
        <v>68</v>
      </c>
      <c r="H183" s="10">
        <v>124109</v>
      </c>
      <c r="R183" s="10">
        <v>181</v>
      </c>
      <c r="S183" s="10">
        <v>455000</v>
      </c>
    </row>
    <row r="184" spans="1:19" x14ac:dyDescent="0.15">
      <c r="A184" s="10">
        <v>182</v>
      </c>
      <c r="B184" s="10">
        <v>250549862</v>
      </c>
      <c r="C184" s="10">
        <f>SUM($B$3:B184)</f>
        <v>3861068260</v>
      </c>
      <c r="E184" s="10">
        <v>182</v>
      </c>
      <c r="F184" s="10">
        <v>4150</v>
      </c>
      <c r="G184" s="10">
        <v>69</v>
      </c>
      <c r="H184" s="10">
        <v>124527</v>
      </c>
      <c r="R184" s="10">
        <v>182</v>
      </c>
      <c r="S184" s="10">
        <v>455000</v>
      </c>
    </row>
    <row r="185" spans="1:19" x14ac:dyDescent="0.15">
      <c r="A185" s="10">
        <v>183</v>
      </c>
      <c r="B185" s="10">
        <v>250549862</v>
      </c>
      <c r="C185" s="10">
        <f>SUM($B$3:B185)</f>
        <v>4111618122</v>
      </c>
      <c r="E185" s="10">
        <v>183</v>
      </c>
      <c r="F185" s="10">
        <v>4164</v>
      </c>
      <c r="G185" s="10">
        <v>69</v>
      </c>
      <c r="H185" s="10">
        <v>124945</v>
      </c>
      <c r="R185" s="10">
        <v>183</v>
      </c>
      <c r="S185" s="10">
        <v>460000</v>
      </c>
    </row>
    <row r="186" spans="1:19" x14ac:dyDescent="0.15">
      <c r="A186" s="10">
        <v>184</v>
      </c>
      <c r="B186" s="10">
        <v>250549862</v>
      </c>
      <c r="C186" s="10">
        <f>SUM($B$3:B186)</f>
        <v>4362167984</v>
      </c>
      <c r="E186" s="10">
        <v>184</v>
      </c>
      <c r="F186" s="10">
        <v>4178</v>
      </c>
      <c r="G186" s="10">
        <v>69</v>
      </c>
      <c r="H186" s="10">
        <v>125363</v>
      </c>
      <c r="R186" s="10">
        <v>184</v>
      </c>
      <c r="S186" s="10">
        <v>460000</v>
      </c>
    </row>
    <row r="187" spans="1:19" x14ac:dyDescent="0.15">
      <c r="A187" s="10">
        <v>185</v>
      </c>
      <c r="B187" s="10">
        <v>250933862</v>
      </c>
      <c r="C187" s="10">
        <f>SUM($B$3:B187)</f>
        <v>4613101846</v>
      </c>
      <c r="E187" s="10">
        <v>185</v>
      </c>
      <c r="F187" s="10">
        <v>4192</v>
      </c>
      <c r="G187" s="10">
        <v>69</v>
      </c>
      <c r="H187" s="10">
        <v>125780</v>
      </c>
      <c r="R187" s="10">
        <v>185</v>
      </c>
      <c r="S187" s="10">
        <v>465000</v>
      </c>
    </row>
    <row r="188" spans="1:19" x14ac:dyDescent="0.15">
      <c r="A188" s="10">
        <v>186</v>
      </c>
      <c r="B188" s="10">
        <v>250933862</v>
      </c>
      <c r="C188" s="10">
        <f>SUM($B$3:B188)</f>
        <v>4864035708</v>
      </c>
      <c r="E188" s="10">
        <v>186</v>
      </c>
      <c r="F188" s="10">
        <v>4206</v>
      </c>
      <c r="G188" s="10">
        <v>70</v>
      </c>
      <c r="H188" s="10">
        <v>126198</v>
      </c>
      <c r="R188" s="10">
        <v>186</v>
      </c>
      <c r="S188" s="10">
        <v>465000</v>
      </c>
    </row>
    <row r="189" spans="1:19" x14ac:dyDescent="0.15">
      <c r="A189" s="10">
        <v>187</v>
      </c>
      <c r="B189" s="10">
        <v>250933862</v>
      </c>
      <c r="C189" s="10">
        <f>SUM($B$3:B189)</f>
        <v>5114969570</v>
      </c>
      <c r="E189" s="10">
        <v>187</v>
      </c>
      <c r="F189" s="10">
        <v>4220</v>
      </c>
      <c r="G189" s="10">
        <v>70</v>
      </c>
      <c r="H189" s="10">
        <v>126616</v>
      </c>
      <c r="R189" s="10">
        <v>187</v>
      </c>
      <c r="S189" s="10">
        <v>470000</v>
      </c>
    </row>
    <row r="190" spans="1:19" x14ac:dyDescent="0.15">
      <c r="A190" s="10">
        <v>188</v>
      </c>
      <c r="B190" s="10">
        <v>250933862</v>
      </c>
      <c r="C190" s="10">
        <f>SUM($B$3:B190)</f>
        <v>5365903432</v>
      </c>
      <c r="E190" s="10">
        <v>188</v>
      </c>
      <c r="F190" s="10">
        <v>4234</v>
      </c>
      <c r="G190" s="10">
        <v>70</v>
      </c>
      <c r="H190" s="10">
        <v>127033</v>
      </c>
      <c r="R190" s="10">
        <v>188</v>
      </c>
      <c r="S190" s="10">
        <v>470000</v>
      </c>
    </row>
    <row r="191" spans="1:19" x14ac:dyDescent="0.15">
      <c r="A191" s="10">
        <v>189</v>
      </c>
      <c r="B191" s="10">
        <v>250933862</v>
      </c>
      <c r="C191" s="10">
        <f>SUM($B$3:B191)</f>
        <v>5616837294</v>
      </c>
      <c r="E191" s="10">
        <v>189</v>
      </c>
      <c r="F191" s="10">
        <v>4248</v>
      </c>
      <c r="G191" s="10">
        <v>70</v>
      </c>
      <c r="H191" s="10">
        <v>127451</v>
      </c>
      <c r="R191" s="10">
        <v>189</v>
      </c>
      <c r="S191" s="10">
        <v>475000</v>
      </c>
    </row>
    <row r="192" spans="1:19" x14ac:dyDescent="0.15">
      <c r="A192" s="10">
        <v>190</v>
      </c>
      <c r="B192" s="10">
        <v>251317862</v>
      </c>
      <c r="C192" s="10">
        <f>SUM($B$3:B192)</f>
        <v>5868155156</v>
      </c>
      <c r="E192" s="10">
        <v>190</v>
      </c>
      <c r="F192" s="10">
        <v>4262</v>
      </c>
      <c r="G192" s="10">
        <v>71</v>
      </c>
      <c r="H192" s="10">
        <v>127869</v>
      </c>
      <c r="R192" s="10">
        <v>190</v>
      </c>
      <c r="S192" s="10">
        <v>475000</v>
      </c>
    </row>
    <row r="193" spans="1:19" x14ac:dyDescent="0.15">
      <c r="A193" s="10">
        <v>191</v>
      </c>
      <c r="B193" s="10">
        <v>251317862</v>
      </c>
      <c r="C193" s="10">
        <f>SUM($B$3:B193)</f>
        <v>6119473018</v>
      </c>
      <c r="E193" s="10">
        <v>191</v>
      </c>
      <c r="F193" s="10">
        <v>4276</v>
      </c>
      <c r="G193" s="10">
        <v>71</v>
      </c>
      <c r="H193" s="10">
        <v>128287</v>
      </c>
      <c r="R193" s="10">
        <v>191</v>
      </c>
      <c r="S193" s="10">
        <v>480000</v>
      </c>
    </row>
    <row r="194" spans="1:19" x14ac:dyDescent="0.15">
      <c r="A194" s="10">
        <v>192</v>
      </c>
      <c r="B194" s="10">
        <v>251317862</v>
      </c>
      <c r="C194" s="10">
        <f>SUM($B$3:B194)</f>
        <v>6370790880</v>
      </c>
      <c r="E194" s="10">
        <v>192</v>
      </c>
      <c r="F194" s="10">
        <v>4290</v>
      </c>
      <c r="G194" s="10">
        <v>71</v>
      </c>
      <c r="H194" s="10">
        <v>128704</v>
      </c>
      <c r="R194" s="10">
        <v>192</v>
      </c>
      <c r="S194" s="10">
        <v>480000</v>
      </c>
    </row>
    <row r="195" spans="1:19" x14ac:dyDescent="0.15">
      <c r="A195" s="10">
        <v>193</v>
      </c>
      <c r="B195" s="10">
        <v>251317862</v>
      </c>
      <c r="C195" s="10">
        <f>SUM($B$3:B195)</f>
        <v>6622108742</v>
      </c>
      <c r="E195" s="10">
        <v>193</v>
      </c>
      <c r="F195" s="10">
        <v>4304</v>
      </c>
      <c r="G195" s="10">
        <v>71</v>
      </c>
      <c r="H195" s="10">
        <v>129122</v>
      </c>
      <c r="R195" s="10">
        <v>193</v>
      </c>
      <c r="S195" s="10">
        <v>485000</v>
      </c>
    </row>
    <row r="196" spans="1:19" x14ac:dyDescent="0.15">
      <c r="A196" s="10">
        <v>194</v>
      </c>
      <c r="B196" s="10">
        <v>251317862</v>
      </c>
      <c r="C196" s="10">
        <f>SUM($B$3:B196)</f>
        <v>6873426604</v>
      </c>
      <c r="E196" s="10">
        <v>194</v>
      </c>
      <c r="F196" s="10">
        <v>4317</v>
      </c>
      <c r="G196" s="10">
        <v>71</v>
      </c>
      <c r="H196" s="10">
        <v>129540</v>
      </c>
      <c r="R196" s="10">
        <v>194</v>
      </c>
      <c r="S196" s="10">
        <v>485000</v>
      </c>
    </row>
    <row r="197" spans="1:19" x14ac:dyDescent="0.15">
      <c r="A197" s="10">
        <v>195</v>
      </c>
      <c r="B197" s="10">
        <v>251701862</v>
      </c>
      <c r="C197" s="10">
        <f>SUM($B$3:B197)</f>
        <v>7125128466</v>
      </c>
      <c r="E197" s="10">
        <v>195</v>
      </c>
      <c r="F197" s="10">
        <v>4331</v>
      </c>
      <c r="G197" s="10">
        <v>72</v>
      </c>
      <c r="H197" s="10">
        <v>129958</v>
      </c>
      <c r="R197" s="10">
        <v>195</v>
      </c>
      <c r="S197" s="10">
        <v>490000</v>
      </c>
    </row>
    <row r="198" spans="1:19" x14ac:dyDescent="0.15">
      <c r="A198" s="10">
        <v>196</v>
      </c>
      <c r="B198" s="10">
        <v>251701862</v>
      </c>
      <c r="C198" s="10">
        <f>SUM($B$3:B198)</f>
        <v>7376830328</v>
      </c>
      <c r="E198" s="10">
        <v>196</v>
      </c>
      <c r="F198" s="10">
        <v>4345</v>
      </c>
      <c r="G198" s="10">
        <v>72</v>
      </c>
      <c r="H198" s="10">
        <v>130375</v>
      </c>
      <c r="R198" s="10">
        <v>196</v>
      </c>
      <c r="S198" s="10">
        <v>490000</v>
      </c>
    </row>
    <row r="199" spans="1:19" x14ac:dyDescent="0.15">
      <c r="A199" s="10">
        <v>197</v>
      </c>
      <c r="B199" s="10">
        <v>251701862</v>
      </c>
      <c r="C199" s="10">
        <f>SUM($B$3:B199)</f>
        <v>7628532190</v>
      </c>
      <c r="E199" s="10">
        <v>197</v>
      </c>
      <c r="F199" s="10">
        <v>4359</v>
      </c>
      <c r="G199" s="10">
        <v>72</v>
      </c>
      <c r="H199" s="10">
        <v>130793</v>
      </c>
      <c r="R199" s="10">
        <v>197</v>
      </c>
      <c r="S199" s="10">
        <v>495000</v>
      </c>
    </row>
    <row r="200" spans="1:19" x14ac:dyDescent="0.15">
      <c r="A200" s="10">
        <v>198</v>
      </c>
      <c r="B200" s="10">
        <v>251701862</v>
      </c>
      <c r="C200" s="10">
        <f>SUM($B$3:B200)</f>
        <v>7880234052</v>
      </c>
      <c r="E200" s="10">
        <v>198</v>
      </c>
      <c r="F200" s="10">
        <v>4373</v>
      </c>
      <c r="G200" s="10">
        <v>72</v>
      </c>
      <c r="H200" s="10">
        <v>131211</v>
      </c>
      <c r="R200" s="10">
        <v>198</v>
      </c>
      <c r="S200" s="10">
        <v>495000</v>
      </c>
    </row>
    <row r="201" spans="1:19" x14ac:dyDescent="0.15">
      <c r="A201" s="10">
        <v>199</v>
      </c>
      <c r="B201" s="10">
        <v>251701862</v>
      </c>
      <c r="C201" s="10">
        <f>SUM($B$3:B201)</f>
        <v>8131935914</v>
      </c>
      <c r="E201" s="10">
        <v>199</v>
      </c>
      <c r="F201" s="10">
        <v>4387</v>
      </c>
      <c r="G201" s="10">
        <v>73</v>
      </c>
      <c r="H201" s="10">
        <v>131628</v>
      </c>
      <c r="R201" s="10">
        <v>199</v>
      </c>
      <c r="S201" s="10">
        <v>500000</v>
      </c>
    </row>
    <row r="202" spans="1:19" x14ac:dyDescent="0.15">
      <c r="A202" s="10">
        <v>200</v>
      </c>
      <c r="B202" s="10">
        <v>252085862</v>
      </c>
      <c r="C202" s="10">
        <f>SUM($B$3:B202)</f>
        <v>8384021776</v>
      </c>
      <c r="E202" s="10">
        <v>200</v>
      </c>
      <c r="F202" s="10">
        <v>4401</v>
      </c>
      <c r="G202" s="10">
        <v>73</v>
      </c>
      <c r="H202" s="10">
        <v>132046</v>
      </c>
      <c r="R202" s="10">
        <v>200</v>
      </c>
      <c r="S202" s="10">
        <v>500000</v>
      </c>
    </row>
    <row r="203" spans="1:19" x14ac:dyDescent="0.15">
      <c r="E203" s="10">
        <v>201</v>
      </c>
      <c r="F203" s="10">
        <v>4415</v>
      </c>
      <c r="G203" s="10">
        <v>73</v>
      </c>
      <c r="H203" s="10">
        <v>132464</v>
      </c>
      <c r="R203" s="10">
        <v>201</v>
      </c>
      <c r="S203" s="10">
        <v>505000</v>
      </c>
    </row>
    <row r="204" spans="1:19" x14ac:dyDescent="0.15">
      <c r="E204" s="10">
        <v>202</v>
      </c>
      <c r="F204" s="10">
        <v>4429</v>
      </c>
      <c r="G204" s="10">
        <v>73</v>
      </c>
      <c r="H204" s="10">
        <v>132882</v>
      </c>
      <c r="R204" s="10">
        <v>202</v>
      </c>
      <c r="S204" s="10">
        <v>505000</v>
      </c>
    </row>
    <row r="205" spans="1:19" x14ac:dyDescent="0.15">
      <c r="E205" s="10">
        <v>203</v>
      </c>
      <c r="F205" s="10">
        <v>4443</v>
      </c>
      <c r="G205" s="10">
        <v>74</v>
      </c>
      <c r="H205" s="10">
        <v>133299</v>
      </c>
      <c r="R205" s="10">
        <v>203</v>
      </c>
      <c r="S205" s="10">
        <v>510000</v>
      </c>
    </row>
    <row r="206" spans="1:19" x14ac:dyDescent="0.15">
      <c r="E206" s="10">
        <v>204</v>
      </c>
      <c r="F206" s="10">
        <v>4457</v>
      </c>
      <c r="G206" s="10">
        <v>74</v>
      </c>
      <c r="H206" s="10">
        <v>133717</v>
      </c>
      <c r="R206" s="10">
        <v>204</v>
      </c>
      <c r="S206" s="10">
        <v>510000</v>
      </c>
    </row>
    <row r="207" spans="1:19" x14ac:dyDescent="0.15">
      <c r="E207" s="10">
        <v>205</v>
      </c>
      <c r="F207" s="10">
        <v>4471</v>
      </c>
      <c r="G207" s="10">
        <v>74</v>
      </c>
      <c r="H207" s="10">
        <v>134135</v>
      </c>
      <c r="R207" s="10">
        <v>205</v>
      </c>
      <c r="S207" s="10">
        <v>515000</v>
      </c>
    </row>
    <row r="208" spans="1:19" x14ac:dyDescent="0.15">
      <c r="E208" s="10">
        <v>206</v>
      </c>
      <c r="F208" s="10">
        <v>4485</v>
      </c>
      <c r="G208" s="10">
        <v>74</v>
      </c>
      <c r="H208" s="10">
        <v>134553</v>
      </c>
      <c r="R208" s="10">
        <v>206</v>
      </c>
      <c r="S208" s="10">
        <v>515000</v>
      </c>
    </row>
    <row r="209" spans="5:19" x14ac:dyDescent="0.15">
      <c r="E209" s="10">
        <v>207</v>
      </c>
      <c r="F209" s="10">
        <v>4499</v>
      </c>
      <c r="G209" s="10">
        <v>74</v>
      </c>
      <c r="H209" s="10">
        <v>134970</v>
      </c>
      <c r="R209" s="10">
        <v>207</v>
      </c>
      <c r="S209" s="10">
        <v>520000</v>
      </c>
    </row>
    <row r="210" spans="5:19" x14ac:dyDescent="0.15">
      <c r="E210" s="10">
        <v>208</v>
      </c>
      <c r="F210" s="10">
        <v>4512</v>
      </c>
      <c r="G210" s="10">
        <v>75</v>
      </c>
      <c r="H210" s="10">
        <v>135388</v>
      </c>
      <c r="R210" s="10">
        <v>208</v>
      </c>
      <c r="S210" s="10">
        <v>520000</v>
      </c>
    </row>
    <row r="211" spans="5:19" x14ac:dyDescent="0.15">
      <c r="E211" s="10">
        <v>209</v>
      </c>
      <c r="F211" s="10">
        <v>4526</v>
      </c>
      <c r="G211" s="10">
        <v>75</v>
      </c>
      <c r="H211" s="10">
        <v>135806</v>
      </c>
      <c r="R211" s="10">
        <v>209</v>
      </c>
      <c r="S211" s="10">
        <v>525000</v>
      </c>
    </row>
    <row r="212" spans="5:19" x14ac:dyDescent="0.15">
      <c r="E212" s="10">
        <v>210</v>
      </c>
      <c r="F212" s="10">
        <v>4540</v>
      </c>
      <c r="G212" s="10">
        <v>75</v>
      </c>
      <c r="H212" s="10">
        <v>136223</v>
      </c>
      <c r="R212" s="10">
        <v>210</v>
      </c>
      <c r="S212" s="10">
        <v>525000</v>
      </c>
    </row>
    <row r="213" spans="5:19" x14ac:dyDescent="0.15">
      <c r="E213" s="10">
        <v>211</v>
      </c>
      <c r="F213" s="10">
        <v>4554</v>
      </c>
      <c r="G213" s="10">
        <v>75</v>
      </c>
      <c r="H213" s="10">
        <v>136641</v>
      </c>
      <c r="R213" s="10">
        <v>211</v>
      </c>
      <c r="S213" s="10">
        <v>530000</v>
      </c>
    </row>
    <row r="214" spans="5:19" x14ac:dyDescent="0.15">
      <c r="E214" s="10">
        <v>212</v>
      </c>
      <c r="F214" s="10">
        <v>4568</v>
      </c>
      <c r="G214" s="10">
        <v>76</v>
      </c>
      <c r="H214" s="10">
        <v>137059</v>
      </c>
      <c r="R214" s="10">
        <v>212</v>
      </c>
      <c r="S214" s="10">
        <v>530000</v>
      </c>
    </row>
    <row r="215" spans="5:19" x14ac:dyDescent="0.15">
      <c r="E215" s="10">
        <v>213</v>
      </c>
      <c r="F215" s="10">
        <v>4582</v>
      </c>
      <c r="G215" s="10">
        <v>76</v>
      </c>
      <c r="H215" s="10">
        <v>137477</v>
      </c>
      <c r="R215" s="10">
        <v>213</v>
      </c>
      <c r="S215" s="10">
        <v>535000</v>
      </c>
    </row>
    <row r="216" spans="5:19" x14ac:dyDescent="0.15">
      <c r="E216" s="10">
        <v>214</v>
      </c>
      <c r="F216" s="10">
        <v>4596</v>
      </c>
      <c r="G216" s="10">
        <v>76</v>
      </c>
      <c r="H216" s="10">
        <v>137894</v>
      </c>
      <c r="R216" s="10">
        <v>214</v>
      </c>
      <c r="S216" s="10">
        <v>535000</v>
      </c>
    </row>
    <row r="217" spans="5:19" x14ac:dyDescent="0.15">
      <c r="E217" s="10">
        <v>215</v>
      </c>
      <c r="F217" s="10">
        <v>4610</v>
      </c>
      <c r="G217" s="10">
        <v>76</v>
      </c>
      <c r="H217" s="10">
        <v>138312</v>
      </c>
      <c r="R217" s="10">
        <v>215</v>
      </c>
      <c r="S217" s="10">
        <v>540000</v>
      </c>
    </row>
    <row r="218" spans="5:19" x14ac:dyDescent="0.15">
      <c r="E218" s="10">
        <v>216</v>
      </c>
      <c r="F218" s="10">
        <v>4624</v>
      </c>
      <c r="G218" s="10">
        <v>77</v>
      </c>
      <c r="H218" s="10">
        <v>138730</v>
      </c>
      <c r="R218" s="10">
        <v>216</v>
      </c>
      <c r="S218" s="10">
        <v>540000</v>
      </c>
    </row>
    <row r="219" spans="5:19" x14ac:dyDescent="0.15">
      <c r="E219" s="10">
        <v>217</v>
      </c>
      <c r="F219" s="10">
        <v>4638</v>
      </c>
      <c r="G219" s="10">
        <v>77</v>
      </c>
      <c r="H219" s="10">
        <v>139148</v>
      </c>
      <c r="R219" s="10">
        <v>217</v>
      </c>
      <c r="S219" s="10">
        <v>545000</v>
      </c>
    </row>
    <row r="220" spans="5:19" x14ac:dyDescent="0.15">
      <c r="E220" s="10">
        <v>218</v>
      </c>
      <c r="F220" s="10">
        <v>4652</v>
      </c>
      <c r="G220" s="10">
        <v>77</v>
      </c>
      <c r="H220" s="10">
        <v>139565</v>
      </c>
      <c r="R220" s="10">
        <v>218</v>
      </c>
      <c r="S220" s="10">
        <v>545000</v>
      </c>
    </row>
    <row r="221" spans="5:19" x14ac:dyDescent="0.15">
      <c r="E221" s="10">
        <v>219</v>
      </c>
      <c r="F221" s="10">
        <v>4666</v>
      </c>
      <c r="G221" s="10">
        <v>77</v>
      </c>
      <c r="H221" s="10">
        <v>139983</v>
      </c>
      <c r="R221" s="10">
        <v>219</v>
      </c>
      <c r="S221" s="10">
        <v>550000</v>
      </c>
    </row>
    <row r="222" spans="5:19" x14ac:dyDescent="0.15">
      <c r="E222" s="10">
        <v>220</v>
      </c>
      <c r="F222" s="10">
        <v>4680</v>
      </c>
      <c r="G222" s="10">
        <v>78</v>
      </c>
      <c r="H222" s="10">
        <v>140401</v>
      </c>
      <c r="R222" s="10">
        <v>220</v>
      </c>
      <c r="S222" s="10">
        <v>550000</v>
      </c>
    </row>
    <row r="223" spans="5:19" x14ac:dyDescent="0.15">
      <c r="E223" s="10">
        <v>221</v>
      </c>
      <c r="F223" s="10">
        <v>4693</v>
      </c>
      <c r="G223" s="10">
        <v>78</v>
      </c>
      <c r="H223" s="10">
        <v>140819</v>
      </c>
      <c r="R223" s="10">
        <v>221</v>
      </c>
      <c r="S223" s="10">
        <v>555000</v>
      </c>
    </row>
    <row r="224" spans="5:19" x14ac:dyDescent="0.15">
      <c r="E224" s="10">
        <v>222</v>
      </c>
      <c r="F224" s="10">
        <v>4707</v>
      </c>
      <c r="G224" s="10">
        <v>78</v>
      </c>
      <c r="H224" s="10">
        <v>141236</v>
      </c>
      <c r="R224" s="10">
        <v>222</v>
      </c>
      <c r="S224" s="10">
        <v>555000</v>
      </c>
    </row>
    <row r="225" spans="5:19" x14ac:dyDescent="0.15">
      <c r="E225" s="10">
        <v>223</v>
      </c>
      <c r="F225" s="10">
        <v>4721</v>
      </c>
      <c r="G225" s="10">
        <v>78</v>
      </c>
      <c r="H225" s="10">
        <v>141654</v>
      </c>
      <c r="R225" s="10">
        <v>223</v>
      </c>
      <c r="S225" s="10">
        <v>560000</v>
      </c>
    </row>
    <row r="226" spans="5:19" x14ac:dyDescent="0.15">
      <c r="E226" s="10">
        <v>224</v>
      </c>
      <c r="F226" s="10">
        <v>4735</v>
      </c>
      <c r="G226" s="10">
        <v>78</v>
      </c>
      <c r="H226" s="10">
        <v>142072</v>
      </c>
      <c r="R226" s="10">
        <v>224</v>
      </c>
      <c r="S226" s="10">
        <v>560000</v>
      </c>
    </row>
    <row r="227" spans="5:19" x14ac:dyDescent="0.15">
      <c r="E227" s="10">
        <v>225</v>
      </c>
      <c r="F227" s="10">
        <v>4749</v>
      </c>
      <c r="G227" s="10">
        <v>79</v>
      </c>
      <c r="H227" s="10">
        <v>142489</v>
      </c>
      <c r="R227" s="10">
        <v>225</v>
      </c>
      <c r="S227" s="10">
        <v>565000</v>
      </c>
    </row>
    <row r="228" spans="5:19" x14ac:dyDescent="0.15">
      <c r="E228" s="10">
        <v>226</v>
      </c>
      <c r="F228" s="10">
        <v>4763</v>
      </c>
      <c r="G228" s="10">
        <v>79</v>
      </c>
      <c r="H228" s="10">
        <v>142907</v>
      </c>
      <c r="R228" s="10">
        <v>226</v>
      </c>
      <c r="S228" s="10">
        <v>565000</v>
      </c>
    </row>
    <row r="229" spans="5:19" x14ac:dyDescent="0.15">
      <c r="E229" s="10">
        <v>227</v>
      </c>
      <c r="F229" s="10">
        <v>4777</v>
      </c>
      <c r="G229" s="10">
        <v>79</v>
      </c>
      <c r="H229" s="10">
        <v>143325</v>
      </c>
      <c r="R229" s="10">
        <v>227</v>
      </c>
      <c r="S229" s="10">
        <v>570000</v>
      </c>
    </row>
    <row r="230" spans="5:19" x14ac:dyDescent="0.15">
      <c r="E230" s="10">
        <v>228</v>
      </c>
      <c r="F230" s="10">
        <v>4791</v>
      </c>
      <c r="G230" s="10">
        <v>79</v>
      </c>
      <c r="H230" s="10">
        <v>143743</v>
      </c>
      <c r="R230" s="10">
        <v>228</v>
      </c>
      <c r="S230" s="10">
        <v>570000</v>
      </c>
    </row>
    <row r="231" spans="5:19" x14ac:dyDescent="0.15">
      <c r="E231" s="10">
        <v>229</v>
      </c>
      <c r="F231" s="10">
        <v>4805</v>
      </c>
      <c r="G231" s="10">
        <v>80</v>
      </c>
      <c r="H231" s="10">
        <v>144160</v>
      </c>
      <c r="R231" s="10">
        <v>229</v>
      </c>
      <c r="S231" s="10">
        <v>575000</v>
      </c>
    </row>
    <row r="232" spans="5:19" x14ac:dyDescent="0.15">
      <c r="E232" s="10">
        <v>230</v>
      </c>
      <c r="F232" s="10">
        <v>4819</v>
      </c>
      <c r="G232" s="10">
        <v>80</v>
      </c>
      <c r="H232" s="10">
        <v>144578</v>
      </c>
      <c r="R232" s="10">
        <v>230</v>
      </c>
      <c r="S232" s="10">
        <v>575000</v>
      </c>
    </row>
    <row r="233" spans="5:19" x14ac:dyDescent="0.15">
      <c r="E233" s="10">
        <v>231</v>
      </c>
      <c r="F233" s="10">
        <v>4833</v>
      </c>
      <c r="G233" s="10">
        <v>80</v>
      </c>
      <c r="H233" s="10">
        <v>144996</v>
      </c>
      <c r="R233" s="10">
        <v>231</v>
      </c>
      <c r="S233" s="10">
        <v>580000</v>
      </c>
    </row>
    <row r="234" spans="5:19" x14ac:dyDescent="0.15">
      <c r="E234" s="10">
        <v>232</v>
      </c>
      <c r="F234" s="10">
        <v>4847</v>
      </c>
      <c r="G234" s="10">
        <v>80</v>
      </c>
      <c r="H234" s="10">
        <v>145414</v>
      </c>
      <c r="R234" s="10">
        <v>232</v>
      </c>
      <c r="S234" s="10">
        <v>580000</v>
      </c>
    </row>
    <row r="235" spans="5:19" x14ac:dyDescent="0.15">
      <c r="E235" s="10">
        <v>233</v>
      </c>
      <c r="F235" s="10">
        <v>4861</v>
      </c>
      <c r="G235" s="10">
        <v>81</v>
      </c>
      <c r="H235" s="10">
        <v>145831</v>
      </c>
      <c r="R235" s="10">
        <v>233</v>
      </c>
      <c r="S235" s="10">
        <v>585000</v>
      </c>
    </row>
    <row r="236" spans="5:19" x14ac:dyDescent="0.15">
      <c r="E236" s="10">
        <v>234</v>
      </c>
      <c r="F236" s="10">
        <v>4874</v>
      </c>
      <c r="G236" s="10">
        <v>81</v>
      </c>
      <c r="H236" s="10">
        <v>146249</v>
      </c>
      <c r="R236" s="10">
        <v>234</v>
      </c>
      <c r="S236" s="10">
        <v>585000</v>
      </c>
    </row>
    <row r="237" spans="5:19" x14ac:dyDescent="0.15">
      <c r="E237" s="10">
        <v>235</v>
      </c>
      <c r="F237" s="10">
        <v>4888</v>
      </c>
      <c r="G237" s="10">
        <v>81</v>
      </c>
      <c r="H237" s="10">
        <v>146667</v>
      </c>
      <c r="R237" s="10">
        <v>235</v>
      </c>
      <c r="S237" s="10">
        <v>590000</v>
      </c>
    </row>
    <row r="238" spans="5:19" x14ac:dyDescent="0.15">
      <c r="E238" s="10">
        <v>236</v>
      </c>
      <c r="F238" s="10">
        <v>4902</v>
      </c>
      <c r="G238" s="10">
        <v>81</v>
      </c>
      <c r="H238" s="10">
        <v>147084</v>
      </c>
      <c r="R238" s="10">
        <v>236</v>
      </c>
      <c r="S238" s="10">
        <v>590000</v>
      </c>
    </row>
    <row r="239" spans="5:19" x14ac:dyDescent="0.15">
      <c r="E239" s="10">
        <v>237</v>
      </c>
      <c r="F239" s="10">
        <v>4916</v>
      </c>
      <c r="G239" s="10">
        <v>81</v>
      </c>
      <c r="H239" s="10">
        <v>147502</v>
      </c>
      <c r="R239" s="10">
        <v>237</v>
      </c>
      <c r="S239" s="10">
        <v>595000</v>
      </c>
    </row>
    <row r="240" spans="5:19" x14ac:dyDescent="0.15">
      <c r="E240" s="10">
        <v>238</v>
      </c>
      <c r="F240" s="10">
        <v>4930</v>
      </c>
      <c r="G240" s="10">
        <v>82</v>
      </c>
      <c r="H240" s="10">
        <v>147920</v>
      </c>
      <c r="R240" s="10">
        <v>238</v>
      </c>
      <c r="S240" s="10">
        <v>595000</v>
      </c>
    </row>
    <row r="241" spans="5:19" x14ac:dyDescent="0.15">
      <c r="E241" s="10">
        <v>239</v>
      </c>
      <c r="F241" s="10">
        <v>4944</v>
      </c>
      <c r="G241" s="10">
        <v>82</v>
      </c>
      <c r="H241" s="10">
        <v>148338</v>
      </c>
      <c r="R241" s="10">
        <v>239</v>
      </c>
      <c r="S241" s="10">
        <v>600000</v>
      </c>
    </row>
    <row r="242" spans="5:19" x14ac:dyDescent="0.15">
      <c r="E242" s="10">
        <v>240</v>
      </c>
      <c r="F242" s="10">
        <v>4958</v>
      </c>
      <c r="G242" s="10">
        <v>82</v>
      </c>
      <c r="H242" s="10">
        <v>148755</v>
      </c>
      <c r="R242" s="10">
        <v>240</v>
      </c>
      <c r="S242" s="10">
        <v>600000</v>
      </c>
    </row>
    <row r="243" spans="5:19" x14ac:dyDescent="0.15">
      <c r="E243" s="10">
        <v>241</v>
      </c>
      <c r="F243" s="10">
        <v>4972</v>
      </c>
      <c r="G243" s="10">
        <v>82</v>
      </c>
      <c r="H243" s="10">
        <v>149173</v>
      </c>
      <c r="R243" s="10">
        <v>241</v>
      </c>
      <c r="S243" s="10">
        <v>605000</v>
      </c>
    </row>
    <row r="244" spans="5:19" x14ac:dyDescent="0.15">
      <c r="E244" s="10">
        <v>242</v>
      </c>
      <c r="F244" s="10">
        <v>4986</v>
      </c>
      <c r="G244" s="10">
        <v>83</v>
      </c>
      <c r="H244" s="10">
        <v>149591</v>
      </c>
      <c r="R244" s="10">
        <v>242</v>
      </c>
      <c r="S244" s="10">
        <v>605000</v>
      </c>
    </row>
    <row r="245" spans="5:19" x14ac:dyDescent="0.15">
      <c r="E245" s="10">
        <v>243</v>
      </c>
      <c r="F245" s="10">
        <v>5000</v>
      </c>
      <c r="G245" s="10">
        <v>83</v>
      </c>
      <c r="H245" s="10">
        <v>150009</v>
      </c>
      <c r="R245" s="10">
        <v>243</v>
      </c>
      <c r="S245" s="10">
        <v>610000</v>
      </c>
    </row>
    <row r="246" spans="5:19" x14ac:dyDescent="0.15">
      <c r="E246" s="10">
        <v>244</v>
      </c>
      <c r="F246" s="10">
        <v>5014</v>
      </c>
      <c r="G246" s="10">
        <v>83</v>
      </c>
      <c r="H246" s="10">
        <v>150426</v>
      </c>
      <c r="R246" s="10">
        <v>244</v>
      </c>
      <c r="S246" s="10">
        <v>610000</v>
      </c>
    </row>
    <row r="247" spans="5:19" x14ac:dyDescent="0.15">
      <c r="E247" s="10">
        <v>245</v>
      </c>
      <c r="F247" s="10">
        <v>5028</v>
      </c>
      <c r="G247" s="10">
        <v>83</v>
      </c>
      <c r="H247" s="10">
        <v>150844</v>
      </c>
      <c r="R247" s="10">
        <v>245</v>
      </c>
      <c r="S247" s="10">
        <v>615000</v>
      </c>
    </row>
    <row r="248" spans="5:19" x14ac:dyDescent="0.15">
      <c r="E248" s="10">
        <v>246</v>
      </c>
      <c r="F248" s="10">
        <v>5042</v>
      </c>
      <c r="G248" s="10">
        <v>84</v>
      </c>
      <c r="H248" s="10">
        <v>151262</v>
      </c>
      <c r="R248" s="10">
        <v>246</v>
      </c>
      <c r="S248" s="10">
        <v>615000</v>
      </c>
    </row>
    <row r="249" spans="5:19" x14ac:dyDescent="0.15">
      <c r="E249" s="10">
        <v>247</v>
      </c>
      <c r="F249" s="10">
        <v>5055</v>
      </c>
      <c r="G249" s="10">
        <v>84</v>
      </c>
      <c r="H249" s="10">
        <v>151679</v>
      </c>
      <c r="R249" s="10">
        <v>247</v>
      </c>
      <c r="S249" s="10">
        <v>620000</v>
      </c>
    </row>
    <row r="250" spans="5:19" x14ac:dyDescent="0.15">
      <c r="E250" s="10">
        <v>248</v>
      </c>
      <c r="F250" s="10">
        <v>5069</v>
      </c>
      <c r="G250" s="10">
        <v>84</v>
      </c>
      <c r="H250" s="10">
        <v>152097</v>
      </c>
      <c r="R250" s="10">
        <v>248</v>
      </c>
      <c r="S250" s="10">
        <v>620000</v>
      </c>
    </row>
    <row r="251" spans="5:19" x14ac:dyDescent="0.15">
      <c r="E251" s="10">
        <v>249</v>
      </c>
      <c r="F251" s="10">
        <v>5083</v>
      </c>
      <c r="G251" s="10">
        <v>84</v>
      </c>
      <c r="H251" s="10">
        <v>152515</v>
      </c>
      <c r="R251" s="10">
        <v>249</v>
      </c>
      <c r="S251" s="10">
        <v>625000</v>
      </c>
    </row>
    <row r="252" spans="5:19" x14ac:dyDescent="0.15">
      <c r="E252" s="10">
        <v>250</v>
      </c>
      <c r="F252" s="10">
        <v>5097</v>
      </c>
      <c r="G252" s="10">
        <v>84</v>
      </c>
      <c r="H252" s="10">
        <v>152933</v>
      </c>
      <c r="R252" s="10">
        <v>250</v>
      </c>
      <c r="S252" s="10">
        <v>625000</v>
      </c>
    </row>
    <row r="253" spans="5:19" x14ac:dyDescent="0.15">
      <c r="E253" s="10">
        <v>251</v>
      </c>
      <c r="F253" s="10">
        <v>5111</v>
      </c>
      <c r="G253" s="10">
        <v>85</v>
      </c>
      <c r="H253" s="10">
        <v>153350</v>
      </c>
      <c r="R253" s="10">
        <v>251</v>
      </c>
      <c r="S253" s="10">
        <v>630000</v>
      </c>
    </row>
    <row r="254" spans="5:19" x14ac:dyDescent="0.15">
      <c r="E254" s="10">
        <v>252</v>
      </c>
      <c r="F254" s="10">
        <v>5125</v>
      </c>
      <c r="G254" s="10">
        <v>85</v>
      </c>
      <c r="H254" s="10">
        <v>153768</v>
      </c>
      <c r="R254" s="10">
        <v>252</v>
      </c>
      <c r="S254" s="10">
        <v>630000</v>
      </c>
    </row>
    <row r="255" spans="5:19" x14ac:dyDescent="0.15">
      <c r="E255" s="10">
        <v>253</v>
      </c>
      <c r="F255" s="10">
        <v>5139</v>
      </c>
      <c r="G255" s="10">
        <v>85</v>
      </c>
      <c r="H255" s="10">
        <v>154186</v>
      </c>
      <c r="R255" s="10">
        <v>253</v>
      </c>
      <c r="S255" s="10">
        <v>635000</v>
      </c>
    </row>
    <row r="256" spans="5:19" x14ac:dyDescent="0.15">
      <c r="E256" s="10">
        <v>254</v>
      </c>
      <c r="F256" s="10">
        <v>5153</v>
      </c>
      <c r="G256" s="10">
        <v>85</v>
      </c>
      <c r="H256" s="10">
        <v>154604</v>
      </c>
      <c r="R256" s="10">
        <v>254</v>
      </c>
      <c r="S256" s="10">
        <v>635000</v>
      </c>
    </row>
    <row r="257" spans="5:19" x14ac:dyDescent="0.15">
      <c r="E257" s="10">
        <v>255</v>
      </c>
      <c r="F257" s="10">
        <v>5167</v>
      </c>
      <c r="G257" s="10">
        <v>86</v>
      </c>
      <c r="H257" s="10">
        <v>155021</v>
      </c>
      <c r="R257" s="10">
        <v>255</v>
      </c>
      <c r="S257" s="10">
        <v>640000</v>
      </c>
    </row>
    <row r="258" spans="5:19" x14ac:dyDescent="0.15">
      <c r="E258" s="10">
        <v>256</v>
      </c>
      <c r="F258" s="10">
        <v>5181</v>
      </c>
      <c r="G258" s="10">
        <v>86</v>
      </c>
      <c r="H258" s="10">
        <v>155439</v>
      </c>
      <c r="R258" s="10">
        <v>256</v>
      </c>
      <c r="S258" s="10">
        <v>640000</v>
      </c>
    </row>
    <row r="259" spans="5:19" x14ac:dyDescent="0.15">
      <c r="E259" s="10">
        <v>257</v>
      </c>
      <c r="F259" s="10">
        <v>5195</v>
      </c>
      <c r="G259" s="10">
        <v>86</v>
      </c>
      <c r="H259" s="10">
        <v>155857</v>
      </c>
      <c r="R259" s="10">
        <v>257</v>
      </c>
      <c r="S259" s="10">
        <v>645000</v>
      </c>
    </row>
    <row r="260" spans="5:19" x14ac:dyDescent="0.15">
      <c r="E260" s="10">
        <v>258</v>
      </c>
      <c r="F260" s="10">
        <v>5209</v>
      </c>
      <c r="G260" s="10">
        <v>86</v>
      </c>
      <c r="H260" s="10">
        <v>156274</v>
      </c>
      <c r="R260" s="10">
        <v>258</v>
      </c>
      <c r="S260" s="10">
        <v>645000</v>
      </c>
    </row>
    <row r="261" spans="5:19" x14ac:dyDescent="0.15">
      <c r="E261" s="10">
        <v>259</v>
      </c>
      <c r="F261" s="10">
        <v>5223</v>
      </c>
      <c r="G261" s="10">
        <v>87</v>
      </c>
      <c r="H261" s="10">
        <v>156692</v>
      </c>
      <c r="R261" s="10">
        <v>259</v>
      </c>
      <c r="S261" s="10">
        <v>650000</v>
      </c>
    </row>
    <row r="262" spans="5:19" x14ac:dyDescent="0.15">
      <c r="E262" s="10">
        <v>260</v>
      </c>
      <c r="F262" s="10">
        <v>5236</v>
      </c>
      <c r="G262" s="10">
        <v>87</v>
      </c>
      <c r="H262" s="10">
        <v>157110</v>
      </c>
      <c r="R262" s="10">
        <v>260</v>
      </c>
      <c r="S262" s="10">
        <v>650000</v>
      </c>
    </row>
    <row r="263" spans="5:19" x14ac:dyDescent="0.15">
      <c r="E263" s="10">
        <v>261</v>
      </c>
      <c r="F263" s="10">
        <v>5250</v>
      </c>
      <c r="G263" s="10">
        <v>87</v>
      </c>
      <c r="H263" s="10">
        <v>157528</v>
      </c>
      <c r="R263" s="10">
        <v>261</v>
      </c>
      <c r="S263" s="10">
        <v>655000</v>
      </c>
    </row>
    <row r="264" spans="5:19" x14ac:dyDescent="0.15">
      <c r="E264" s="10">
        <v>262</v>
      </c>
      <c r="F264" s="10">
        <v>5264</v>
      </c>
      <c r="G264" s="10">
        <v>87</v>
      </c>
      <c r="H264" s="10">
        <v>157945</v>
      </c>
      <c r="R264" s="10">
        <v>262</v>
      </c>
      <c r="S264" s="10">
        <v>655000</v>
      </c>
    </row>
    <row r="265" spans="5:19" x14ac:dyDescent="0.15">
      <c r="E265" s="10">
        <v>263</v>
      </c>
      <c r="F265" s="10">
        <v>5278</v>
      </c>
      <c r="G265" s="10">
        <v>87</v>
      </c>
      <c r="H265" s="10">
        <v>158363</v>
      </c>
      <c r="R265" s="10">
        <v>263</v>
      </c>
      <c r="S265" s="10">
        <v>660000</v>
      </c>
    </row>
    <row r="266" spans="5:19" x14ac:dyDescent="0.15">
      <c r="E266" s="10">
        <v>264</v>
      </c>
      <c r="F266" s="10">
        <v>5292</v>
      </c>
      <c r="G266" s="10">
        <v>88</v>
      </c>
      <c r="H266" s="10">
        <v>158781</v>
      </c>
      <c r="R266" s="10">
        <v>264</v>
      </c>
      <c r="S266" s="10">
        <v>660000</v>
      </c>
    </row>
    <row r="267" spans="5:19" x14ac:dyDescent="0.15">
      <c r="E267" s="10">
        <v>265</v>
      </c>
      <c r="F267" s="10">
        <v>5306</v>
      </c>
      <c r="G267" s="10">
        <v>88</v>
      </c>
      <c r="H267" s="10">
        <v>159199</v>
      </c>
      <c r="R267" s="10">
        <v>265</v>
      </c>
      <c r="S267" s="10">
        <v>665000</v>
      </c>
    </row>
    <row r="268" spans="5:19" x14ac:dyDescent="0.15">
      <c r="E268" s="10">
        <v>266</v>
      </c>
      <c r="F268" s="10">
        <v>5320</v>
      </c>
      <c r="G268" s="10">
        <v>88</v>
      </c>
      <c r="H268" s="10">
        <v>159616</v>
      </c>
      <c r="R268" s="10">
        <v>266</v>
      </c>
      <c r="S268" s="10">
        <v>665000</v>
      </c>
    </row>
    <row r="269" spans="5:19" x14ac:dyDescent="0.15">
      <c r="E269" s="10">
        <v>267</v>
      </c>
      <c r="F269" s="10">
        <v>5334</v>
      </c>
      <c r="G269" s="10">
        <v>88</v>
      </c>
      <c r="H269" s="10">
        <v>160034</v>
      </c>
      <c r="R269" s="10">
        <v>267</v>
      </c>
      <c r="S269" s="10">
        <v>670000</v>
      </c>
    </row>
    <row r="270" spans="5:19" x14ac:dyDescent="0.15">
      <c r="E270" s="10">
        <v>268</v>
      </c>
      <c r="F270" s="10">
        <v>5348</v>
      </c>
      <c r="G270" s="10">
        <v>89</v>
      </c>
      <c r="H270" s="10">
        <v>160452</v>
      </c>
      <c r="R270" s="10">
        <v>268</v>
      </c>
      <c r="S270" s="10">
        <v>670000</v>
      </c>
    </row>
    <row r="271" spans="5:19" x14ac:dyDescent="0.15">
      <c r="E271" s="10">
        <v>269</v>
      </c>
      <c r="F271" s="10">
        <v>5362</v>
      </c>
      <c r="G271" s="10">
        <v>89</v>
      </c>
      <c r="H271" s="10">
        <v>160869</v>
      </c>
      <c r="R271" s="10">
        <v>269</v>
      </c>
      <c r="S271" s="10">
        <v>675000</v>
      </c>
    </row>
    <row r="272" spans="5:19" x14ac:dyDescent="0.15">
      <c r="E272" s="10">
        <v>270</v>
      </c>
      <c r="F272" s="10">
        <v>5376</v>
      </c>
      <c r="G272" s="10">
        <v>89</v>
      </c>
      <c r="H272" s="10">
        <v>161287</v>
      </c>
      <c r="R272" s="10">
        <v>270</v>
      </c>
      <c r="S272" s="10">
        <v>675000</v>
      </c>
    </row>
    <row r="273" spans="5:19" x14ac:dyDescent="0.15">
      <c r="E273" s="10">
        <v>271</v>
      </c>
      <c r="F273" s="10">
        <v>5390</v>
      </c>
      <c r="G273" s="10">
        <v>89</v>
      </c>
      <c r="H273" s="10">
        <v>161705</v>
      </c>
      <c r="R273" s="10">
        <v>271</v>
      </c>
      <c r="S273" s="10">
        <v>680000</v>
      </c>
    </row>
    <row r="274" spans="5:19" x14ac:dyDescent="0.15">
      <c r="E274" s="10">
        <v>272</v>
      </c>
      <c r="F274" s="10">
        <v>5404</v>
      </c>
      <c r="G274" s="10">
        <v>90</v>
      </c>
      <c r="H274" s="10">
        <v>162123</v>
      </c>
      <c r="R274" s="10">
        <v>272</v>
      </c>
      <c r="S274" s="10">
        <v>680000</v>
      </c>
    </row>
    <row r="275" spans="5:19" x14ac:dyDescent="0.15">
      <c r="E275" s="10">
        <v>273</v>
      </c>
      <c r="F275" s="10">
        <v>5418</v>
      </c>
      <c r="G275" s="10">
        <v>90</v>
      </c>
      <c r="H275" s="10">
        <v>162540</v>
      </c>
      <c r="R275" s="10">
        <v>273</v>
      </c>
      <c r="S275" s="10">
        <v>685000</v>
      </c>
    </row>
    <row r="276" spans="5:19" x14ac:dyDescent="0.15">
      <c r="E276" s="10">
        <v>274</v>
      </c>
      <c r="F276" s="10">
        <v>5431</v>
      </c>
      <c r="G276" s="10">
        <v>90</v>
      </c>
      <c r="H276" s="10">
        <v>162958</v>
      </c>
      <c r="R276" s="10">
        <v>274</v>
      </c>
      <c r="S276" s="10">
        <v>685000</v>
      </c>
    </row>
    <row r="277" spans="5:19" x14ac:dyDescent="0.15">
      <c r="E277" s="10">
        <v>275</v>
      </c>
      <c r="F277" s="10">
        <v>5445</v>
      </c>
      <c r="G277" s="10">
        <v>90</v>
      </c>
      <c r="H277" s="10">
        <v>163376</v>
      </c>
      <c r="R277" s="10">
        <v>275</v>
      </c>
      <c r="S277" s="10">
        <v>690000</v>
      </c>
    </row>
    <row r="278" spans="5:19" x14ac:dyDescent="0.15">
      <c r="E278" s="10">
        <v>276</v>
      </c>
      <c r="F278" s="10">
        <v>5459</v>
      </c>
      <c r="G278" s="10">
        <v>90</v>
      </c>
      <c r="H278" s="10">
        <v>163794</v>
      </c>
      <c r="R278" s="10">
        <v>276</v>
      </c>
      <c r="S278" s="10">
        <v>690000</v>
      </c>
    </row>
    <row r="279" spans="5:19" x14ac:dyDescent="0.15">
      <c r="E279" s="10">
        <v>277</v>
      </c>
      <c r="F279" s="10">
        <v>5473</v>
      </c>
      <c r="G279" s="10">
        <v>91</v>
      </c>
      <c r="H279" s="10">
        <v>164211</v>
      </c>
      <c r="R279" s="10">
        <v>277</v>
      </c>
      <c r="S279" s="10">
        <v>695000</v>
      </c>
    </row>
    <row r="280" spans="5:19" x14ac:dyDescent="0.15">
      <c r="E280" s="10">
        <v>278</v>
      </c>
      <c r="F280" s="10">
        <v>5487</v>
      </c>
      <c r="G280" s="10">
        <v>91</v>
      </c>
      <c r="H280" s="10">
        <v>164629</v>
      </c>
      <c r="R280" s="10">
        <v>278</v>
      </c>
      <c r="S280" s="10">
        <v>695000</v>
      </c>
    </row>
    <row r="281" spans="5:19" x14ac:dyDescent="0.15">
      <c r="E281" s="10">
        <v>279</v>
      </c>
      <c r="F281" s="10">
        <v>5501</v>
      </c>
      <c r="G281" s="10">
        <v>91</v>
      </c>
      <c r="H281" s="10">
        <v>165047</v>
      </c>
      <c r="R281" s="10">
        <v>279</v>
      </c>
      <c r="S281" s="10">
        <v>700000</v>
      </c>
    </row>
    <row r="282" spans="5:19" x14ac:dyDescent="0.15">
      <c r="E282" s="10">
        <v>280</v>
      </c>
      <c r="F282" s="10">
        <v>5515</v>
      </c>
      <c r="G282" s="10">
        <v>91</v>
      </c>
      <c r="H282" s="10">
        <v>165464</v>
      </c>
      <c r="R282" s="10">
        <v>280</v>
      </c>
      <c r="S282" s="10">
        <v>700000</v>
      </c>
    </row>
    <row r="283" spans="5:19" x14ac:dyDescent="0.15">
      <c r="E283" s="10">
        <v>281</v>
      </c>
      <c r="F283" s="10">
        <v>5529</v>
      </c>
      <c r="G283" s="10">
        <v>92</v>
      </c>
      <c r="H283" s="10">
        <v>165882</v>
      </c>
      <c r="R283" s="10">
        <v>281</v>
      </c>
      <c r="S283" s="10">
        <v>705000</v>
      </c>
    </row>
    <row r="284" spans="5:19" x14ac:dyDescent="0.15">
      <c r="E284" s="10">
        <v>282</v>
      </c>
      <c r="F284" s="10">
        <v>5543</v>
      </c>
      <c r="G284" s="10">
        <v>92</v>
      </c>
      <c r="H284" s="10">
        <v>166300</v>
      </c>
      <c r="R284" s="10">
        <v>282</v>
      </c>
      <c r="S284" s="10">
        <v>705000</v>
      </c>
    </row>
    <row r="285" spans="5:19" x14ac:dyDescent="0.15">
      <c r="E285" s="10">
        <v>283</v>
      </c>
      <c r="F285" s="10">
        <v>5557</v>
      </c>
      <c r="G285" s="10">
        <v>92</v>
      </c>
      <c r="H285" s="10">
        <v>166718</v>
      </c>
      <c r="R285" s="10">
        <v>283</v>
      </c>
      <c r="S285" s="10">
        <v>710000</v>
      </c>
    </row>
    <row r="286" spans="5:19" x14ac:dyDescent="0.15">
      <c r="E286" s="10">
        <v>284</v>
      </c>
      <c r="F286" s="10">
        <v>5571</v>
      </c>
      <c r="G286" s="10">
        <v>92</v>
      </c>
      <c r="H286" s="10">
        <v>167135</v>
      </c>
      <c r="R286" s="10">
        <v>284</v>
      </c>
      <c r="S286" s="10">
        <v>710000</v>
      </c>
    </row>
    <row r="287" spans="5:19" x14ac:dyDescent="0.15">
      <c r="E287" s="10">
        <v>285</v>
      </c>
      <c r="F287" s="10">
        <v>5585</v>
      </c>
      <c r="G287" s="10">
        <v>93</v>
      </c>
      <c r="H287" s="10">
        <v>167553</v>
      </c>
      <c r="R287" s="10">
        <v>285</v>
      </c>
      <c r="S287" s="10">
        <v>715000</v>
      </c>
    </row>
    <row r="288" spans="5:19" x14ac:dyDescent="0.15">
      <c r="E288" s="10">
        <v>286</v>
      </c>
      <c r="F288" s="10">
        <v>5599</v>
      </c>
      <c r="G288" s="10">
        <v>93</v>
      </c>
      <c r="H288" s="10">
        <v>167971</v>
      </c>
      <c r="R288" s="10">
        <v>286</v>
      </c>
      <c r="S288" s="10">
        <v>715000</v>
      </c>
    </row>
    <row r="289" spans="5:19" x14ac:dyDescent="0.15">
      <c r="E289" s="10">
        <v>287</v>
      </c>
      <c r="F289" s="10">
        <v>5612</v>
      </c>
      <c r="G289" s="10">
        <v>93</v>
      </c>
      <c r="H289" s="10">
        <v>168389</v>
      </c>
      <c r="R289" s="10">
        <v>287</v>
      </c>
      <c r="S289" s="10">
        <v>720000</v>
      </c>
    </row>
    <row r="290" spans="5:19" x14ac:dyDescent="0.15">
      <c r="E290" s="10">
        <v>288</v>
      </c>
      <c r="F290" s="10">
        <v>5626</v>
      </c>
      <c r="G290" s="10">
        <v>93</v>
      </c>
      <c r="H290" s="10">
        <v>168806</v>
      </c>
      <c r="R290" s="10">
        <v>288</v>
      </c>
      <c r="S290" s="10">
        <v>720000</v>
      </c>
    </row>
    <row r="291" spans="5:19" x14ac:dyDescent="0.15">
      <c r="E291" s="10">
        <v>289</v>
      </c>
      <c r="F291" s="10">
        <v>5640</v>
      </c>
      <c r="G291" s="10">
        <v>94</v>
      </c>
      <c r="H291" s="10">
        <v>169224</v>
      </c>
      <c r="R291" s="10">
        <v>289</v>
      </c>
      <c r="S291" s="10">
        <v>725000</v>
      </c>
    </row>
    <row r="292" spans="5:19" x14ac:dyDescent="0.15">
      <c r="E292" s="10">
        <v>290</v>
      </c>
      <c r="F292" s="10">
        <v>5654</v>
      </c>
      <c r="G292" s="10">
        <v>94</v>
      </c>
      <c r="H292" s="10">
        <v>169642</v>
      </c>
      <c r="R292" s="10">
        <v>290</v>
      </c>
      <c r="S292" s="10">
        <v>725000</v>
      </c>
    </row>
    <row r="293" spans="5:19" x14ac:dyDescent="0.15">
      <c r="E293" s="10">
        <v>291</v>
      </c>
      <c r="F293" s="10">
        <v>5668</v>
      </c>
      <c r="G293" s="10">
        <v>94</v>
      </c>
      <c r="H293" s="10">
        <v>170060</v>
      </c>
      <c r="R293" s="10">
        <v>291</v>
      </c>
      <c r="S293" s="10">
        <v>730000</v>
      </c>
    </row>
    <row r="294" spans="5:19" x14ac:dyDescent="0.15">
      <c r="E294" s="10">
        <v>292</v>
      </c>
      <c r="F294" s="10">
        <v>5682</v>
      </c>
      <c r="G294" s="10">
        <v>94</v>
      </c>
      <c r="H294" s="10">
        <v>170477</v>
      </c>
      <c r="R294" s="10">
        <v>292</v>
      </c>
      <c r="S294" s="10">
        <v>730000</v>
      </c>
    </row>
    <row r="295" spans="5:19" x14ac:dyDescent="0.15">
      <c r="E295" s="10">
        <v>293</v>
      </c>
      <c r="F295" s="10">
        <v>5696</v>
      </c>
      <c r="G295" s="10">
        <v>94</v>
      </c>
      <c r="H295" s="10">
        <v>170895</v>
      </c>
      <c r="R295" s="10">
        <v>293</v>
      </c>
      <c r="S295" s="10">
        <v>735000</v>
      </c>
    </row>
    <row r="296" spans="5:19" x14ac:dyDescent="0.15">
      <c r="E296" s="10">
        <v>294</v>
      </c>
      <c r="F296" s="10">
        <v>5710</v>
      </c>
      <c r="G296" s="10">
        <v>95</v>
      </c>
      <c r="H296" s="10">
        <v>171313</v>
      </c>
      <c r="R296" s="10">
        <v>294</v>
      </c>
      <c r="S296" s="10">
        <v>735000</v>
      </c>
    </row>
    <row r="297" spans="5:19" x14ac:dyDescent="0.15">
      <c r="E297" s="10">
        <v>295</v>
      </c>
      <c r="F297" s="10">
        <v>5724</v>
      </c>
      <c r="G297" s="10">
        <v>95</v>
      </c>
      <c r="H297" s="10">
        <v>171730</v>
      </c>
      <c r="R297" s="10">
        <v>295</v>
      </c>
      <c r="S297" s="10">
        <v>740000</v>
      </c>
    </row>
    <row r="298" spans="5:19" x14ac:dyDescent="0.15">
      <c r="E298" s="10">
        <v>296</v>
      </c>
      <c r="F298" s="10">
        <v>5738</v>
      </c>
      <c r="G298" s="10">
        <v>95</v>
      </c>
      <c r="H298" s="10">
        <v>172148</v>
      </c>
      <c r="R298" s="10">
        <v>296</v>
      </c>
      <c r="S298" s="10">
        <v>740000</v>
      </c>
    </row>
    <row r="299" spans="5:19" x14ac:dyDescent="0.15">
      <c r="E299" s="10">
        <v>297</v>
      </c>
      <c r="F299" s="10">
        <v>5752</v>
      </c>
      <c r="G299" s="10">
        <v>95</v>
      </c>
      <c r="H299" s="10">
        <v>172566</v>
      </c>
      <c r="R299" s="10">
        <v>297</v>
      </c>
      <c r="S299" s="10">
        <v>745000</v>
      </c>
    </row>
    <row r="300" spans="5:19" x14ac:dyDescent="0.15">
      <c r="E300" s="10">
        <v>298</v>
      </c>
      <c r="F300" s="10">
        <v>5766</v>
      </c>
      <c r="G300" s="10">
        <v>96</v>
      </c>
      <c r="H300" s="10">
        <v>172984</v>
      </c>
      <c r="R300" s="10">
        <v>298</v>
      </c>
      <c r="S300" s="10">
        <v>745000</v>
      </c>
    </row>
    <row r="301" spans="5:19" x14ac:dyDescent="0.15">
      <c r="E301" s="10">
        <v>299</v>
      </c>
      <c r="F301" s="10">
        <v>5780</v>
      </c>
      <c r="G301" s="10">
        <v>96</v>
      </c>
      <c r="H301" s="10">
        <v>173401</v>
      </c>
      <c r="R301" s="10">
        <v>299</v>
      </c>
      <c r="S301" s="10">
        <v>750000</v>
      </c>
    </row>
    <row r="302" spans="5:19" x14ac:dyDescent="0.15">
      <c r="E302" s="10">
        <v>300</v>
      </c>
      <c r="F302" s="10">
        <v>5793</v>
      </c>
      <c r="G302" s="10">
        <v>96</v>
      </c>
      <c r="H302" s="10">
        <v>173819</v>
      </c>
      <c r="R302" s="10">
        <v>300</v>
      </c>
      <c r="S302" s="10">
        <v>750000</v>
      </c>
    </row>
    <row r="303" spans="5:19" x14ac:dyDescent="0.15">
      <c r="E303" s="10">
        <v>301</v>
      </c>
      <c r="F303" s="10">
        <v>5807</v>
      </c>
      <c r="G303" s="10">
        <v>96</v>
      </c>
      <c r="H303" s="10">
        <v>174237</v>
      </c>
      <c r="R303" s="10">
        <v>301</v>
      </c>
      <c r="S303" s="10">
        <v>755000</v>
      </c>
    </row>
    <row r="304" spans="5:19" x14ac:dyDescent="0.15">
      <c r="E304" s="10">
        <v>302</v>
      </c>
      <c r="F304" s="10">
        <v>5821</v>
      </c>
      <c r="G304" s="10">
        <v>97</v>
      </c>
      <c r="H304" s="10">
        <v>174655</v>
      </c>
      <c r="R304" s="10">
        <v>302</v>
      </c>
      <c r="S304" s="10">
        <v>755000</v>
      </c>
    </row>
    <row r="305" spans="5:19" x14ac:dyDescent="0.15">
      <c r="E305" s="10">
        <v>303</v>
      </c>
      <c r="F305" s="10">
        <v>5835</v>
      </c>
      <c r="G305" s="10">
        <v>97</v>
      </c>
      <c r="H305" s="10">
        <v>175072</v>
      </c>
      <c r="R305" s="10">
        <v>303</v>
      </c>
      <c r="S305" s="10">
        <v>760000</v>
      </c>
    </row>
    <row r="306" spans="5:19" x14ac:dyDescent="0.15">
      <c r="E306" s="10">
        <v>304</v>
      </c>
      <c r="F306" s="10">
        <v>5849</v>
      </c>
      <c r="G306" s="10">
        <v>97</v>
      </c>
      <c r="H306" s="10">
        <v>175490</v>
      </c>
      <c r="R306" s="10">
        <v>304</v>
      </c>
      <c r="S306" s="10">
        <v>760000</v>
      </c>
    </row>
    <row r="307" spans="5:19" x14ac:dyDescent="0.15">
      <c r="E307" s="10">
        <v>305</v>
      </c>
      <c r="F307" s="10">
        <v>5863</v>
      </c>
      <c r="G307" s="10">
        <v>97</v>
      </c>
      <c r="H307" s="10">
        <v>175908</v>
      </c>
      <c r="R307" s="10">
        <v>305</v>
      </c>
      <c r="S307" s="10">
        <v>765000</v>
      </c>
    </row>
    <row r="308" spans="5:19" x14ac:dyDescent="0.15">
      <c r="E308" s="10">
        <v>306</v>
      </c>
      <c r="F308" s="10">
        <v>5877</v>
      </c>
      <c r="G308" s="10">
        <v>97</v>
      </c>
      <c r="H308" s="10">
        <v>176325</v>
      </c>
      <c r="R308" s="10">
        <v>306</v>
      </c>
      <c r="S308" s="10">
        <v>765000</v>
      </c>
    </row>
    <row r="309" spans="5:19" x14ac:dyDescent="0.15">
      <c r="E309" s="10">
        <v>307</v>
      </c>
      <c r="F309" s="10">
        <v>5891</v>
      </c>
      <c r="G309" s="10">
        <v>98</v>
      </c>
      <c r="H309" s="10">
        <v>176743</v>
      </c>
      <c r="R309" s="10">
        <v>307</v>
      </c>
      <c r="S309" s="10">
        <v>770000</v>
      </c>
    </row>
    <row r="310" spans="5:19" x14ac:dyDescent="0.15">
      <c r="E310" s="10">
        <v>308</v>
      </c>
      <c r="F310" s="10">
        <v>5905</v>
      </c>
      <c r="G310" s="10">
        <v>98</v>
      </c>
      <c r="H310" s="10">
        <v>177161</v>
      </c>
      <c r="R310" s="10">
        <v>308</v>
      </c>
      <c r="S310" s="10">
        <v>770000</v>
      </c>
    </row>
    <row r="311" spans="5:19" x14ac:dyDescent="0.15">
      <c r="E311" s="10">
        <v>309</v>
      </c>
      <c r="F311" s="10">
        <v>5919</v>
      </c>
      <c r="G311" s="10">
        <v>98</v>
      </c>
      <c r="H311" s="10">
        <v>177579</v>
      </c>
      <c r="R311" s="10">
        <v>309</v>
      </c>
      <c r="S311" s="10">
        <v>775000</v>
      </c>
    </row>
    <row r="312" spans="5:19" x14ac:dyDescent="0.15">
      <c r="E312" s="10">
        <v>310</v>
      </c>
      <c r="F312" s="10">
        <v>5933</v>
      </c>
      <c r="G312" s="10">
        <v>98</v>
      </c>
      <c r="H312" s="10">
        <v>177996</v>
      </c>
      <c r="R312" s="10">
        <v>310</v>
      </c>
      <c r="S312" s="10">
        <v>775000</v>
      </c>
    </row>
    <row r="313" spans="5:19" x14ac:dyDescent="0.15">
      <c r="E313" s="10">
        <v>311</v>
      </c>
      <c r="F313" s="10">
        <v>5947</v>
      </c>
      <c r="G313" s="10">
        <v>99</v>
      </c>
      <c r="H313" s="10">
        <v>178414</v>
      </c>
      <c r="R313" s="10">
        <v>311</v>
      </c>
      <c r="S313" s="10">
        <v>780000</v>
      </c>
    </row>
    <row r="314" spans="5:19" x14ac:dyDescent="0.15">
      <c r="E314" s="10">
        <v>312</v>
      </c>
      <c r="F314" s="10">
        <v>5961</v>
      </c>
      <c r="G314" s="10">
        <v>99</v>
      </c>
      <c r="H314" s="10">
        <v>178832</v>
      </c>
      <c r="R314" s="10">
        <v>312</v>
      </c>
      <c r="S314" s="10">
        <v>780000</v>
      </c>
    </row>
    <row r="315" spans="5:19" x14ac:dyDescent="0.15">
      <c r="E315" s="10">
        <v>313</v>
      </c>
      <c r="F315" s="10">
        <v>5974</v>
      </c>
      <c r="G315" s="10">
        <v>99</v>
      </c>
      <c r="H315" s="10">
        <v>179250</v>
      </c>
      <c r="R315" s="10">
        <v>313</v>
      </c>
      <c r="S315" s="10">
        <v>785000</v>
      </c>
    </row>
    <row r="316" spans="5:19" x14ac:dyDescent="0.15">
      <c r="E316" s="10">
        <v>314</v>
      </c>
      <c r="F316" s="10">
        <v>5988</v>
      </c>
      <c r="G316" s="10">
        <v>99</v>
      </c>
      <c r="H316" s="10">
        <v>179667</v>
      </c>
      <c r="R316" s="10">
        <v>314</v>
      </c>
      <c r="S316" s="10">
        <v>785000</v>
      </c>
    </row>
    <row r="317" spans="5:19" x14ac:dyDescent="0.15">
      <c r="E317" s="10">
        <v>315</v>
      </c>
      <c r="F317" s="10">
        <v>6002</v>
      </c>
      <c r="G317" s="10">
        <v>100</v>
      </c>
      <c r="H317" s="10">
        <v>180085</v>
      </c>
      <c r="R317" s="10">
        <v>315</v>
      </c>
      <c r="S317" s="10">
        <v>790000</v>
      </c>
    </row>
    <row r="318" spans="5:19" x14ac:dyDescent="0.15">
      <c r="E318" s="10">
        <v>316</v>
      </c>
      <c r="F318" s="10">
        <v>6016</v>
      </c>
      <c r="G318" s="10">
        <v>100</v>
      </c>
      <c r="H318" s="10">
        <v>180503</v>
      </c>
      <c r="R318" s="10">
        <v>316</v>
      </c>
      <c r="S318" s="10">
        <v>790000</v>
      </c>
    </row>
    <row r="319" spans="5:19" x14ac:dyDescent="0.15">
      <c r="E319" s="10">
        <v>317</v>
      </c>
      <c r="F319" s="10">
        <v>6030</v>
      </c>
      <c r="G319" s="10">
        <v>100</v>
      </c>
      <c r="H319" s="10">
        <v>180920</v>
      </c>
      <c r="R319" s="10">
        <v>317</v>
      </c>
      <c r="S319" s="10">
        <v>795000</v>
      </c>
    </row>
    <row r="320" spans="5:19" x14ac:dyDescent="0.15">
      <c r="E320" s="10">
        <v>318</v>
      </c>
      <c r="F320" s="10">
        <v>6044</v>
      </c>
      <c r="G320" s="10">
        <v>100</v>
      </c>
      <c r="H320" s="10">
        <v>181338</v>
      </c>
      <c r="R320" s="10">
        <v>318</v>
      </c>
      <c r="S320" s="10">
        <v>795000</v>
      </c>
    </row>
    <row r="321" spans="5:19" x14ac:dyDescent="0.15">
      <c r="E321" s="10">
        <v>319</v>
      </c>
      <c r="F321" s="10">
        <v>6058</v>
      </c>
      <c r="G321" s="10">
        <v>100</v>
      </c>
      <c r="H321" s="10">
        <v>181756</v>
      </c>
      <c r="R321" s="10">
        <v>319</v>
      </c>
      <c r="S321" s="10">
        <v>800000</v>
      </c>
    </row>
    <row r="322" spans="5:19" x14ac:dyDescent="0.15">
      <c r="E322" s="10">
        <v>320</v>
      </c>
      <c r="F322" s="10">
        <v>6072</v>
      </c>
      <c r="G322" s="10">
        <v>101</v>
      </c>
      <c r="H322" s="10">
        <v>182174</v>
      </c>
      <c r="R322" s="10">
        <v>320</v>
      </c>
      <c r="S322" s="10">
        <v>800000</v>
      </c>
    </row>
    <row r="323" spans="5:19" x14ac:dyDescent="0.15">
      <c r="E323" s="10">
        <v>321</v>
      </c>
      <c r="F323" s="10">
        <v>6086</v>
      </c>
      <c r="G323" s="10">
        <v>101</v>
      </c>
      <c r="H323" s="10">
        <v>182591</v>
      </c>
      <c r="R323" s="10">
        <v>321</v>
      </c>
      <c r="S323" s="10">
        <v>805000</v>
      </c>
    </row>
    <row r="324" spans="5:19" x14ac:dyDescent="0.15">
      <c r="E324" s="10">
        <v>322</v>
      </c>
      <c r="F324" s="10">
        <v>6100</v>
      </c>
      <c r="G324" s="10">
        <v>101</v>
      </c>
      <c r="H324" s="10">
        <v>183009</v>
      </c>
      <c r="R324" s="10">
        <v>322</v>
      </c>
      <c r="S324" s="10">
        <v>805000</v>
      </c>
    </row>
    <row r="325" spans="5:19" x14ac:dyDescent="0.15">
      <c r="E325" s="10">
        <v>323</v>
      </c>
      <c r="F325" s="10">
        <v>6114</v>
      </c>
      <c r="G325" s="10">
        <v>101</v>
      </c>
      <c r="H325" s="10">
        <v>183427</v>
      </c>
      <c r="R325" s="10">
        <v>323</v>
      </c>
      <c r="S325" s="10">
        <v>810000</v>
      </c>
    </row>
    <row r="326" spans="5:19" x14ac:dyDescent="0.15">
      <c r="E326" s="10">
        <v>324</v>
      </c>
      <c r="F326" s="10">
        <v>6128</v>
      </c>
      <c r="G326" s="10">
        <v>102</v>
      </c>
      <c r="H326" s="10">
        <v>183845</v>
      </c>
      <c r="R326" s="10">
        <v>324</v>
      </c>
      <c r="S326" s="10">
        <v>810000</v>
      </c>
    </row>
    <row r="327" spans="5:19" x14ac:dyDescent="0.15">
      <c r="E327" s="10">
        <v>325</v>
      </c>
      <c r="F327" s="10">
        <v>6142</v>
      </c>
      <c r="G327" s="10">
        <v>102</v>
      </c>
      <c r="H327" s="10">
        <v>184262</v>
      </c>
      <c r="R327" s="10">
        <v>325</v>
      </c>
      <c r="S327" s="10">
        <v>815000</v>
      </c>
    </row>
    <row r="328" spans="5:19" x14ac:dyDescent="0.15">
      <c r="E328" s="10">
        <v>326</v>
      </c>
      <c r="F328" s="10">
        <v>6156</v>
      </c>
      <c r="G328" s="10">
        <v>102</v>
      </c>
      <c r="H328" s="10">
        <v>184680</v>
      </c>
      <c r="R328" s="10">
        <v>326</v>
      </c>
      <c r="S328" s="10">
        <v>815000</v>
      </c>
    </row>
    <row r="329" spans="5:19" x14ac:dyDescent="0.15">
      <c r="E329" s="10">
        <v>327</v>
      </c>
      <c r="F329" s="10">
        <v>6169</v>
      </c>
      <c r="G329" s="10">
        <v>102</v>
      </c>
      <c r="H329" s="10">
        <v>185098</v>
      </c>
      <c r="R329" s="10">
        <v>327</v>
      </c>
      <c r="S329" s="10">
        <v>820000</v>
      </c>
    </row>
    <row r="330" spans="5:19" x14ac:dyDescent="0.15">
      <c r="E330" s="10">
        <v>328</v>
      </c>
      <c r="F330" s="10">
        <v>6183</v>
      </c>
      <c r="G330" s="10">
        <v>103</v>
      </c>
      <c r="H330" s="10">
        <v>185515</v>
      </c>
      <c r="R330" s="10">
        <v>328</v>
      </c>
      <c r="S330" s="10">
        <v>820000</v>
      </c>
    </row>
    <row r="331" spans="5:19" x14ac:dyDescent="0.15">
      <c r="E331" s="10">
        <v>329</v>
      </c>
      <c r="F331" s="10">
        <v>6197</v>
      </c>
      <c r="G331" s="10">
        <v>103</v>
      </c>
      <c r="H331" s="10">
        <v>185933</v>
      </c>
      <c r="R331" s="10">
        <v>329</v>
      </c>
      <c r="S331" s="10">
        <v>825000</v>
      </c>
    </row>
    <row r="332" spans="5:19" x14ac:dyDescent="0.15">
      <c r="E332" s="10">
        <v>330</v>
      </c>
      <c r="F332" s="10">
        <v>6211</v>
      </c>
      <c r="G332" s="10">
        <v>103</v>
      </c>
      <c r="H332" s="10">
        <v>186351</v>
      </c>
      <c r="R332" s="10">
        <v>330</v>
      </c>
      <c r="S332" s="10">
        <v>825000</v>
      </c>
    </row>
    <row r="333" spans="5:19" x14ac:dyDescent="0.15">
      <c r="E333" s="10">
        <v>331</v>
      </c>
      <c r="F333" s="10">
        <v>6225</v>
      </c>
      <c r="G333" s="10">
        <v>103</v>
      </c>
      <c r="H333" s="10">
        <v>186769</v>
      </c>
      <c r="R333" s="10">
        <v>331</v>
      </c>
      <c r="S333" s="10">
        <v>830000</v>
      </c>
    </row>
    <row r="334" spans="5:19" x14ac:dyDescent="0.15">
      <c r="E334" s="10">
        <v>332</v>
      </c>
      <c r="F334" s="10">
        <v>6239</v>
      </c>
      <c r="G334" s="10">
        <v>103</v>
      </c>
      <c r="H334" s="10">
        <v>187186</v>
      </c>
      <c r="R334" s="10">
        <v>332</v>
      </c>
      <c r="S334" s="10">
        <v>830000</v>
      </c>
    </row>
    <row r="335" spans="5:19" x14ac:dyDescent="0.15">
      <c r="E335" s="10">
        <v>333</v>
      </c>
      <c r="F335" s="10">
        <v>6253</v>
      </c>
      <c r="G335" s="10">
        <v>104</v>
      </c>
      <c r="H335" s="10">
        <v>187604</v>
      </c>
      <c r="R335" s="10">
        <v>333</v>
      </c>
      <c r="S335" s="10">
        <v>835000</v>
      </c>
    </row>
    <row r="336" spans="5:19" x14ac:dyDescent="0.15">
      <c r="E336" s="10">
        <v>334</v>
      </c>
      <c r="F336" s="10">
        <v>6267</v>
      </c>
      <c r="G336" s="10">
        <v>104</v>
      </c>
      <c r="H336" s="10">
        <v>188022</v>
      </c>
      <c r="R336" s="10">
        <v>334</v>
      </c>
      <c r="S336" s="10">
        <v>835000</v>
      </c>
    </row>
    <row r="337" spans="5:19" x14ac:dyDescent="0.15">
      <c r="E337" s="10">
        <v>335</v>
      </c>
      <c r="F337" s="10">
        <v>6281</v>
      </c>
      <c r="G337" s="10">
        <v>104</v>
      </c>
      <c r="H337" s="10">
        <v>188440</v>
      </c>
      <c r="R337" s="10">
        <v>335</v>
      </c>
      <c r="S337" s="10">
        <v>840000</v>
      </c>
    </row>
    <row r="338" spans="5:19" x14ac:dyDescent="0.15">
      <c r="E338" s="10">
        <v>336</v>
      </c>
      <c r="F338" s="10">
        <v>6295</v>
      </c>
      <c r="G338" s="10">
        <v>104</v>
      </c>
      <c r="H338" s="10">
        <v>188857</v>
      </c>
      <c r="R338" s="10">
        <v>336</v>
      </c>
      <c r="S338" s="10">
        <v>840000</v>
      </c>
    </row>
    <row r="339" spans="5:19" x14ac:dyDescent="0.15">
      <c r="E339" s="10">
        <v>337</v>
      </c>
      <c r="F339" s="10">
        <v>6309</v>
      </c>
      <c r="G339" s="10">
        <v>105</v>
      </c>
      <c r="H339" s="10">
        <v>189275</v>
      </c>
      <c r="R339" s="10">
        <v>337</v>
      </c>
      <c r="S339" s="10">
        <v>845000</v>
      </c>
    </row>
    <row r="340" spans="5:19" x14ac:dyDescent="0.15">
      <c r="E340" s="10">
        <v>338</v>
      </c>
      <c r="F340" s="10">
        <v>6323</v>
      </c>
      <c r="G340" s="10">
        <v>105</v>
      </c>
      <c r="H340" s="10">
        <v>189693</v>
      </c>
      <c r="R340" s="10">
        <v>338</v>
      </c>
      <c r="S340" s="10">
        <v>845000</v>
      </c>
    </row>
    <row r="341" spans="5:19" x14ac:dyDescent="0.15">
      <c r="E341" s="10">
        <v>339</v>
      </c>
      <c r="F341" s="10">
        <v>6337</v>
      </c>
      <c r="G341" s="10">
        <v>105</v>
      </c>
      <c r="H341" s="10">
        <v>190110</v>
      </c>
      <c r="R341" s="10">
        <v>339</v>
      </c>
      <c r="S341" s="10">
        <v>850000</v>
      </c>
    </row>
    <row r="342" spans="5:19" x14ac:dyDescent="0.15">
      <c r="E342" s="10">
        <v>340</v>
      </c>
      <c r="F342" s="10">
        <v>6350</v>
      </c>
      <c r="G342" s="10">
        <v>105</v>
      </c>
      <c r="H342" s="10">
        <v>190528</v>
      </c>
      <c r="R342" s="10">
        <v>340</v>
      </c>
      <c r="S342" s="10">
        <v>850000</v>
      </c>
    </row>
    <row r="343" spans="5:19" x14ac:dyDescent="0.15">
      <c r="E343" s="10">
        <v>341</v>
      </c>
      <c r="F343" s="10">
        <v>6364</v>
      </c>
      <c r="G343" s="10">
        <v>106</v>
      </c>
      <c r="H343" s="10">
        <v>190946</v>
      </c>
      <c r="R343" s="10">
        <v>341</v>
      </c>
      <c r="S343" s="10">
        <v>855000</v>
      </c>
    </row>
    <row r="344" spans="5:19" x14ac:dyDescent="0.15">
      <c r="E344" s="10">
        <v>342</v>
      </c>
      <c r="F344" s="10">
        <v>6378</v>
      </c>
      <c r="G344" s="10">
        <v>106</v>
      </c>
      <c r="H344" s="10">
        <v>191364</v>
      </c>
      <c r="R344" s="10">
        <v>342</v>
      </c>
      <c r="S344" s="10">
        <v>855000</v>
      </c>
    </row>
    <row r="345" spans="5:19" x14ac:dyDescent="0.15">
      <c r="E345" s="10">
        <v>343</v>
      </c>
      <c r="F345" s="10">
        <v>6392</v>
      </c>
      <c r="G345" s="10">
        <v>106</v>
      </c>
      <c r="H345" s="10">
        <v>191781</v>
      </c>
      <c r="R345" s="10">
        <v>343</v>
      </c>
      <c r="S345" s="10">
        <v>860000</v>
      </c>
    </row>
    <row r="346" spans="5:19" x14ac:dyDescent="0.15">
      <c r="E346" s="10">
        <v>344</v>
      </c>
      <c r="F346" s="10">
        <v>6406</v>
      </c>
      <c r="G346" s="10">
        <v>106</v>
      </c>
      <c r="H346" s="10">
        <v>192199</v>
      </c>
      <c r="R346" s="10">
        <v>344</v>
      </c>
      <c r="S346" s="10">
        <v>860000</v>
      </c>
    </row>
    <row r="347" spans="5:19" x14ac:dyDescent="0.15">
      <c r="E347" s="10">
        <v>345</v>
      </c>
      <c r="F347" s="10">
        <v>6420</v>
      </c>
      <c r="G347" s="10">
        <v>107</v>
      </c>
      <c r="H347" s="10">
        <v>192617</v>
      </c>
      <c r="R347" s="10">
        <v>345</v>
      </c>
      <c r="S347" s="10">
        <v>865000</v>
      </c>
    </row>
    <row r="348" spans="5:19" x14ac:dyDescent="0.15">
      <c r="E348" s="10">
        <v>346</v>
      </c>
      <c r="F348" s="10">
        <v>6434</v>
      </c>
      <c r="G348" s="10">
        <v>107</v>
      </c>
      <c r="H348" s="10">
        <v>193035</v>
      </c>
      <c r="R348" s="10">
        <v>346</v>
      </c>
      <c r="S348" s="10">
        <v>865000</v>
      </c>
    </row>
    <row r="349" spans="5:19" x14ac:dyDescent="0.15">
      <c r="E349" s="10">
        <v>347</v>
      </c>
      <c r="F349" s="10">
        <v>6448</v>
      </c>
      <c r="G349" s="10">
        <v>107</v>
      </c>
      <c r="H349" s="10">
        <v>193452</v>
      </c>
      <c r="R349" s="10">
        <v>347</v>
      </c>
      <c r="S349" s="10">
        <v>870000</v>
      </c>
    </row>
    <row r="350" spans="5:19" x14ac:dyDescent="0.15">
      <c r="E350" s="10">
        <v>348</v>
      </c>
      <c r="F350" s="10">
        <v>6462</v>
      </c>
      <c r="G350" s="10">
        <v>107</v>
      </c>
      <c r="H350" s="10">
        <v>193870</v>
      </c>
      <c r="R350" s="10">
        <v>348</v>
      </c>
      <c r="S350" s="10">
        <v>870000</v>
      </c>
    </row>
    <row r="351" spans="5:19" x14ac:dyDescent="0.15">
      <c r="E351" s="10">
        <v>349</v>
      </c>
      <c r="F351" s="10">
        <v>6476</v>
      </c>
      <c r="G351" s="10">
        <v>107</v>
      </c>
      <c r="H351" s="10">
        <v>194288</v>
      </c>
      <c r="R351" s="10">
        <v>349</v>
      </c>
      <c r="S351" s="10">
        <v>875000</v>
      </c>
    </row>
    <row r="352" spans="5:19" x14ac:dyDescent="0.15">
      <c r="E352" s="10">
        <v>350</v>
      </c>
      <c r="F352" s="10">
        <v>6490</v>
      </c>
      <c r="G352" s="10">
        <v>108</v>
      </c>
      <c r="H352" s="10">
        <v>194705</v>
      </c>
      <c r="R352" s="10">
        <v>350</v>
      </c>
      <c r="S352" s="10">
        <v>875000</v>
      </c>
    </row>
    <row r="353" spans="5:19" x14ac:dyDescent="0.15">
      <c r="E353" s="10">
        <v>351</v>
      </c>
      <c r="F353" s="10">
        <v>6504</v>
      </c>
      <c r="G353" s="10">
        <v>108</v>
      </c>
      <c r="H353" s="10">
        <v>195123</v>
      </c>
      <c r="R353" s="10">
        <v>351</v>
      </c>
      <c r="S353" s="10">
        <v>880000</v>
      </c>
    </row>
    <row r="354" spans="5:19" x14ac:dyDescent="0.15">
      <c r="E354" s="10">
        <v>352</v>
      </c>
      <c r="F354" s="10">
        <v>6518</v>
      </c>
      <c r="G354" s="10">
        <v>108</v>
      </c>
      <c r="H354" s="10">
        <v>195541</v>
      </c>
      <c r="R354" s="10">
        <v>352</v>
      </c>
      <c r="S354" s="10">
        <v>880000</v>
      </c>
    </row>
    <row r="355" spans="5:19" x14ac:dyDescent="0.15">
      <c r="E355" s="10">
        <v>353</v>
      </c>
      <c r="F355" s="10">
        <v>6531</v>
      </c>
      <c r="G355" s="10">
        <v>108</v>
      </c>
      <c r="H355" s="10">
        <v>195959</v>
      </c>
      <c r="R355" s="10">
        <v>353</v>
      </c>
      <c r="S355" s="10">
        <v>885000</v>
      </c>
    </row>
    <row r="356" spans="5:19" x14ac:dyDescent="0.15">
      <c r="E356" s="10">
        <v>354</v>
      </c>
      <c r="F356" s="10">
        <v>6545</v>
      </c>
      <c r="G356" s="10">
        <v>109</v>
      </c>
      <c r="H356" s="10">
        <v>196376</v>
      </c>
      <c r="R356" s="10">
        <v>354</v>
      </c>
      <c r="S356" s="10">
        <v>885000</v>
      </c>
    </row>
    <row r="357" spans="5:19" x14ac:dyDescent="0.15">
      <c r="E357" s="10">
        <v>355</v>
      </c>
      <c r="F357" s="10">
        <v>6559</v>
      </c>
      <c r="G357" s="10">
        <v>109</v>
      </c>
      <c r="H357" s="10">
        <v>196794</v>
      </c>
      <c r="R357" s="10">
        <v>355</v>
      </c>
      <c r="S357" s="10">
        <v>890000</v>
      </c>
    </row>
    <row r="358" spans="5:19" x14ac:dyDescent="0.15">
      <c r="E358" s="10">
        <v>356</v>
      </c>
      <c r="F358" s="10">
        <v>6573</v>
      </c>
      <c r="G358" s="10">
        <v>109</v>
      </c>
      <c r="H358" s="10">
        <v>197212</v>
      </c>
      <c r="R358" s="10">
        <v>356</v>
      </c>
      <c r="S358" s="10">
        <v>890000</v>
      </c>
    </row>
    <row r="359" spans="5:19" x14ac:dyDescent="0.15">
      <c r="E359" s="10">
        <v>357</v>
      </c>
      <c r="F359" s="10">
        <v>6587</v>
      </c>
      <c r="G359" s="10">
        <v>109</v>
      </c>
      <c r="H359" s="10">
        <v>197630</v>
      </c>
      <c r="R359" s="10">
        <v>357</v>
      </c>
      <c r="S359" s="10">
        <v>895000</v>
      </c>
    </row>
    <row r="360" spans="5:19" x14ac:dyDescent="0.15">
      <c r="E360" s="10">
        <v>358</v>
      </c>
      <c r="F360" s="10">
        <v>6601</v>
      </c>
      <c r="G360" s="10">
        <v>110</v>
      </c>
      <c r="H360" s="10">
        <v>198047</v>
      </c>
      <c r="R360" s="10">
        <v>358</v>
      </c>
      <c r="S360" s="10">
        <v>895000</v>
      </c>
    </row>
    <row r="361" spans="5:19" x14ac:dyDescent="0.15">
      <c r="E361" s="10">
        <v>359</v>
      </c>
      <c r="F361" s="10">
        <v>6615</v>
      </c>
      <c r="G361" s="10">
        <v>110</v>
      </c>
      <c r="H361" s="10">
        <v>198465</v>
      </c>
      <c r="R361" s="10">
        <v>359</v>
      </c>
      <c r="S361" s="10">
        <v>900000</v>
      </c>
    </row>
    <row r="362" spans="5:19" x14ac:dyDescent="0.15">
      <c r="E362" s="10">
        <v>360</v>
      </c>
      <c r="F362" s="10">
        <v>6629</v>
      </c>
      <c r="G362" s="10">
        <v>110</v>
      </c>
      <c r="H362" s="10">
        <v>198883</v>
      </c>
      <c r="R362" s="10">
        <v>360</v>
      </c>
      <c r="S362" s="10">
        <v>900000</v>
      </c>
    </row>
    <row r="363" spans="5:19" x14ac:dyDescent="0.15">
      <c r="E363" s="10">
        <v>361</v>
      </c>
      <c r="F363" s="10">
        <v>6643</v>
      </c>
      <c r="G363" s="10">
        <v>110</v>
      </c>
      <c r="H363" s="10">
        <v>199301</v>
      </c>
      <c r="R363" s="10">
        <v>361</v>
      </c>
      <c r="S363" s="10">
        <v>905000</v>
      </c>
    </row>
    <row r="364" spans="5:19" x14ac:dyDescent="0.15">
      <c r="E364" s="10">
        <v>362</v>
      </c>
      <c r="F364" s="10">
        <v>6657</v>
      </c>
      <c r="G364" s="10">
        <v>110</v>
      </c>
      <c r="H364" s="10">
        <v>199718</v>
      </c>
      <c r="R364" s="10">
        <v>362</v>
      </c>
      <c r="S364" s="10">
        <v>905000</v>
      </c>
    </row>
    <row r="365" spans="5:19" x14ac:dyDescent="0.15">
      <c r="E365" s="10">
        <v>363</v>
      </c>
      <c r="F365" s="10">
        <v>6671</v>
      </c>
      <c r="G365" s="10">
        <v>111</v>
      </c>
      <c r="H365" s="10">
        <v>200136</v>
      </c>
      <c r="R365" s="10">
        <v>363</v>
      </c>
      <c r="S365" s="10">
        <v>910000</v>
      </c>
    </row>
    <row r="366" spans="5:19" x14ac:dyDescent="0.15">
      <c r="E366" s="10">
        <v>364</v>
      </c>
      <c r="F366" s="10">
        <v>6685</v>
      </c>
      <c r="G366" s="10">
        <v>111</v>
      </c>
      <c r="H366" s="10">
        <v>200554</v>
      </c>
      <c r="R366" s="10">
        <v>364</v>
      </c>
      <c r="S366" s="10">
        <v>910000</v>
      </c>
    </row>
    <row r="367" spans="5:19" x14ac:dyDescent="0.15">
      <c r="E367" s="10">
        <v>365</v>
      </c>
      <c r="F367" s="10">
        <v>6699</v>
      </c>
      <c r="G367" s="10">
        <v>111</v>
      </c>
      <c r="H367" s="10">
        <v>200971</v>
      </c>
      <c r="R367" s="10">
        <v>365</v>
      </c>
      <c r="S367" s="10">
        <v>915000</v>
      </c>
    </row>
    <row r="368" spans="5:19" x14ac:dyDescent="0.15">
      <c r="E368" s="10">
        <v>366</v>
      </c>
      <c r="F368" s="10">
        <v>6712</v>
      </c>
      <c r="G368" s="10">
        <v>111</v>
      </c>
      <c r="H368" s="10">
        <v>201389</v>
      </c>
      <c r="R368" s="10">
        <v>366</v>
      </c>
      <c r="S368" s="10">
        <v>915000</v>
      </c>
    </row>
    <row r="369" spans="5:19" x14ac:dyDescent="0.15">
      <c r="E369" s="10">
        <v>367</v>
      </c>
      <c r="F369" s="10">
        <v>6726</v>
      </c>
      <c r="G369" s="10">
        <v>112</v>
      </c>
      <c r="H369" s="10">
        <v>201807</v>
      </c>
      <c r="R369" s="10">
        <v>367</v>
      </c>
      <c r="S369" s="10">
        <v>920000</v>
      </c>
    </row>
    <row r="370" spans="5:19" x14ac:dyDescent="0.15">
      <c r="E370" s="10">
        <v>368</v>
      </c>
      <c r="F370" s="10">
        <v>6740</v>
      </c>
      <c r="G370" s="10">
        <v>112</v>
      </c>
      <c r="H370" s="10">
        <v>202225</v>
      </c>
      <c r="R370" s="10">
        <v>368</v>
      </c>
      <c r="S370" s="10">
        <v>920000</v>
      </c>
    </row>
    <row r="371" spans="5:19" x14ac:dyDescent="0.15">
      <c r="E371" s="10">
        <v>369</v>
      </c>
      <c r="F371" s="10">
        <v>6754</v>
      </c>
      <c r="G371" s="10">
        <v>112</v>
      </c>
      <c r="H371" s="10">
        <v>202642</v>
      </c>
      <c r="R371" s="10">
        <v>369</v>
      </c>
      <c r="S371" s="10">
        <v>925000</v>
      </c>
    </row>
    <row r="372" spans="5:19" x14ac:dyDescent="0.15">
      <c r="E372" s="10">
        <v>370</v>
      </c>
      <c r="F372" s="10">
        <v>6768</v>
      </c>
      <c r="G372" s="10">
        <v>112</v>
      </c>
      <c r="H372" s="10">
        <v>203060</v>
      </c>
      <c r="R372" s="10">
        <v>370</v>
      </c>
      <c r="S372" s="10">
        <v>925000</v>
      </c>
    </row>
    <row r="373" spans="5:19" x14ac:dyDescent="0.15">
      <c r="E373" s="10">
        <v>371</v>
      </c>
      <c r="F373" s="10">
        <v>6782</v>
      </c>
      <c r="G373" s="10">
        <v>113</v>
      </c>
      <c r="H373" s="10">
        <v>203478</v>
      </c>
      <c r="R373" s="10">
        <v>371</v>
      </c>
      <c r="S373" s="10">
        <v>930000</v>
      </c>
    </row>
    <row r="374" spans="5:19" x14ac:dyDescent="0.15">
      <c r="E374" s="10">
        <v>372</v>
      </c>
      <c r="F374" s="10">
        <v>6796</v>
      </c>
      <c r="G374" s="10">
        <v>113</v>
      </c>
      <c r="H374" s="10">
        <v>203896</v>
      </c>
      <c r="R374" s="10">
        <v>372</v>
      </c>
      <c r="S374" s="10">
        <v>930000</v>
      </c>
    </row>
    <row r="375" spans="5:19" x14ac:dyDescent="0.15">
      <c r="E375" s="10">
        <v>373</v>
      </c>
      <c r="F375" s="10">
        <v>6810</v>
      </c>
      <c r="G375" s="10">
        <v>113</v>
      </c>
      <c r="H375" s="10">
        <v>204313</v>
      </c>
      <c r="R375" s="10">
        <v>373</v>
      </c>
      <c r="S375" s="10">
        <v>935000</v>
      </c>
    </row>
    <row r="376" spans="5:19" x14ac:dyDescent="0.15">
      <c r="E376" s="10">
        <v>374</v>
      </c>
      <c r="F376" s="10">
        <v>6824</v>
      </c>
      <c r="G376" s="10">
        <v>113</v>
      </c>
      <c r="H376" s="10">
        <v>204731</v>
      </c>
      <c r="R376" s="10">
        <v>374</v>
      </c>
      <c r="S376" s="10">
        <v>935000</v>
      </c>
    </row>
    <row r="377" spans="5:19" x14ac:dyDescent="0.15">
      <c r="E377" s="10">
        <v>375</v>
      </c>
      <c r="F377" s="10">
        <v>6838</v>
      </c>
      <c r="G377" s="10">
        <v>113</v>
      </c>
      <c r="H377" s="10">
        <v>205149</v>
      </c>
      <c r="R377" s="10">
        <v>375</v>
      </c>
      <c r="S377" s="10">
        <v>940000</v>
      </c>
    </row>
    <row r="378" spans="5:19" x14ac:dyDescent="0.15">
      <c r="E378" s="10">
        <v>376</v>
      </c>
      <c r="F378" s="10">
        <v>6852</v>
      </c>
      <c r="G378" s="10">
        <v>114</v>
      </c>
      <c r="H378" s="10">
        <v>205566</v>
      </c>
      <c r="R378" s="10">
        <v>376</v>
      </c>
      <c r="S378" s="10">
        <v>940000</v>
      </c>
    </row>
    <row r="379" spans="5:19" x14ac:dyDescent="0.15">
      <c r="E379" s="10">
        <v>377</v>
      </c>
      <c r="F379" s="10">
        <v>6866</v>
      </c>
      <c r="G379" s="10">
        <v>114</v>
      </c>
      <c r="H379" s="10">
        <v>205984</v>
      </c>
      <c r="R379" s="10">
        <v>377</v>
      </c>
      <c r="S379" s="10">
        <v>945000</v>
      </c>
    </row>
    <row r="380" spans="5:19" x14ac:dyDescent="0.15">
      <c r="E380" s="10">
        <v>378</v>
      </c>
      <c r="F380" s="10">
        <v>6880</v>
      </c>
      <c r="G380" s="10">
        <v>114</v>
      </c>
      <c r="H380" s="10">
        <v>206402</v>
      </c>
      <c r="R380" s="10">
        <v>378</v>
      </c>
      <c r="S380" s="10">
        <v>945000</v>
      </c>
    </row>
    <row r="381" spans="5:19" x14ac:dyDescent="0.15">
      <c r="E381" s="10">
        <v>379</v>
      </c>
      <c r="F381" s="10">
        <v>6893</v>
      </c>
      <c r="G381" s="10">
        <v>114</v>
      </c>
      <c r="H381" s="10">
        <v>206820</v>
      </c>
      <c r="R381" s="10">
        <v>379</v>
      </c>
      <c r="S381" s="10">
        <v>950000</v>
      </c>
    </row>
    <row r="382" spans="5:19" x14ac:dyDescent="0.15">
      <c r="E382" s="10">
        <v>380</v>
      </c>
      <c r="F382" s="10">
        <v>6907</v>
      </c>
      <c r="G382" s="10">
        <v>115</v>
      </c>
      <c r="H382" s="10">
        <v>207237</v>
      </c>
      <c r="R382" s="10">
        <v>380</v>
      </c>
      <c r="S382" s="10">
        <v>950000</v>
      </c>
    </row>
    <row r="383" spans="5:19" x14ac:dyDescent="0.15">
      <c r="E383" s="10">
        <v>381</v>
      </c>
      <c r="F383" s="10">
        <v>6921</v>
      </c>
      <c r="G383" s="10">
        <v>115</v>
      </c>
      <c r="H383" s="10">
        <v>207655</v>
      </c>
      <c r="R383" s="10">
        <v>381</v>
      </c>
      <c r="S383" s="10">
        <v>955000</v>
      </c>
    </row>
    <row r="384" spans="5:19" x14ac:dyDescent="0.15">
      <c r="E384" s="10">
        <v>382</v>
      </c>
      <c r="F384" s="10">
        <v>6935</v>
      </c>
      <c r="G384" s="10">
        <v>115</v>
      </c>
      <c r="H384" s="10">
        <v>208073</v>
      </c>
      <c r="R384" s="10">
        <v>382</v>
      </c>
      <c r="S384" s="10">
        <v>955000</v>
      </c>
    </row>
    <row r="385" spans="5:19" x14ac:dyDescent="0.15">
      <c r="E385" s="10">
        <v>383</v>
      </c>
      <c r="F385" s="10">
        <v>6949</v>
      </c>
      <c r="G385" s="10">
        <v>115</v>
      </c>
      <c r="H385" s="10">
        <v>208491</v>
      </c>
      <c r="R385" s="10">
        <v>383</v>
      </c>
      <c r="S385" s="10">
        <v>960000</v>
      </c>
    </row>
    <row r="386" spans="5:19" x14ac:dyDescent="0.15">
      <c r="E386" s="10">
        <v>384</v>
      </c>
      <c r="F386" s="10">
        <v>6963</v>
      </c>
      <c r="G386" s="10">
        <v>116</v>
      </c>
      <c r="H386" s="10">
        <v>208908</v>
      </c>
      <c r="R386" s="10">
        <v>384</v>
      </c>
      <c r="S386" s="10">
        <v>960000</v>
      </c>
    </row>
    <row r="387" spans="5:19" x14ac:dyDescent="0.15">
      <c r="E387" s="10">
        <v>385</v>
      </c>
      <c r="F387" s="10">
        <v>6977</v>
      </c>
      <c r="G387" s="10">
        <v>116</v>
      </c>
      <c r="H387" s="10">
        <v>209326</v>
      </c>
      <c r="R387" s="10">
        <v>385</v>
      </c>
      <c r="S387" s="10">
        <v>965000</v>
      </c>
    </row>
    <row r="388" spans="5:19" x14ac:dyDescent="0.15">
      <c r="E388" s="10">
        <v>386</v>
      </c>
      <c r="F388" s="10">
        <v>6991</v>
      </c>
      <c r="G388" s="10">
        <v>116</v>
      </c>
      <c r="H388" s="10">
        <v>209744</v>
      </c>
      <c r="R388" s="10">
        <v>386</v>
      </c>
      <c r="S388" s="10">
        <v>965000</v>
      </c>
    </row>
    <row r="389" spans="5:19" x14ac:dyDescent="0.15">
      <c r="E389" s="10">
        <v>387</v>
      </c>
      <c r="F389" s="10">
        <v>7005</v>
      </c>
      <c r="G389" s="10">
        <v>116</v>
      </c>
      <c r="H389" s="10">
        <v>210161</v>
      </c>
      <c r="R389" s="10">
        <v>387</v>
      </c>
      <c r="S389" s="10">
        <v>970000</v>
      </c>
    </row>
    <row r="390" spans="5:19" x14ac:dyDescent="0.15">
      <c r="E390" s="10">
        <v>388</v>
      </c>
      <c r="F390" s="10">
        <v>7019</v>
      </c>
      <c r="G390" s="10">
        <v>116</v>
      </c>
      <c r="H390" s="10">
        <v>210579</v>
      </c>
      <c r="R390" s="10">
        <v>388</v>
      </c>
      <c r="S390" s="10">
        <v>970000</v>
      </c>
    </row>
    <row r="391" spans="5:19" x14ac:dyDescent="0.15">
      <c r="E391" s="10">
        <v>389</v>
      </c>
      <c r="F391" s="10">
        <v>7033</v>
      </c>
      <c r="G391" s="10">
        <v>117</v>
      </c>
      <c r="H391" s="10">
        <v>210997</v>
      </c>
      <c r="R391" s="10">
        <v>389</v>
      </c>
      <c r="S391" s="10">
        <v>975000</v>
      </c>
    </row>
    <row r="392" spans="5:19" x14ac:dyDescent="0.15">
      <c r="E392" s="10">
        <v>390</v>
      </c>
      <c r="F392" s="10">
        <v>7047</v>
      </c>
      <c r="G392" s="10">
        <v>117</v>
      </c>
      <c r="H392" s="10">
        <v>211415</v>
      </c>
      <c r="R392" s="10">
        <v>390</v>
      </c>
      <c r="S392" s="10">
        <v>975000</v>
      </c>
    </row>
    <row r="393" spans="5:19" x14ac:dyDescent="0.15">
      <c r="E393" s="10">
        <v>391</v>
      </c>
      <c r="F393" s="10">
        <v>7061</v>
      </c>
      <c r="G393" s="10">
        <v>117</v>
      </c>
      <c r="H393" s="10">
        <v>211832</v>
      </c>
      <c r="R393" s="10">
        <v>391</v>
      </c>
      <c r="S393" s="10">
        <v>980000</v>
      </c>
    </row>
    <row r="394" spans="5:19" x14ac:dyDescent="0.15">
      <c r="E394" s="10">
        <v>392</v>
      </c>
      <c r="F394" s="10">
        <v>7075</v>
      </c>
      <c r="G394" s="10">
        <v>117</v>
      </c>
      <c r="H394" s="10">
        <v>212250</v>
      </c>
      <c r="R394" s="10">
        <v>392</v>
      </c>
      <c r="S394" s="10">
        <v>980000</v>
      </c>
    </row>
    <row r="395" spans="5:19" x14ac:dyDescent="0.15">
      <c r="E395" s="10">
        <v>393</v>
      </c>
      <c r="F395" s="10">
        <v>7088</v>
      </c>
      <c r="G395" s="10">
        <v>118</v>
      </c>
      <c r="H395" s="10">
        <v>212668</v>
      </c>
      <c r="R395" s="10">
        <v>393</v>
      </c>
      <c r="S395" s="10">
        <v>985000</v>
      </c>
    </row>
    <row r="396" spans="5:19" x14ac:dyDescent="0.15">
      <c r="E396" s="10">
        <v>394</v>
      </c>
      <c r="F396" s="10">
        <v>7102</v>
      </c>
      <c r="G396" s="10">
        <v>118</v>
      </c>
      <c r="H396" s="10">
        <v>213086</v>
      </c>
      <c r="R396" s="10">
        <v>394</v>
      </c>
      <c r="S396" s="10">
        <v>985000</v>
      </c>
    </row>
    <row r="397" spans="5:19" x14ac:dyDescent="0.15">
      <c r="E397" s="10">
        <v>395</v>
      </c>
      <c r="F397" s="10">
        <v>7116</v>
      </c>
      <c r="G397" s="10">
        <v>118</v>
      </c>
      <c r="H397" s="10">
        <v>213503</v>
      </c>
      <c r="R397" s="10">
        <v>395</v>
      </c>
      <c r="S397" s="10">
        <v>990000</v>
      </c>
    </row>
    <row r="398" spans="5:19" x14ac:dyDescent="0.15">
      <c r="E398" s="10">
        <v>396</v>
      </c>
      <c r="F398" s="10">
        <v>7130</v>
      </c>
      <c r="G398" s="10">
        <v>118</v>
      </c>
      <c r="H398" s="10">
        <v>213921</v>
      </c>
      <c r="R398" s="10">
        <v>396</v>
      </c>
      <c r="S398" s="10">
        <v>990000</v>
      </c>
    </row>
    <row r="399" spans="5:19" x14ac:dyDescent="0.15">
      <c r="E399" s="10">
        <v>397</v>
      </c>
      <c r="F399" s="10">
        <v>7144</v>
      </c>
      <c r="G399" s="10">
        <v>119</v>
      </c>
      <c r="H399" s="10">
        <v>214339</v>
      </c>
      <c r="R399" s="10">
        <v>397</v>
      </c>
      <c r="S399" s="10">
        <v>995000</v>
      </c>
    </row>
    <row r="400" spans="5:19" x14ac:dyDescent="0.15">
      <c r="E400" s="10">
        <v>398</v>
      </c>
      <c r="F400" s="10">
        <v>7158</v>
      </c>
      <c r="G400" s="10">
        <v>119</v>
      </c>
      <c r="H400" s="10">
        <v>214756</v>
      </c>
      <c r="R400" s="10">
        <v>398</v>
      </c>
      <c r="S400" s="10">
        <v>995000</v>
      </c>
    </row>
    <row r="401" spans="5:19" x14ac:dyDescent="0.15">
      <c r="E401" s="10">
        <v>399</v>
      </c>
      <c r="F401" s="10">
        <v>7172</v>
      </c>
      <c r="G401" s="10">
        <v>119</v>
      </c>
      <c r="H401" s="10">
        <v>215174</v>
      </c>
      <c r="R401" s="10">
        <v>399</v>
      </c>
      <c r="S401" s="10">
        <v>1000000</v>
      </c>
    </row>
    <row r="402" spans="5:19" x14ac:dyDescent="0.15">
      <c r="E402" s="10">
        <v>400</v>
      </c>
      <c r="F402" s="10">
        <v>7186</v>
      </c>
      <c r="G402" s="10">
        <v>119</v>
      </c>
      <c r="H402" s="10">
        <v>215592</v>
      </c>
      <c r="R402" s="10">
        <v>400</v>
      </c>
      <c r="S402" s="10">
        <v>1000000</v>
      </c>
    </row>
    <row r="403" spans="5:19" x14ac:dyDescent="0.15">
      <c r="E403" s="10">
        <v>401</v>
      </c>
      <c r="F403" s="10">
        <v>7200</v>
      </c>
      <c r="G403" s="10">
        <v>120</v>
      </c>
      <c r="H403" s="10">
        <v>216010</v>
      </c>
      <c r="R403" s="10">
        <v>401</v>
      </c>
      <c r="S403" s="10">
        <v>1005000</v>
      </c>
    </row>
    <row r="404" spans="5:19" x14ac:dyDescent="0.15">
      <c r="E404" s="10">
        <v>402</v>
      </c>
      <c r="F404" s="10">
        <v>7214</v>
      </c>
      <c r="G404" s="10">
        <v>120</v>
      </c>
      <c r="H404" s="10">
        <v>216427</v>
      </c>
      <c r="R404" s="10">
        <v>402</v>
      </c>
      <c r="S404" s="10">
        <v>1005000</v>
      </c>
    </row>
    <row r="405" spans="5:19" x14ac:dyDescent="0.15">
      <c r="E405" s="10">
        <v>403</v>
      </c>
      <c r="F405" s="10">
        <v>7228</v>
      </c>
      <c r="G405" s="10">
        <v>120</v>
      </c>
      <c r="H405" s="10">
        <v>216845</v>
      </c>
      <c r="R405" s="10">
        <v>403</v>
      </c>
      <c r="S405" s="10">
        <v>1010000</v>
      </c>
    </row>
    <row r="406" spans="5:19" x14ac:dyDescent="0.15">
      <c r="E406" s="10">
        <v>404</v>
      </c>
      <c r="F406" s="10">
        <v>7242</v>
      </c>
      <c r="G406" s="10">
        <v>120</v>
      </c>
      <c r="H406" s="10">
        <v>217263</v>
      </c>
      <c r="R406" s="10">
        <v>404</v>
      </c>
      <c r="S406" s="10">
        <v>1010000</v>
      </c>
    </row>
    <row r="407" spans="5:19" x14ac:dyDescent="0.15">
      <c r="E407" s="10">
        <v>405</v>
      </c>
      <c r="F407" s="10">
        <v>7256</v>
      </c>
      <c r="G407" s="10">
        <v>120</v>
      </c>
      <c r="H407" s="10">
        <v>217681</v>
      </c>
      <c r="R407" s="10">
        <v>405</v>
      </c>
      <c r="S407" s="10">
        <v>1015000</v>
      </c>
    </row>
    <row r="408" spans="5:19" x14ac:dyDescent="0.15">
      <c r="E408" s="10">
        <v>406</v>
      </c>
      <c r="F408" s="10">
        <v>7269</v>
      </c>
      <c r="G408" s="10">
        <v>121</v>
      </c>
      <c r="H408" s="10">
        <v>218098</v>
      </c>
      <c r="R408" s="10">
        <v>406</v>
      </c>
      <c r="S408" s="10">
        <v>1015000</v>
      </c>
    </row>
    <row r="409" spans="5:19" x14ac:dyDescent="0.15">
      <c r="E409" s="10">
        <v>407</v>
      </c>
      <c r="F409" s="10">
        <v>7283</v>
      </c>
      <c r="G409" s="10">
        <v>121</v>
      </c>
      <c r="H409" s="10">
        <v>218516</v>
      </c>
      <c r="R409" s="10">
        <v>407</v>
      </c>
      <c r="S409" s="10">
        <v>1020000</v>
      </c>
    </row>
    <row r="410" spans="5:19" x14ac:dyDescent="0.15">
      <c r="E410" s="10">
        <v>408</v>
      </c>
      <c r="F410" s="10">
        <v>7297</v>
      </c>
      <c r="G410" s="10">
        <v>121</v>
      </c>
      <c r="H410" s="10">
        <v>218934</v>
      </c>
      <c r="R410" s="10">
        <v>408</v>
      </c>
      <c r="S410" s="10">
        <v>1020000</v>
      </c>
    </row>
    <row r="411" spans="5:19" x14ac:dyDescent="0.15">
      <c r="E411" s="10">
        <v>409</v>
      </c>
      <c r="F411" s="10">
        <v>7311</v>
      </c>
      <c r="G411" s="10">
        <v>121</v>
      </c>
      <c r="H411" s="10">
        <v>219351</v>
      </c>
      <c r="R411" s="10">
        <v>409</v>
      </c>
      <c r="S411" s="10">
        <v>1025000</v>
      </c>
    </row>
    <row r="412" spans="5:19" x14ac:dyDescent="0.15">
      <c r="E412" s="10">
        <v>410</v>
      </c>
      <c r="F412" s="10">
        <v>7325</v>
      </c>
      <c r="G412" s="10">
        <v>122</v>
      </c>
      <c r="H412" s="10">
        <v>219769</v>
      </c>
      <c r="R412" s="10">
        <v>410</v>
      </c>
      <c r="S412" s="10">
        <v>1025000</v>
      </c>
    </row>
    <row r="413" spans="5:19" x14ac:dyDescent="0.15">
      <c r="E413" s="10">
        <v>411</v>
      </c>
      <c r="F413" s="10">
        <v>7339</v>
      </c>
      <c r="G413" s="10">
        <v>122</v>
      </c>
      <c r="H413" s="10">
        <v>220187</v>
      </c>
      <c r="R413" s="10">
        <v>411</v>
      </c>
      <c r="S413" s="10">
        <v>1030000</v>
      </c>
    </row>
    <row r="414" spans="5:19" x14ac:dyDescent="0.15">
      <c r="E414" s="10">
        <v>412</v>
      </c>
      <c r="F414" s="10">
        <v>7353</v>
      </c>
      <c r="G414" s="10">
        <v>122</v>
      </c>
      <c r="H414" s="10">
        <v>220605</v>
      </c>
      <c r="R414" s="10">
        <v>412</v>
      </c>
      <c r="S414" s="10">
        <v>1030000</v>
      </c>
    </row>
    <row r="415" spans="5:19" x14ac:dyDescent="0.15">
      <c r="E415" s="10">
        <v>413</v>
      </c>
      <c r="F415" s="10">
        <v>7367</v>
      </c>
      <c r="G415" s="10">
        <v>122</v>
      </c>
      <c r="H415" s="10">
        <v>221022</v>
      </c>
      <c r="R415" s="10">
        <v>413</v>
      </c>
      <c r="S415" s="10">
        <v>1035000</v>
      </c>
    </row>
    <row r="416" spans="5:19" x14ac:dyDescent="0.15">
      <c r="E416" s="10">
        <v>414</v>
      </c>
      <c r="F416" s="10">
        <v>7381</v>
      </c>
      <c r="G416" s="10">
        <v>123</v>
      </c>
      <c r="H416" s="10">
        <v>221440</v>
      </c>
      <c r="R416" s="10">
        <v>414</v>
      </c>
      <c r="S416" s="10">
        <v>1035000</v>
      </c>
    </row>
    <row r="417" spans="5:19" x14ac:dyDescent="0.15">
      <c r="E417" s="10">
        <v>415</v>
      </c>
      <c r="F417" s="10">
        <v>7395</v>
      </c>
      <c r="G417" s="10">
        <v>123</v>
      </c>
      <c r="H417" s="10">
        <v>221858</v>
      </c>
      <c r="R417" s="10">
        <v>415</v>
      </c>
      <c r="S417" s="10">
        <v>1040000</v>
      </c>
    </row>
    <row r="418" spans="5:19" x14ac:dyDescent="0.15">
      <c r="E418" s="10">
        <v>416</v>
      </c>
      <c r="F418" s="10">
        <v>7409</v>
      </c>
      <c r="G418" s="10">
        <v>123</v>
      </c>
      <c r="H418" s="10">
        <v>222276</v>
      </c>
      <c r="R418" s="10">
        <v>416</v>
      </c>
      <c r="S418" s="10">
        <v>1040000</v>
      </c>
    </row>
    <row r="419" spans="5:19" x14ac:dyDescent="0.15">
      <c r="E419" s="10">
        <v>417</v>
      </c>
      <c r="F419" s="10">
        <v>7423</v>
      </c>
      <c r="G419" s="10">
        <v>123</v>
      </c>
      <c r="H419" s="10">
        <v>222693</v>
      </c>
      <c r="R419" s="10">
        <v>417</v>
      </c>
      <c r="S419" s="10">
        <v>1045000</v>
      </c>
    </row>
    <row r="420" spans="5:19" x14ac:dyDescent="0.15">
      <c r="E420" s="10">
        <v>418</v>
      </c>
      <c r="F420" s="10">
        <v>7437</v>
      </c>
      <c r="G420" s="10">
        <v>123</v>
      </c>
      <c r="H420" s="10">
        <v>223111</v>
      </c>
      <c r="R420" s="10">
        <v>418</v>
      </c>
      <c r="S420" s="10">
        <v>1045000</v>
      </c>
    </row>
    <row r="421" spans="5:19" x14ac:dyDescent="0.15">
      <c r="E421" s="10">
        <v>419</v>
      </c>
      <c r="F421" s="10">
        <v>7450</v>
      </c>
      <c r="G421" s="10">
        <v>124</v>
      </c>
      <c r="H421" s="10">
        <v>223529</v>
      </c>
      <c r="R421" s="10">
        <v>419</v>
      </c>
      <c r="S421" s="10">
        <v>1050000</v>
      </c>
    </row>
    <row r="422" spans="5:19" x14ac:dyDescent="0.15">
      <c r="E422" s="10">
        <v>420</v>
      </c>
      <c r="F422" s="10">
        <v>7464</v>
      </c>
      <c r="G422" s="10">
        <v>124</v>
      </c>
      <c r="H422" s="10">
        <v>223946</v>
      </c>
      <c r="R422" s="10">
        <v>420</v>
      </c>
      <c r="S422" s="10">
        <v>1050000</v>
      </c>
    </row>
    <row r="423" spans="5:19" x14ac:dyDescent="0.15">
      <c r="E423" s="10">
        <v>421</v>
      </c>
      <c r="F423" s="10">
        <v>7478</v>
      </c>
      <c r="G423" s="10">
        <v>124</v>
      </c>
      <c r="H423" s="10">
        <v>224364</v>
      </c>
      <c r="R423" s="10">
        <v>421</v>
      </c>
      <c r="S423" s="10">
        <v>1055000</v>
      </c>
    </row>
    <row r="424" spans="5:19" x14ac:dyDescent="0.15">
      <c r="E424" s="10">
        <v>422</v>
      </c>
      <c r="F424" s="10">
        <v>7492</v>
      </c>
      <c r="G424" s="10">
        <v>124</v>
      </c>
      <c r="H424" s="10">
        <v>224782</v>
      </c>
      <c r="R424" s="10">
        <v>422</v>
      </c>
      <c r="S424" s="10">
        <v>1055000</v>
      </c>
    </row>
    <row r="425" spans="5:19" x14ac:dyDescent="0.15">
      <c r="E425" s="10">
        <v>423</v>
      </c>
      <c r="F425" s="10">
        <v>7506</v>
      </c>
      <c r="G425" s="10">
        <v>125</v>
      </c>
      <c r="H425" s="10">
        <v>225200</v>
      </c>
      <c r="R425" s="10">
        <v>423</v>
      </c>
      <c r="S425" s="10">
        <v>1060000</v>
      </c>
    </row>
    <row r="426" spans="5:19" x14ac:dyDescent="0.15">
      <c r="E426" s="10">
        <v>424</v>
      </c>
      <c r="F426" s="10">
        <v>7520</v>
      </c>
      <c r="G426" s="10">
        <v>125</v>
      </c>
      <c r="H426" s="10">
        <v>225617</v>
      </c>
      <c r="R426" s="10">
        <v>424</v>
      </c>
      <c r="S426" s="10">
        <v>1060000</v>
      </c>
    </row>
    <row r="427" spans="5:19" x14ac:dyDescent="0.15">
      <c r="E427" s="10">
        <v>425</v>
      </c>
      <c r="F427" s="10">
        <v>7534</v>
      </c>
      <c r="G427" s="10">
        <v>125</v>
      </c>
      <c r="H427" s="10">
        <v>226035</v>
      </c>
      <c r="R427" s="10">
        <v>425</v>
      </c>
      <c r="S427" s="10">
        <v>1065000</v>
      </c>
    </row>
    <row r="428" spans="5:19" x14ac:dyDescent="0.15">
      <c r="E428" s="10">
        <v>426</v>
      </c>
      <c r="F428" s="10">
        <v>7548</v>
      </c>
      <c r="G428" s="10">
        <v>125</v>
      </c>
      <c r="H428" s="10">
        <v>226453</v>
      </c>
      <c r="R428" s="10">
        <v>426</v>
      </c>
      <c r="S428" s="10">
        <v>1065000</v>
      </c>
    </row>
    <row r="429" spans="5:19" x14ac:dyDescent="0.15">
      <c r="E429" s="10">
        <v>427</v>
      </c>
      <c r="F429" s="10">
        <v>7562</v>
      </c>
      <c r="G429" s="10">
        <v>126</v>
      </c>
      <c r="H429" s="10">
        <v>226871</v>
      </c>
      <c r="R429" s="10">
        <v>427</v>
      </c>
      <c r="S429" s="10">
        <v>1070000</v>
      </c>
    </row>
    <row r="430" spans="5:19" x14ac:dyDescent="0.15">
      <c r="E430" s="10">
        <v>428</v>
      </c>
      <c r="F430" s="10">
        <v>7576</v>
      </c>
      <c r="G430" s="10">
        <v>126</v>
      </c>
      <c r="H430" s="10">
        <v>227288</v>
      </c>
      <c r="R430" s="10">
        <v>428</v>
      </c>
      <c r="S430" s="10">
        <v>1070000</v>
      </c>
    </row>
    <row r="431" spans="5:19" x14ac:dyDescent="0.15">
      <c r="E431" s="10">
        <v>429</v>
      </c>
      <c r="F431" s="10">
        <v>7590</v>
      </c>
      <c r="G431" s="10">
        <v>126</v>
      </c>
      <c r="H431" s="10">
        <v>227706</v>
      </c>
      <c r="R431" s="10">
        <v>429</v>
      </c>
      <c r="S431" s="10">
        <v>1075000</v>
      </c>
    </row>
    <row r="432" spans="5:19" x14ac:dyDescent="0.15">
      <c r="E432" s="10">
        <v>430</v>
      </c>
      <c r="F432" s="10">
        <v>7604</v>
      </c>
      <c r="G432" s="10">
        <v>126</v>
      </c>
      <c r="H432" s="10">
        <v>228124</v>
      </c>
      <c r="R432" s="10">
        <v>430</v>
      </c>
      <c r="S432" s="10">
        <v>1075000</v>
      </c>
    </row>
    <row r="433" spans="5:19" x14ac:dyDescent="0.15">
      <c r="E433" s="10">
        <v>431</v>
      </c>
      <c r="F433" s="10">
        <v>7618</v>
      </c>
      <c r="G433" s="10">
        <v>126</v>
      </c>
      <c r="H433" s="10">
        <v>228542</v>
      </c>
      <c r="R433" s="10">
        <v>431</v>
      </c>
      <c r="S433" s="10">
        <v>1080000</v>
      </c>
    </row>
    <row r="434" spans="5:19" x14ac:dyDescent="0.15">
      <c r="E434" s="10">
        <v>432</v>
      </c>
      <c r="F434" s="10">
        <v>7631</v>
      </c>
      <c r="G434" s="10">
        <v>127</v>
      </c>
      <c r="H434" s="10">
        <v>228959</v>
      </c>
      <c r="R434" s="10">
        <v>432</v>
      </c>
      <c r="S434" s="10">
        <v>1080000</v>
      </c>
    </row>
    <row r="435" spans="5:19" x14ac:dyDescent="0.15">
      <c r="E435" s="10">
        <v>433</v>
      </c>
      <c r="F435" s="10">
        <v>7645</v>
      </c>
      <c r="G435" s="10">
        <v>127</v>
      </c>
      <c r="H435" s="10">
        <v>229377</v>
      </c>
      <c r="R435" s="10">
        <v>433</v>
      </c>
      <c r="S435" s="10">
        <v>1085000</v>
      </c>
    </row>
    <row r="436" spans="5:19" x14ac:dyDescent="0.15">
      <c r="E436" s="10">
        <v>434</v>
      </c>
      <c r="F436" s="10">
        <v>7659</v>
      </c>
      <c r="G436" s="10">
        <v>127</v>
      </c>
      <c r="H436" s="10">
        <v>229795</v>
      </c>
      <c r="R436" s="10">
        <v>434</v>
      </c>
      <c r="S436" s="10">
        <v>1085000</v>
      </c>
    </row>
    <row r="437" spans="5:19" x14ac:dyDescent="0.15">
      <c r="E437" s="10">
        <v>435</v>
      </c>
      <c r="F437" s="10">
        <v>7673</v>
      </c>
      <c r="G437" s="10">
        <v>127</v>
      </c>
      <c r="H437" s="10">
        <v>230212</v>
      </c>
      <c r="R437" s="10">
        <v>435</v>
      </c>
      <c r="S437" s="10">
        <v>1090000</v>
      </c>
    </row>
    <row r="438" spans="5:19" x14ac:dyDescent="0.15">
      <c r="E438" s="10">
        <v>436</v>
      </c>
      <c r="F438" s="10">
        <v>7687</v>
      </c>
      <c r="G438" s="10">
        <v>128</v>
      </c>
      <c r="H438" s="10">
        <v>230630</v>
      </c>
      <c r="R438" s="10">
        <v>436</v>
      </c>
      <c r="S438" s="10">
        <v>1090000</v>
      </c>
    </row>
    <row r="439" spans="5:19" x14ac:dyDescent="0.15">
      <c r="E439" s="10">
        <v>437</v>
      </c>
      <c r="F439" s="10">
        <v>7701</v>
      </c>
      <c r="G439" s="10">
        <v>128</v>
      </c>
      <c r="H439" s="10">
        <v>231048</v>
      </c>
      <c r="R439" s="10">
        <v>437</v>
      </c>
      <c r="S439" s="10">
        <v>1095000</v>
      </c>
    </row>
    <row r="440" spans="5:19" x14ac:dyDescent="0.15">
      <c r="E440" s="10">
        <v>438</v>
      </c>
      <c r="F440" s="10">
        <v>7715</v>
      </c>
      <c r="G440" s="10">
        <v>128</v>
      </c>
      <c r="H440" s="10">
        <v>231466</v>
      </c>
      <c r="R440" s="10">
        <v>438</v>
      </c>
      <c r="S440" s="10">
        <v>1095000</v>
      </c>
    </row>
    <row r="441" spans="5:19" x14ac:dyDescent="0.15">
      <c r="E441" s="10">
        <v>439</v>
      </c>
      <c r="F441" s="10">
        <v>7729</v>
      </c>
      <c r="G441" s="10">
        <v>128</v>
      </c>
      <c r="H441" s="10">
        <v>231883</v>
      </c>
      <c r="R441" s="10">
        <v>439</v>
      </c>
      <c r="S441" s="10">
        <v>1100000</v>
      </c>
    </row>
    <row r="442" spans="5:19" x14ac:dyDescent="0.15">
      <c r="E442" s="10">
        <v>440</v>
      </c>
      <c r="F442" s="10">
        <v>7743</v>
      </c>
      <c r="G442" s="10">
        <v>129</v>
      </c>
      <c r="H442" s="10">
        <v>232301</v>
      </c>
      <c r="R442" s="10">
        <v>440</v>
      </c>
      <c r="S442" s="10">
        <v>1100000</v>
      </c>
    </row>
    <row r="443" spans="5:19" x14ac:dyDescent="0.15">
      <c r="E443" s="10">
        <v>441</v>
      </c>
      <c r="F443" s="10">
        <v>7757</v>
      </c>
      <c r="G443" s="10">
        <v>129</v>
      </c>
      <c r="H443" s="10">
        <v>232719</v>
      </c>
      <c r="R443" s="10">
        <v>441</v>
      </c>
      <c r="S443" s="10">
        <v>1105000</v>
      </c>
    </row>
    <row r="444" spans="5:19" x14ac:dyDescent="0.15">
      <c r="E444" s="10">
        <v>442</v>
      </c>
      <c r="F444" s="10">
        <v>7771</v>
      </c>
      <c r="G444" s="10">
        <v>129</v>
      </c>
      <c r="H444" s="10">
        <v>233137</v>
      </c>
      <c r="R444" s="10">
        <v>442</v>
      </c>
      <c r="S444" s="10">
        <v>1105000</v>
      </c>
    </row>
    <row r="445" spans="5:19" x14ac:dyDescent="0.15">
      <c r="E445" s="10">
        <v>443</v>
      </c>
      <c r="F445" s="10">
        <v>7785</v>
      </c>
      <c r="G445" s="10">
        <v>129</v>
      </c>
      <c r="H445" s="10">
        <v>233554</v>
      </c>
      <c r="R445" s="10">
        <v>443</v>
      </c>
      <c r="S445" s="10">
        <v>1110000</v>
      </c>
    </row>
    <row r="446" spans="5:19" x14ac:dyDescent="0.15">
      <c r="E446" s="10">
        <v>444</v>
      </c>
      <c r="F446" s="10">
        <v>7799</v>
      </c>
      <c r="G446" s="10">
        <v>129</v>
      </c>
      <c r="H446" s="10">
        <v>233972</v>
      </c>
      <c r="R446" s="10">
        <v>444</v>
      </c>
      <c r="S446" s="10">
        <v>1110000</v>
      </c>
    </row>
    <row r="447" spans="5:19" x14ac:dyDescent="0.15">
      <c r="E447" s="10">
        <v>445</v>
      </c>
      <c r="F447" s="10">
        <v>7812</v>
      </c>
      <c r="G447" s="10">
        <v>130</v>
      </c>
      <c r="H447" s="10">
        <v>234390</v>
      </c>
      <c r="R447" s="10">
        <v>445</v>
      </c>
      <c r="S447" s="10">
        <v>1115000</v>
      </c>
    </row>
    <row r="448" spans="5:19" x14ac:dyDescent="0.15">
      <c r="E448" s="10">
        <v>446</v>
      </c>
      <c r="F448" s="10">
        <v>7826</v>
      </c>
      <c r="G448" s="10">
        <v>130</v>
      </c>
      <c r="H448" s="10">
        <v>234807</v>
      </c>
      <c r="R448" s="10">
        <v>446</v>
      </c>
      <c r="S448" s="10">
        <v>1115000</v>
      </c>
    </row>
    <row r="449" spans="5:19" x14ac:dyDescent="0.15">
      <c r="E449" s="10">
        <v>447</v>
      </c>
      <c r="F449" s="10">
        <v>7840</v>
      </c>
      <c r="G449" s="10">
        <v>130</v>
      </c>
      <c r="H449" s="10">
        <v>235225</v>
      </c>
      <c r="R449" s="10">
        <v>447</v>
      </c>
      <c r="S449" s="10">
        <v>1120000</v>
      </c>
    </row>
    <row r="450" spans="5:19" x14ac:dyDescent="0.15">
      <c r="E450" s="10">
        <v>448</v>
      </c>
      <c r="F450" s="10">
        <v>7854</v>
      </c>
      <c r="G450" s="10">
        <v>130</v>
      </c>
      <c r="H450" s="10">
        <v>235643</v>
      </c>
      <c r="R450" s="10">
        <v>448</v>
      </c>
      <c r="S450" s="10">
        <v>1120000</v>
      </c>
    </row>
    <row r="451" spans="5:19" x14ac:dyDescent="0.15">
      <c r="E451" s="10">
        <v>449</v>
      </c>
      <c r="F451" s="10">
        <v>7868</v>
      </c>
      <c r="G451" s="10">
        <v>131</v>
      </c>
      <c r="H451" s="10">
        <v>236061</v>
      </c>
      <c r="R451" s="10">
        <v>449</v>
      </c>
      <c r="S451" s="10">
        <v>1125000</v>
      </c>
    </row>
    <row r="452" spans="5:19" x14ac:dyDescent="0.15">
      <c r="E452" s="10">
        <v>450</v>
      </c>
      <c r="F452" s="10">
        <v>7882</v>
      </c>
      <c r="G452" s="10">
        <v>131</v>
      </c>
      <c r="H452" s="10">
        <v>236478</v>
      </c>
      <c r="R452" s="10">
        <v>450</v>
      </c>
      <c r="S452" s="10">
        <v>1125000</v>
      </c>
    </row>
    <row r="453" spans="5:19" x14ac:dyDescent="0.15">
      <c r="E453" s="10">
        <v>451</v>
      </c>
      <c r="F453" s="10">
        <v>7896</v>
      </c>
      <c r="G453" s="10">
        <v>131</v>
      </c>
      <c r="H453" s="10">
        <v>236896</v>
      </c>
      <c r="R453" s="10">
        <v>451</v>
      </c>
      <c r="S453" s="10">
        <v>1130000</v>
      </c>
    </row>
    <row r="454" spans="5:19" x14ac:dyDescent="0.15">
      <c r="E454" s="10">
        <v>452</v>
      </c>
      <c r="F454" s="10">
        <v>7910</v>
      </c>
      <c r="G454" s="10">
        <v>131</v>
      </c>
      <c r="H454" s="10">
        <v>237314</v>
      </c>
      <c r="R454" s="10">
        <v>452</v>
      </c>
      <c r="S454" s="10">
        <v>1130000</v>
      </c>
    </row>
    <row r="455" spans="5:19" x14ac:dyDescent="0.15">
      <c r="E455" s="10">
        <v>453</v>
      </c>
      <c r="F455" s="10">
        <v>7924</v>
      </c>
      <c r="G455" s="10">
        <v>132</v>
      </c>
      <c r="H455" s="10">
        <v>237732</v>
      </c>
      <c r="R455" s="10">
        <v>453</v>
      </c>
      <c r="S455" s="10">
        <v>1135000</v>
      </c>
    </row>
    <row r="456" spans="5:19" x14ac:dyDescent="0.15">
      <c r="E456" s="10">
        <v>454</v>
      </c>
      <c r="F456" s="10">
        <v>7938</v>
      </c>
      <c r="G456" s="10">
        <v>132</v>
      </c>
      <c r="H456" s="10">
        <v>238149</v>
      </c>
      <c r="R456" s="10">
        <v>454</v>
      </c>
      <c r="S456" s="10">
        <v>1135000</v>
      </c>
    </row>
    <row r="457" spans="5:19" x14ac:dyDescent="0.15">
      <c r="E457" s="10">
        <v>455</v>
      </c>
      <c r="F457" s="10">
        <v>7952</v>
      </c>
      <c r="G457" s="10">
        <v>132</v>
      </c>
      <c r="H457" s="10">
        <v>238567</v>
      </c>
      <c r="R457" s="10">
        <v>455</v>
      </c>
      <c r="S457" s="10">
        <v>1140000</v>
      </c>
    </row>
    <row r="458" spans="5:19" x14ac:dyDescent="0.15">
      <c r="E458" s="10">
        <v>456</v>
      </c>
      <c r="F458" s="10">
        <v>7966</v>
      </c>
      <c r="G458" s="10">
        <v>132</v>
      </c>
      <c r="H458" s="10">
        <v>238985</v>
      </c>
      <c r="R458" s="10">
        <v>456</v>
      </c>
      <c r="S458" s="10">
        <v>1140000</v>
      </c>
    </row>
    <row r="459" spans="5:19" x14ac:dyDescent="0.15">
      <c r="E459" s="10">
        <v>457</v>
      </c>
      <c r="F459" s="10">
        <v>7980</v>
      </c>
      <c r="G459" s="10">
        <v>133</v>
      </c>
      <c r="H459" s="10">
        <v>239402</v>
      </c>
      <c r="R459" s="10">
        <v>457</v>
      </c>
      <c r="S459" s="10">
        <v>1145000</v>
      </c>
    </row>
    <row r="460" spans="5:19" x14ac:dyDescent="0.15">
      <c r="E460" s="10">
        <v>458</v>
      </c>
      <c r="F460" s="10">
        <v>7994</v>
      </c>
      <c r="G460" s="10">
        <v>133</v>
      </c>
      <c r="H460" s="10">
        <v>239820</v>
      </c>
      <c r="R460" s="10">
        <v>458</v>
      </c>
      <c r="S460" s="10">
        <v>1145000</v>
      </c>
    </row>
    <row r="461" spans="5:19" x14ac:dyDescent="0.15">
      <c r="E461" s="10">
        <v>459</v>
      </c>
      <c r="F461" s="10">
        <v>8007</v>
      </c>
      <c r="G461" s="10">
        <v>133</v>
      </c>
      <c r="H461" s="10">
        <v>240238</v>
      </c>
      <c r="R461" s="10">
        <v>459</v>
      </c>
      <c r="S461" s="10">
        <v>1150000</v>
      </c>
    </row>
    <row r="462" spans="5:19" x14ac:dyDescent="0.15">
      <c r="E462" s="10">
        <v>460</v>
      </c>
      <c r="F462" s="10">
        <v>8021</v>
      </c>
      <c r="G462" s="10">
        <v>133</v>
      </c>
      <c r="H462" s="10">
        <v>240656</v>
      </c>
      <c r="R462" s="10">
        <v>460</v>
      </c>
      <c r="S462" s="10">
        <v>1150000</v>
      </c>
    </row>
    <row r="463" spans="5:19" x14ac:dyDescent="0.15">
      <c r="E463" s="10">
        <v>461</v>
      </c>
      <c r="F463" s="10">
        <v>8035</v>
      </c>
      <c r="G463" s="10">
        <v>133</v>
      </c>
      <c r="H463" s="10">
        <v>241073</v>
      </c>
      <c r="R463" s="10">
        <v>461</v>
      </c>
      <c r="S463" s="10">
        <v>1155000</v>
      </c>
    </row>
    <row r="464" spans="5:19" x14ac:dyDescent="0.15">
      <c r="E464" s="10">
        <v>462</v>
      </c>
      <c r="F464" s="10">
        <v>8049</v>
      </c>
      <c r="G464" s="10">
        <v>134</v>
      </c>
      <c r="H464" s="10">
        <v>241491</v>
      </c>
      <c r="R464" s="10">
        <v>462</v>
      </c>
      <c r="S464" s="10">
        <v>1155000</v>
      </c>
    </row>
    <row r="465" spans="5:19" x14ac:dyDescent="0.15">
      <c r="E465" s="10">
        <v>463</v>
      </c>
      <c r="F465" s="10">
        <v>8063</v>
      </c>
      <c r="G465" s="10">
        <v>134</v>
      </c>
      <c r="H465" s="10">
        <v>241909</v>
      </c>
      <c r="R465" s="10">
        <v>463</v>
      </c>
      <c r="S465" s="10">
        <v>1160000</v>
      </c>
    </row>
    <row r="466" spans="5:19" x14ac:dyDescent="0.15">
      <c r="E466" s="10">
        <v>464</v>
      </c>
      <c r="F466" s="10">
        <v>8077</v>
      </c>
      <c r="G466" s="10">
        <v>134</v>
      </c>
      <c r="H466" s="10">
        <v>242327</v>
      </c>
      <c r="R466" s="10">
        <v>464</v>
      </c>
      <c r="S466" s="10">
        <v>1160000</v>
      </c>
    </row>
    <row r="467" spans="5:19" x14ac:dyDescent="0.15">
      <c r="E467" s="10">
        <v>465</v>
      </c>
      <c r="F467" s="10">
        <v>8091</v>
      </c>
      <c r="G467" s="10">
        <v>134</v>
      </c>
      <c r="H467" s="10">
        <v>242744</v>
      </c>
      <c r="R467" s="10">
        <v>465</v>
      </c>
      <c r="S467" s="10">
        <v>1165000</v>
      </c>
    </row>
    <row r="468" spans="5:19" x14ac:dyDescent="0.15">
      <c r="E468" s="10">
        <v>466</v>
      </c>
      <c r="F468" s="10">
        <v>8105</v>
      </c>
      <c r="G468" s="10">
        <v>135</v>
      </c>
      <c r="H468" s="10">
        <v>243162</v>
      </c>
      <c r="R468" s="10">
        <v>466</v>
      </c>
      <c r="S468" s="10">
        <v>1165000</v>
      </c>
    </row>
    <row r="469" spans="5:19" x14ac:dyDescent="0.15">
      <c r="E469" s="10">
        <v>467</v>
      </c>
      <c r="F469" s="10">
        <v>8119</v>
      </c>
      <c r="G469" s="10">
        <v>135</v>
      </c>
      <c r="H469" s="10">
        <v>243580</v>
      </c>
      <c r="R469" s="10">
        <v>467</v>
      </c>
      <c r="S469" s="10">
        <v>1170000</v>
      </c>
    </row>
    <row r="470" spans="5:19" x14ac:dyDescent="0.15">
      <c r="E470" s="10">
        <v>468</v>
      </c>
      <c r="F470" s="10">
        <v>8133</v>
      </c>
      <c r="G470" s="10">
        <v>135</v>
      </c>
      <c r="H470" s="10">
        <v>243997</v>
      </c>
      <c r="R470" s="10">
        <v>468</v>
      </c>
      <c r="S470" s="10">
        <v>1170000</v>
      </c>
    </row>
    <row r="471" spans="5:19" x14ac:dyDescent="0.15">
      <c r="E471" s="10">
        <v>469</v>
      </c>
      <c r="F471" s="10">
        <v>8147</v>
      </c>
      <c r="G471" s="10">
        <v>135</v>
      </c>
      <c r="H471" s="10">
        <v>244415</v>
      </c>
      <c r="R471" s="10">
        <v>469</v>
      </c>
      <c r="S471" s="10">
        <v>1175000</v>
      </c>
    </row>
    <row r="472" spans="5:19" x14ac:dyDescent="0.15">
      <c r="E472" s="10">
        <v>470</v>
      </c>
      <c r="F472" s="10">
        <v>8161</v>
      </c>
      <c r="G472" s="10">
        <v>136</v>
      </c>
      <c r="H472" s="10">
        <v>244833</v>
      </c>
      <c r="R472" s="10">
        <v>470</v>
      </c>
      <c r="S472" s="10">
        <v>1175000</v>
      </c>
    </row>
    <row r="473" spans="5:19" x14ac:dyDescent="0.15">
      <c r="E473" s="10">
        <v>471</v>
      </c>
      <c r="F473" s="10">
        <v>8175</v>
      </c>
      <c r="G473" s="10">
        <v>136</v>
      </c>
      <c r="H473" s="10">
        <v>245251</v>
      </c>
      <c r="R473" s="10">
        <v>471</v>
      </c>
      <c r="S473" s="10">
        <v>1180000</v>
      </c>
    </row>
    <row r="474" spans="5:19" x14ac:dyDescent="0.15">
      <c r="E474" s="10">
        <v>472</v>
      </c>
      <c r="F474" s="10">
        <v>8188</v>
      </c>
      <c r="G474" s="10">
        <v>136</v>
      </c>
      <c r="H474" s="10">
        <v>245668</v>
      </c>
      <c r="R474" s="10">
        <v>472</v>
      </c>
      <c r="S474" s="10">
        <v>1180000</v>
      </c>
    </row>
    <row r="475" spans="5:19" x14ac:dyDescent="0.15">
      <c r="E475" s="10">
        <v>473</v>
      </c>
      <c r="F475" s="10">
        <v>8202</v>
      </c>
      <c r="G475" s="10">
        <v>136</v>
      </c>
      <c r="H475" s="10">
        <v>246086</v>
      </c>
      <c r="R475" s="10">
        <v>473</v>
      </c>
      <c r="S475" s="10">
        <v>1185000</v>
      </c>
    </row>
    <row r="476" spans="5:19" x14ac:dyDescent="0.15">
      <c r="E476" s="10">
        <v>474</v>
      </c>
      <c r="F476" s="10">
        <v>8216</v>
      </c>
      <c r="G476" s="10">
        <v>136</v>
      </c>
      <c r="H476" s="10">
        <v>246504</v>
      </c>
      <c r="R476" s="10">
        <v>474</v>
      </c>
      <c r="S476" s="10">
        <v>1185000</v>
      </c>
    </row>
    <row r="477" spans="5:19" x14ac:dyDescent="0.15">
      <c r="E477" s="10">
        <v>475</v>
      </c>
      <c r="F477" s="10">
        <v>8230</v>
      </c>
      <c r="G477" s="10">
        <v>137</v>
      </c>
      <c r="H477" s="10">
        <v>246922</v>
      </c>
      <c r="R477" s="10">
        <v>475</v>
      </c>
      <c r="S477" s="10">
        <v>1190000</v>
      </c>
    </row>
    <row r="478" spans="5:19" x14ac:dyDescent="0.15">
      <c r="E478" s="10">
        <v>476</v>
      </c>
      <c r="F478" s="10">
        <v>8244</v>
      </c>
      <c r="G478" s="10">
        <v>137</v>
      </c>
      <c r="H478" s="10">
        <v>247339</v>
      </c>
      <c r="R478" s="10">
        <v>476</v>
      </c>
      <c r="S478" s="10">
        <v>1190000</v>
      </c>
    </row>
    <row r="479" spans="5:19" x14ac:dyDescent="0.15">
      <c r="E479" s="10">
        <v>477</v>
      </c>
      <c r="F479" s="10">
        <v>8258</v>
      </c>
      <c r="G479" s="10">
        <v>137</v>
      </c>
      <c r="H479" s="10">
        <v>247757</v>
      </c>
      <c r="R479" s="10">
        <v>477</v>
      </c>
      <c r="S479" s="10">
        <v>1195000</v>
      </c>
    </row>
    <row r="480" spans="5:19" x14ac:dyDescent="0.15">
      <c r="E480" s="10">
        <v>478</v>
      </c>
      <c r="F480" s="10">
        <v>8272</v>
      </c>
      <c r="G480" s="10">
        <v>137</v>
      </c>
      <c r="H480" s="10">
        <v>248175</v>
      </c>
      <c r="R480" s="10">
        <v>478</v>
      </c>
      <c r="S480" s="10">
        <v>1195000</v>
      </c>
    </row>
    <row r="481" spans="5:19" x14ac:dyDescent="0.15">
      <c r="E481" s="10">
        <v>479</v>
      </c>
      <c r="F481" s="10">
        <v>8286</v>
      </c>
      <c r="G481" s="10">
        <v>138</v>
      </c>
      <c r="H481" s="10">
        <v>248592</v>
      </c>
      <c r="R481" s="10">
        <v>479</v>
      </c>
      <c r="S481" s="10">
        <v>1200000</v>
      </c>
    </row>
    <row r="482" spans="5:19" x14ac:dyDescent="0.15">
      <c r="E482" s="10">
        <v>480</v>
      </c>
      <c r="F482" s="10">
        <v>8300</v>
      </c>
      <c r="G482" s="10">
        <v>138</v>
      </c>
      <c r="H482" s="10">
        <v>249010</v>
      </c>
      <c r="R482" s="10">
        <v>480</v>
      </c>
      <c r="S482" s="10">
        <v>1200000</v>
      </c>
    </row>
    <row r="483" spans="5:19" x14ac:dyDescent="0.15">
      <c r="E483" s="10">
        <v>481</v>
      </c>
      <c r="F483" s="10">
        <v>8314</v>
      </c>
      <c r="G483" s="10">
        <v>138</v>
      </c>
      <c r="H483" s="10">
        <v>249428</v>
      </c>
      <c r="R483" s="10">
        <v>481</v>
      </c>
      <c r="S483" s="10">
        <v>1205000</v>
      </c>
    </row>
    <row r="484" spans="5:19" x14ac:dyDescent="0.15">
      <c r="E484" s="10">
        <v>482</v>
      </c>
      <c r="F484" s="10">
        <v>8328</v>
      </c>
      <c r="G484" s="10">
        <v>138</v>
      </c>
      <c r="H484" s="10">
        <v>249846</v>
      </c>
      <c r="R484" s="10">
        <v>482</v>
      </c>
      <c r="S484" s="10">
        <v>1205000</v>
      </c>
    </row>
    <row r="485" spans="5:19" x14ac:dyDescent="0.15">
      <c r="E485" s="10">
        <v>483</v>
      </c>
      <c r="F485" s="10">
        <v>8342</v>
      </c>
      <c r="G485" s="10">
        <v>139</v>
      </c>
      <c r="H485" s="10">
        <v>250263</v>
      </c>
      <c r="R485" s="10">
        <v>483</v>
      </c>
      <c r="S485" s="10">
        <v>1210000</v>
      </c>
    </row>
    <row r="486" spans="5:19" x14ac:dyDescent="0.15">
      <c r="E486" s="10">
        <v>484</v>
      </c>
      <c r="F486" s="10">
        <v>8356</v>
      </c>
      <c r="G486" s="10">
        <v>139</v>
      </c>
      <c r="H486" s="10">
        <v>250681</v>
      </c>
      <c r="R486" s="10">
        <v>484</v>
      </c>
      <c r="S486" s="10">
        <v>1210000</v>
      </c>
    </row>
    <row r="487" spans="5:19" x14ac:dyDescent="0.15">
      <c r="E487" s="10">
        <v>485</v>
      </c>
      <c r="F487" s="10">
        <v>8369</v>
      </c>
      <c r="G487" s="10">
        <v>139</v>
      </c>
      <c r="H487" s="10">
        <v>251099</v>
      </c>
      <c r="R487" s="10">
        <v>485</v>
      </c>
      <c r="S487" s="10">
        <v>1215000</v>
      </c>
    </row>
    <row r="488" spans="5:19" x14ac:dyDescent="0.15">
      <c r="E488" s="10">
        <v>486</v>
      </c>
      <c r="F488" s="10">
        <v>8383</v>
      </c>
      <c r="G488" s="10">
        <v>139</v>
      </c>
      <c r="H488" s="10">
        <v>251517</v>
      </c>
      <c r="R488" s="10">
        <v>486</v>
      </c>
      <c r="S488" s="10">
        <v>1215000</v>
      </c>
    </row>
    <row r="489" spans="5:19" x14ac:dyDescent="0.15">
      <c r="E489" s="10">
        <v>487</v>
      </c>
      <c r="F489" s="10">
        <v>8397</v>
      </c>
      <c r="G489" s="10">
        <v>139</v>
      </c>
      <c r="H489" s="10">
        <v>251934</v>
      </c>
      <c r="R489" s="10">
        <v>487</v>
      </c>
      <c r="S489" s="10">
        <v>1220000</v>
      </c>
    </row>
    <row r="490" spans="5:19" x14ac:dyDescent="0.15">
      <c r="E490" s="10">
        <v>488</v>
      </c>
      <c r="F490" s="10">
        <v>8411</v>
      </c>
      <c r="G490" s="10">
        <v>140</v>
      </c>
      <c r="H490" s="10">
        <v>252352</v>
      </c>
      <c r="R490" s="10">
        <v>488</v>
      </c>
      <c r="S490" s="10">
        <v>1220000</v>
      </c>
    </row>
    <row r="491" spans="5:19" x14ac:dyDescent="0.15">
      <c r="E491" s="10">
        <v>489</v>
      </c>
      <c r="F491" s="10">
        <v>8425</v>
      </c>
      <c r="G491" s="10">
        <v>140</v>
      </c>
      <c r="H491" s="10">
        <v>252770</v>
      </c>
      <c r="R491" s="10">
        <v>489</v>
      </c>
      <c r="S491" s="10">
        <v>1225000</v>
      </c>
    </row>
    <row r="492" spans="5:19" x14ac:dyDescent="0.15">
      <c r="E492" s="10">
        <v>490</v>
      </c>
      <c r="F492" s="10">
        <v>8439</v>
      </c>
      <c r="G492" s="10">
        <v>140</v>
      </c>
      <c r="H492" s="10">
        <v>253187</v>
      </c>
      <c r="R492" s="10">
        <v>490</v>
      </c>
      <c r="S492" s="10">
        <v>1225000</v>
      </c>
    </row>
    <row r="493" spans="5:19" x14ac:dyDescent="0.15">
      <c r="E493" s="10">
        <v>491</v>
      </c>
      <c r="F493" s="10">
        <v>8453</v>
      </c>
      <c r="G493" s="10">
        <v>140</v>
      </c>
      <c r="H493" s="10">
        <v>253605</v>
      </c>
      <c r="R493" s="10">
        <v>491</v>
      </c>
      <c r="S493" s="10">
        <v>1230000</v>
      </c>
    </row>
    <row r="494" spans="5:19" x14ac:dyDescent="0.15">
      <c r="E494" s="10">
        <v>492</v>
      </c>
      <c r="F494" s="10">
        <v>8467</v>
      </c>
      <c r="G494" s="10">
        <v>141</v>
      </c>
      <c r="H494" s="10">
        <v>254023</v>
      </c>
      <c r="R494" s="10">
        <v>492</v>
      </c>
      <c r="S494" s="10">
        <v>1230000</v>
      </c>
    </row>
    <row r="495" spans="5:19" x14ac:dyDescent="0.15">
      <c r="E495" s="10">
        <v>493</v>
      </c>
      <c r="F495" s="10">
        <v>8481</v>
      </c>
      <c r="G495" s="10">
        <v>141</v>
      </c>
      <c r="H495" s="10">
        <v>254441</v>
      </c>
      <c r="R495" s="10">
        <v>493</v>
      </c>
      <c r="S495" s="10">
        <v>1235000</v>
      </c>
    </row>
    <row r="496" spans="5:19" x14ac:dyDescent="0.15">
      <c r="E496" s="10">
        <v>494</v>
      </c>
      <c r="F496" s="10">
        <v>8495</v>
      </c>
      <c r="G496" s="10">
        <v>141</v>
      </c>
      <c r="H496" s="10">
        <v>254858</v>
      </c>
      <c r="R496" s="10">
        <v>494</v>
      </c>
      <c r="S496" s="10">
        <v>1235000</v>
      </c>
    </row>
    <row r="497" spans="5:19" x14ac:dyDescent="0.15">
      <c r="E497" s="10">
        <v>495</v>
      </c>
      <c r="F497" s="10">
        <v>8509</v>
      </c>
      <c r="G497" s="10">
        <v>141</v>
      </c>
      <c r="H497" s="10">
        <v>255276</v>
      </c>
      <c r="R497" s="10">
        <v>495</v>
      </c>
      <c r="S497" s="10">
        <v>1240000</v>
      </c>
    </row>
    <row r="498" spans="5:19" x14ac:dyDescent="0.15">
      <c r="E498" s="10">
        <v>496</v>
      </c>
      <c r="F498" s="10">
        <v>8523</v>
      </c>
      <c r="G498" s="10">
        <v>142</v>
      </c>
      <c r="H498" s="10">
        <v>255694</v>
      </c>
      <c r="R498" s="10">
        <v>496</v>
      </c>
      <c r="S498" s="10">
        <v>1240000</v>
      </c>
    </row>
    <row r="499" spans="5:19" x14ac:dyDescent="0.15">
      <c r="E499" s="10">
        <v>497</v>
      </c>
      <c r="F499" s="10">
        <v>8537</v>
      </c>
      <c r="G499" s="10">
        <v>142</v>
      </c>
      <c r="H499" s="10">
        <v>256112</v>
      </c>
      <c r="R499" s="10">
        <v>497</v>
      </c>
      <c r="S499" s="10">
        <v>1245000</v>
      </c>
    </row>
    <row r="500" spans="5:19" x14ac:dyDescent="0.15">
      <c r="E500" s="10">
        <v>498</v>
      </c>
      <c r="F500" s="10">
        <v>8550</v>
      </c>
      <c r="G500" s="10">
        <v>142</v>
      </c>
      <c r="H500" s="10">
        <v>256529</v>
      </c>
      <c r="R500" s="10">
        <v>498</v>
      </c>
      <c r="S500" s="10">
        <v>1245000</v>
      </c>
    </row>
    <row r="501" spans="5:19" x14ac:dyDescent="0.15">
      <c r="E501" s="10">
        <v>499</v>
      </c>
      <c r="F501" s="10">
        <v>8564</v>
      </c>
      <c r="G501" s="10">
        <v>142</v>
      </c>
      <c r="H501" s="10">
        <v>256947</v>
      </c>
      <c r="R501" s="10">
        <v>499</v>
      </c>
      <c r="S501" s="10">
        <v>1250000</v>
      </c>
    </row>
    <row r="502" spans="5:19" x14ac:dyDescent="0.15">
      <c r="E502" s="10">
        <v>500</v>
      </c>
      <c r="F502" s="10">
        <v>8578</v>
      </c>
      <c r="G502" s="10">
        <v>142</v>
      </c>
      <c r="H502" s="10">
        <v>257365</v>
      </c>
      <c r="R502" s="10">
        <v>500</v>
      </c>
      <c r="S502" s="10">
        <v>1250000</v>
      </c>
    </row>
    <row r="503" spans="5:19" x14ac:dyDescent="0.15">
      <c r="E503" s="10">
        <v>501</v>
      </c>
      <c r="F503" s="10">
        <v>8592</v>
      </c>
      <c r="G503" s="10">
        <v>143</v>
      </c>
      <c r="H503" s="10">
        <v>257783</v>
      </c>
      <c r="R503" s="10">
        <v>501</v>
      </c>
      <c r="S503" s="10">
        <v>1255000</v>
      </c>
    </row>
    <row r="504" spans="5:19" x14ac:dyDescent="0.15">
      <c r="E504" s="10">
        <v>502</v>
      </c>
      <c r="F504" s="10">
        <v>8606</v>
      </c>
      <c r="G504" s="10">
        <v>143</v>
      </c>
      <c r="H504" s="10">
        <v>258200</v>
      </c>
      <c r="R504" s="10">
        <v>502</v>
      </c>
      <c r="S504" s="10">
        <v>1255000</v>
      </c>
    </row>
    <row r="505" spans="5:19" x14ac:dyDescent="0.15">
      <c r="E505" s="10">
        <v>503</v>
      </c>
      <c r="F505" s="10">
        <v>8620</v>
      </c>
      <c r="G505" s="10">
        <v>143</v>
      </c>
      <c r="H505" s="10">
        <v>258618</v>
      </c>
      <c r="R505" s="10">
        <v>503</v>
      </c>
      <c r="S505" s="10">
        <v>1260000</v>
      </c>
    </row>
    <row r="506" spans="5:19" x14ac:dyDescent="0.15">
      <c r="E506" s="10">
        <v>504</v>
      </c>
      <c r="F506" s="10">
        <v>8634</v>
      </c>
      <c r="G506" s="10">
        <v>143</v>
      </c>
      <c r="H506" s="10">
        <v>259036</v>
      </c>
      <c r="R506" s="10">
        <v>504</v>
      </c>
      <c r="S506" s="10">
        <v>1260000</v>
      </c>
    </row>
    <row r="507" spans="5:19" x14ac:dyDescent="0.15">
      <c r="E507" s="10">
        <v>505</v>
      </c>
      <c r="F507" s="10">
        <v>8648</v>
      </c>
      <c r="G507" s="10">
        <v>144</v>
      </c>
      <c r="H507" s="10">
        <v>259453</v>
      </c>
      <c r="R507" s="10">
        <v>505</v>
      </c>
      <c r="S507" s="10">
        <v>1265000</v>
      </c>
    </row>
    <row r="508" spans="5:19" x14ac:dyDescent="0.15">
      <c r="E508" s="10">
        <v>506</v>
      </c>
      <c r="F508" s="10">
        <v>8662</v>
      </c>
      <c r="G508" s="10">
        <v>144</v>
      </c>
      <c r="H508" s="10">
        <v>259871</v>
      </c>
      <c r="R508" s="10">
        <v>506</v>
      </c>
      <c r="S508" s="10">
        <v>1265000</v>
      </c>
    </row>
    <row r="509" spans="5:19" x14ac:dyDescent="0.15">
      <c r="E509" s="10">
        <v>507</v>
      </c>
      <c r="F509" s="10">
        <v>8676</v>
      </c>
      <c r="G509" s="10">
        <v>144</v>
      </c>
      <c r="H509" s="10">
        <v>260289</v>
      </c>
      <c r="R509" s="10">
        <v>507</v>
      </c>
      <c r="S509" s="10">
        <v>1270000</v>
      </c>
    </row>
    <row r="510" spans="5:19" x14ac:dyDescent="0.15">
      <c r="E510" s="10">
        <v>508</v>
      </c>
      <c r="F510" s="10">
        <v>8690</v>
      </c>
      <c r="G510" s="10">
        <v>144</v>
      </c>
      <c r="H510" s="10">
        <v>260707</v>
      </c>
      <c r="R510" s="10">
        <v>508</v>
      </c>
      <c r="S510" s="10">
        <v>1270000</v>
      </c>
    </row>
    <row r="511" spans="5:19" x14ac:dyDescent="0.15">
      <c r="E511" s="10">
        <v>509</v>
      </c>
      <c r="F511" s="10">
        <v>8704</v>
      </c>
      <c r="G511" s="10">
        <v>145</v>
      </c>
      <c r="H511" s="10">
        <v>261124</v>
      </c>
      <c r="R511" s="10">
        <v>509</v>
      </c>
      <c r="S511" s="10">
        <v>1275000</v>
      </c>
    </row>
    <row r="512" spans="5:19" x14ac:dyDescent="0.15">
      <c r="E512" s="10">
        <v>510</v>
      </c>
      <c r="F512" s="10">
        <v>8718</v>
      </c>
      <c r="G512" s="10">
        <v>145</v>
      </c>
      <c r="H512" s="10">
        <v>261542</v>
      </c>
      <c r="R512" s="10">
        <v>510</v>
      </c>
      <c r="S512" s="10">
        <v>1275000</v>
      </c>
    </row>
    <row r="513" spans="5:19" x14ac:dyDescent="0.15">
      <c r="E513" s="10">
        <v>511</v>
      </c>
      <c r="F513" s="10">
        <v>8731</v>
      </c>
      <c r="G513" s="10">
        <v>145</v>
      </c>
      <c r="H513" s="10">
        <v>261960</v>
      </c>
      <c r="R513" s="10">
        <v>511</v>
      </c>
      <c r="S513" s="10">
        <v>1280000</v>
      </c>
    </row>
    <row r="514" spans="5:19" x14ac:dyDescent="0.15">
      <c r="E514" s="10">
        <v>512</v>
      </c>
      <c r="F514" s="10">
        <v>8745</v>
      </c>
      <c r="G514" s="10">
        <v>145</v>
      </c>
      <c r="H514" s="10">
        <v>262378</v>
      </c>
      <c r="R514" s="10">
        <v>512</v>
      </c>
      <c r="S514" s="10">
        <v>1280000</v>
      </c>
    </row>
    <row r="515" spans="5:19" x14ac:dyDescent="0.15">
      <c r="E515" s="10">
        <v>513</v>
      </c>
      <c r="F515" s="10">
        <v>8759</v>
      </c>
      <c r="G515" s="10">
        <v>145</v>
      </c>
      <c r="H515" s="10">
        <v>262795</v>
      </c>
      <c r="R515" s="10">
        <v>513</v>
      </c>
      <c r="S515" s="10">
        <v>1285000</v>
      </c>
    </row>
    <row r="516" spans="5:19" x14ac:dyDescent="0.15">
      <c r="E516" s="10">
        <v>514</v>
      </c>
      <c r="F516" s="10">
        <v>8773</v>
      </c>
      <c r="G516" s="10">
        <v>146</v>
      </c>
      <c r="H516" s="10">
        <v>263213</v>
      </c>
      <c r="R516" s="10">
        <v>514</v>
      </c>
      <c r="S516" s="10">
        <v>1285000</v>
      </c>
    </row>
    <row r="517" spans="5:19" x14ac:dyDescent="0.15">
      <c r="E517" s="10">
        <v>515</v>
      </c>
      <c r="F517" s="10">
        <v>8787</v>
      </c>
      <c r="G517" s="10">
        <v>146</v>
      </c>
      <c r="H517" s="10">
        <v>263631</v>
      </c>
      <c r="R517" s="10">
        <v>515</v>
      </c>
      <c r="S517" s="10">
        <v>1290000</v>
      </c>
    </row>
    <row r="518" spans="5:19" x14ac:dyDescent="0.15">
      <c r="E518" s="10">
        <v>516</v>
      </c>
      <c r="F518" s="10">
        <v>8801</v>
      </c>
      <c r="G518" s="10">
        <v>146</v>
      </c>
      <c r="H518" s="10">
        <v>264048</v>
      </c>
      <c r="R518" s="10">
        <v>516</v>
      </c>
      <c r="S518" s="10">
        <v>1290000</v>
      </c>
    </row>
    <row r="519" spans="5:19" x14ac:dyDescent="0.15">
      <c r="E519" s="10">
        <v>517</v>
      </c>
      <c r="F519" s="10">
        <v>8815</v>
      </c>
      <c r="G519" s="10">
        <v>146</v>
      </c>
      <c r="H519" s="10">
        <v>264466</v>
      </c>
      <c r="R519" s="10">
        <v>517</v>
      </c>
      <c r="S519" s="10">
        <v>1295000</v>
      </c>
    </row>
    <row r="520" spans="5:19" x14ac:dyDescent="0.15">
      <c r="E520" s="10">
        <v>518</v>
      </c>
      <c r="F520" s="10">
        <v>8829</v>
      </c>
      <c r="G520" s="10">
        <v>147</v>
      </c>
      <c r="H520" s="10">
        <v>264884</v>
      </c>
      <c r="R520" s="10">
        <v>518</v>
      </c>
      <c r="S520" s="10">
        <v>1295000</v>
      </c>
    </row>
    <row r="521" spans="5:19" x14ac:dyDescent="0.15">
      <c r="E521" s="10">
        <v>519</v>
      </c>
      <c r="F521" s="10">
        <v>8843</v>
      </c>
      <c r="G521" s="10">
        <v>147</v>
      </c>
      <c r="H521" s="10">
        <v>265302</v>
      </c>
      <c r="R521" s="10">
        <v>519</v>
      </c>
      <c r="S521" s="10">
        <v>1300000</v>
      </c>
    </row>
    <row r="522" spans="5:19" x14ac:dyDescent="0.15">
      <c r="E522" s="10">
        <v>520</v>
      </c>
      <c r="F522" s="10">
        <v>8857</v>
      </c>
      <c r="G522" s="10">
        <v>147</v>
      </c>
      <c r="H522" s="10">
        <v>265719</v>
      </c>
      <c r="R522" s="10">
        <v>520</v>
      </c>
      <c r="S522" s="10">
        <v>1300000</v>
      </c>
    </row>
    <row r="523" spans="5:19" x14ac:dyDescent="0.15">
      <c r="E523" s="10">
        <v>521</v>
      </c>
      <c r="F523" s="10">
        <v>8871</v>
      </c>
      <c r="G523" s="10">
        <v>147</v>
      </c>
      <c r="H523" s="10">
        <v>266137</v>
      </c>
      <c r="R523" s="10">
        <v>521</v>
      </c>
      <c r="S523" s="10">
        <v>1305000</v>
      </c>
    </row>
    <row r="524" spans="5:19" x14ac:dyDescent="0.15">
      <c r="E524" s="10">
        <v>522</v>
      </c>
      <c r="F524" s="10">
        <v>8885</v>
      </c>
      <c r="G524" s="10">
        <v>148</v>
      </c>
      <c r="H524" s="10">
        <v>266555</v>
      </c>
      <c r="R524" s="10">
        <v>522</v>
      </c>
      <c r="S524" s="10">
        <v>1305000</v>
      </c>
    </row>
    <row r="525" spans="5:19" x14ac:dyDescent="0.15">
      <c r="E525" s="10">
        <v>523</v>
      </c>
      <c r="F525" s="10">
        <v>8899</v>
      </c>
      <c r="G525" s="10">
        <v>148</v>
      </c>
      <c r="H525" s="10">
        <v>266973</v>
      </c>
      <c r="R525" s="10">
        <v>523</v>
      </c>
      <c r="S525" s="10">
        <v>1310000</v>
      </c>
    </row>
    <row r="526" spans="5:19" x14ac:dyDescent="0.15">
      <c r="E526" s="10">
        <v>524</v>
      </c>
      <c r="F526" s="10">
        <v>8913</v>
      </c>
      <c r="G526" s="10">
        <v>148</v>
      </c>
      <c r="H526" s="10">
        <v>267390</v>
      </c>
      <c r="R526" s="10">
        <v>524</v>
      </c>
      <c r="S526" s="10">
        <v>1310000</v>
      </c>
    </row>
    <row r="527" spans="5:19" x14ac:dyDescent="0.15">
      <c r="E527" s="10">
        <v>525</v>
      </c>
      <c r="F527" s="10">
        <v>8926</v>
      </c>
      <c r="G527" s="10">
        <v>148</v>
      </c>
      <c r="H527" s="10">
        <v>267808</v>
      </c>
      <c r="R527" s="10">
        <v>525</v>
      </c>
      <c r="S527" s="10">
        <v>1315000</v>
      </c>
    </row>
    <row r="528" spans="5:19" x14ac:dyDescent="0.15">
      <c r="E528" s="10">
        <v>526</v>
      </c>
      <c r="F528" s="10">
        <v>8940</v>
      </c>
      <c r="G528" s="10">
        <v>149</v>
      </c>
      <c r="H528" s="10">
        <v>268226</v>
      </c>
      <c r="R528" s="10">
        <v>526</v>
      </c>
      <c r="S528" s="10">
        <v>1315000</v>
      </c>
    </row>
    <row r="529" spans="5:19" x14ac:dyDescent="0.15">
      <c r="E529" s="10">
        <v>527</v>
      </c>
      <c r="F529" s="10">
        <v>8954</v>
      </c>
      <c r="G529" s="10">
        <v>149</v>
      </c>
      <c r="H529" s="10">
        <v>268643</v>
      </c>
      <c r="R529" s="10">
        <v>527</v>
      </c>
      <c r="S529" s="10">
        <v>1320000</v>
      </c>
    </row>
    <row r="530" spans="5:19" x14ac:dyDescent="0.15">
      <c r="E530" s="10">
        <v>528</v>
      </c>
      <c r="F530" s="10">
        <v>8968</v>
      </c>
      <c r="G530" s="10">
        <v>149</v>
      </c>
      <c r="H530" s="10">
        <v>269061</v>
      </c>
      <c r="R530" s="10">
        <v>528</v>
      </c>
      <c r="S530" s="10">
        <v>1320000</v>
      </c>
    </row>
    <row r="531" spans="5:19" x14ac:dyDescent="0.15">
      <c r="E531" s="10">
        <v>529</v>
      </c>
      <c r="F531" s="10">
        <v>8982</v>
      </c>
      <c r="G531" s="10">
        <v>149</v>
      </c>
      <c r="H531" s="10">
        <v>269479</v>
      </c>
      <c r="R531" s="10">
        <v>529</v>
      </c>
      <c r="S531" s="10">
        <v>1325000</v>
      </c>
    </row>
    <row r="532" spans="5:19" x14ac:dyDescent="0.15">
      <c r="E532" s="10">
        <v>530</v>
      </c>
      <c r="F532" s="10">
        <v>8996</v>
      </c>
      <c r="G532" s="10">
        <v>149</v>
      </c>
      <c r="H532" s="10">
        <v>269897</v>
      </c>
      <c r="R532" s="10">
        <v>530</v>
      </c>
      <c r="S532" s="10">
        <v>1325000</v>
      </c>
    </row>
    <row r="533" spans="5:19" x14ac:dyDescent="0.15">
      <c r="E533" s="10">
        <v>531</v>
      </c>
      <c r="F533" s="10">
        <v>9010</v>
      </c>
      <c r="G533" s="10">
        <v>150</v>
      </c>
      <c r="H533" s="10">
        <v>270314</v>
      </c>
      <c r="R533" s="10">
        <v>531</v>
      </c>
      <c r="S533" s="10">
        <v>1330000</v>
      </c>
    </row>
    <row r="534" spans="5:19" x14ac:dyDescent="0.15">
      <c r="E534" s="10">
        <v>532</v>
      </c>
      <c r="F534" s="10">
        <v>9024</v>
      </c>
      <c r="G534" s="10">
        <v>150</v>
      </c>
      <c r="H534" s="10">
        <v>270732</v>
      </c>
      <c r="R534" s="10">
        <v>532</v>
      </c>
      <c r="S534" s="10">
        <v>1330000</v>
      </c>
    </row>
    <row r="535" spans="5:19" x14ac:dyDescent="0.15">
      <c r="E535" s="10">
        <v>533</v>
      </c>
      <c r="F535" s="10">
        <v>9038</v>
      </c>
      <c r="G535" s="10">
        <v>150</v>
      </c>
      <c r="H535" s="10">
        <v>271150</v>
      </c>
      <c r="R535" s="10">
        <v>533</v>
      </c>
      <c r="S535" s="10">
        <v>1335000</v>
      </c>
    </row>
    <row r="536" spans="5:19" x14ac:dyDescent="0.15">
      <c r="E536" s="10">
        <v>534</v>
      </c>
      <c r="F536" s="10">
        <v>9052</v>
      </c>
      <c r="G536" s="10">
        <v>150</v>
      </c>
      <c r="H536" s="10">
        <v>271568</v>
      </c>
      <c r="R536" s="10">
        <v>534</v>
      </c>
      <c r="S536" s="10">
        <v>1335000</v>
      </c>
    </row>
    <row r="537" spans="5:19" x14ac:dyDescent="0.15">
      <c r="E537" s="10">
        <v>535</v>
      </c>
      <c r="F537" s="10">
        <v>9066</v>
      </c>
      <c r="G537" s="10">
        <v>151</v>
      </c>
      <c r="H537" s="10">
        <v>271985</v>
      </c>
      <c r="R537" s="10">
        <v>535</v>
      </c>
      <c r="S537" s="10">
        <v>1340000</v>
      </c>
    </row>
    <row r="538" spans="5:19" x14ac:dyDescent="0.15">
      <c r="E538" s="10">
        <v>536</v>
      </c>
      <c r="F538" s="10">
        <v>9080</v>
      </c>
      <c r="G538" s="10">
        <v>151</v>
      </c>
      <c r="H538" s="10">
        <v>272403</v>
      </c>
      <c r="R538" s="10">
        <v>536</v>
      </c>
      <c r="S538" s="10">
        <v>1340000</v>
      </c>
    </row>
    <row r="539" spans="5:19" x14ac:dyDescent="0.15">
      <c r="E539" s="10">
        <v>537</v>
      </c>
      <c r="F539" s="10">
        <v>9094</v>
      </c>
      <c r="G539" s="10">
        <v>151</v>
      </c>
      <c r="H539" s="10">
        <v>272821</v>
      </c>
      <c r="R539" s="10">
        <v>537</v>
      </c>
      <c r="S539" s="10">
        <v>1345000</v>
      </c>
    </row>
    <row r="540" spans="5:19" x14ac:dyDescent="0.15">
      <c r="E540" s="10">
        <v>538</v>
      </c>
      <c r="F540" s="10">
        <v>9107</v>
      </c>
      <c r="G540" s="10">
        <v>151</v>
      </c>
      <c r="H540" s="10">
        <v>273238</v>
      </c>
      <c r="R540" s="10">
        <v>538</v>
      </c>
      <c r="S540" s="10">
        <v>1345000</v>
      </c>
    </row>
    <row r="541" spans="5:19" x14ac:dyDescent="0.15">
      <c r="E541" s="10">
        <v>539</v>
      </c>
      <c r="F541" s="10">
        <v>9121</v>
      </c>
      <c r="G541" s="10">
        <v>152</v>
      </c>
      <c r="H541" s="10">
        <v>273656</v>
      </c>
      <c r="R541" s="10">
        <v>539</v>
      </c>
      <c r="S541" s="10">
        <v>1350000</v>
      </c>
    </row>
    <row r="542" spans="5:19" x14ac:dyDescent="0.15">
      <c r="E542" s="10">
        <v>540</v>
      </c>
      <c r="F542" s="10">
        <v>9135</v>
      </c>
      <c r="G542" s="10">
        <v>152</v>
      </c>
      <c r="H542" s="10">
        <v>274074</v>
      </c>
      <c r="R542" s="10">
        <v>540</v>
      </c>
      <c r="S542" s="10">
        <v>1350000</v>
      </c>
    </row>
    <row r="543" spans="5:19" x14ac:dyDescent="0.15">
      <c r="E543" s="10">
        <v>541</v>
      </c>
      <c r="F543" s="10">
        <v>9149</v>
      </c>
      <c r="G543" s="10">
        <v>152</v>
      </c>
      <c r="H543" s="10">
        <v>274492</v>
      </c>
      <c r="R543" s="10">
        <v>541</v>
      </c>
      <c r="S543" s="10">
        <v>1355000</v>
      </c>
    </row>
    <row r="544" spans="5:19" x14ac:dyDescent="0.15">
      <c r="E544" s="10">
        <v>542</v>
      </c>
      <c r="F544" s="10">
        <v>9163</v>
      </c>
      <c r="G544" s="10">
        <v>152</v>
      </c>
      <c r="H544" s="10">
        <v>274909</v>
      </c>
      <c r="R544" s="10">
        <v>542</v>
      </c>
      <c r="S544" s="10">
        <v>1355000</v>
      </c>
    </row>
    <row r="545" spans="5:19" x14ac:dyDescent="0.15">
      <c r="E545" s="10">
        <v>543</v>
      </c>
      <c r="F545" s="10">
        <v>9177</v>
      </c>
      <c r="G545" s="10">
        <v>152</v>
      </c>
      <c r="H545" s="10">
        <v>275327</v>
      </c>
      <c r="R545" s="10">
        <v>543</v>
      </c>
      <c r="S545" s="10">
        <v>1360000</v>
      </c>
    </row>
    <row r="546" spans="5:19" x14ac:dyDescent="0.15">
      <c r="E546" s="10">
        <v>544</v>
      </c>
      <c r="F546" s="10">
        <v>9191</v>
      </c>
      <c r="G546" s="10">
        <v>153</v>
      </c>
      <c r="H546" s="10">
        <v>275745</v>
      </c>
      <c r="R546" s="10">
        <v>544</v>
      </c>
      <c r="S546" s="10">
        <v>1360000</v>
      </c>
    </row>
    <row r="547" spans="5:19" x14ac:dyDescent="0.15">
      <c r="E547" s="10">
        <v>545</v>
      </c>
      <c r="F547" s="10">
        <v>9205</v>
      </c>
      <c r="G547" s="10">
        <v>153</v>
      </c>
      <c r="H547" s="10">
        <v>276163</v>
      </c>
      <c r="R547" s="10">
        <v>545</v>
      </c>
      <c r="S547" s="10">
        <v>1365000</v>
      </c>
    </row>
    <row r="548" spans="5:19" x14ac:dyDescent="0.15">
      <c r="E548" s="10">
        <v>546</v>
      </c>
      <c r="F548" s="10">
        <v>9219</v>
      </c>
      <c r="G548" s="10">
        <v>153</v>
      </c>
      <c r="H548" s="10">
        <v>276580</v>
      </c>
      <c r="R548" s="10">
        <v>546</v>
      </c>
      <c r="S548" s="10">
        <v>1365000</v>
      </c>
    </row>
    <row r="549" spans="5:19" x14ac:dyDescent="0.15">
      <c r="E549" s="10">
        <v>547</v>
      </c>
      <c r="F549" s="10">
        <v>9233</v>
      </c>
      <c r="G549" s="10">
        <v>153</v>
      </c>
      <c r="H549" s="10">
        <v>276998</v>
      </c>
      <c r="R549" s="10">
        <v>547</v>
      </c>
      <c r="S549" s="10">
        <v>1370000</v>
      </c>
    </row>
    <row r="550" spans="5:19" x14ac:dyDescent="0.15">
      <c r="E550" s="10">
        <v>548</v>
      </c>
      <c r="F550" s="10">
        <v>9247</v>
      </c>
      <c r="G550" s="10">
        <v>154</v>
      </c>
      <c r="H550" s="10">
        <v>277416</v>
      </c>
      <c r="R550" s="10">
        <v>548</v>
      </c>
      <c r="S550" s="10">
        <v>1370000</v>
      </c>
    </row>
    <row r="551" spans="5:19" x14ac:dyDescent="0.15">
      <c r="E551" s="10">
        <v>549</v>
      </c>
      <c r="F551" s="10">
        <v>9261</v>
      </c>
      <c r="G551" s="10">
        <v>154</v>
      </c>
      <c r="H551" s="10">
        <v>277833</v>
      </c>
      <c r="R551" s="10">
        <v>549</v>
      </c>
      <c r="S551" s="10">
        <v>1375000</v>
      </c>
    </row>
    <row r="552" spans="5:19" x14ac:dyDescent="0.15">
      <c r="E552" s="10">
        <v>550</v>
      </c>
      <c r="F552" s="10">
        <v>9275</v>
      </c>
      <c r="G552" s="10">
        <v>154</v>
      </c>
      <c r="H552" s="10">
        <v>278251</v>
      </c>
      <c r="R552" s="10">
        <v>550</v>
      </c>
      <c r="S552" s="10">
        <v>1375000</v>
      </c>
    </row>
    <row r="553" spans="5:19" x14ac:dyDescent="0.15">
      <c r="E553" s="10">
        <v>551</v>
      </c>
      <c r="F553" s="10">
        <v>9288</v>
      </c>
      <c r="G553" s="10">
        <v>154</v>
      </c>
      <c r="H553" s="10">
        <v>278669</v>
      </c>
      <c r="R553" s="10">
        <v>551</v>
      </c>
      <c r="S553" s="10">
        <v>1380000</v>
      </c>
    </row>
    <row r="554" spans="5:19" x14ac:dyDescent="0.15">
      <c r="E554" s="10">
        <v>552</v>
      </c>
      <c r="F554" s="10">
        <v>9302</v>
      </c>
      <c r="G554" s="10">
        <v>155</v>
      </c>
      <c r="H554" s="10">
        <v>279087</v>
      </c>
      <c r="R554" s="10">
        <v>552</v>
      </c>
      <c r="S554" s="10">
        <v>1380000</v>
      </c>
    </row>
    <row r="555" spans="5:19" x14ac:dyDescent="0.15">
      <c r="E555" s="10">
        <v>553</v>
      </c>
      <c r="F555" s="10">
        <v>9316</v>
      </c>
      <c r="G555" s="10">
        <v>155</v>
      </c>
      <c r="H555" s="10">
        <v>279504</v>
      </c>
      <c r="R555" s="10">
        <v>553</v>
      </c>
      <c r="S555" s="10">
        <v>1385000</v>
      </c>
    </row>
    <row r="556" spans="5:19" x14ac:dyDescent="0.15">
      <c r="E556" s="10">
        <v>554</v>
      </c>
      <c r="F556" s="10">
        <v>9330</v>
      </c>
      <c r="G556" s="10">
        <v>155</v>
      </c>
      <c r="H556" s="10">
        <v>279922</v>
      </c>
      <c r="R556" s="10">
        <v>554</v>
      </c>
      <c r="S556" s="10">
        <v>1385000</v>
      </c>
    </row>
    <row r="557" spans="5:19" x14ac:dyDescent="0.15">
      <c r="E557" s="10">
        <v>555</v>
      </c>
      <c r="F557" s="10">
        <v>9344</v>
      </c>
      <c r="G557" s="10">
        <v>155</v>
      </c>
      <c r="H557" s="10">
        <v>280340</v>
      </c>
      <c r="R557" s="10">
        <v>555</v>
      </c>
      <c r="S557" s="10">
        <v>1390000</v>
      </c>
    </row>
    <row r="558" spans="5:19" x14ac:dyDescent="0.15">
      <c r="E558" s="10">
        <v>556</v>
      </c>
      <c r="F558" s="10">
        <v>9358</v>
      </c>
      <c r="G558" s="10">
        <v>155</v>
      </c>
      <c r="H558" s="10">
        <v>280758</v>
      </c>
      <c r="R558" s="10">
        <v>556</v>
      </c>
      <c r="S558" s="10">
        <v>1390000</v>
      </c>
    </row>
    <row r="559" spans="5:19" x14ac:dyDescent="0.15">
      <c r="E559" s="10">
        <v>557</v>
      </c>
      <c r="F559" s="10">
        <v>9372</v>
      </c>
      <c r="G559" s="10">
        <v>156</v>
      </c>
      <c r="H559" s="10">
        <v>281175</v>
      </c>
      <c r="R559" s="10">
        <v>557</v>
      </c>
      <c r="S559" s="10">
        <v>1395000</v>
      </c>
    </row>
    <row r="560" spans="5:19" x14ac:dyDescent="0.15">
      <c r="E560" s="10">
        <v>558</v>
      </c>
      <c r="F560" s="10">
        <v>9386</v>
      </c>
      <c r="G560" s="10">
        <v>156</v>
      </c>
      <c r="H560" s="10">
        <v>281593</v>
      </c>
      <c r="R560" s="10">
        <v>558</v>
      </c>
      <c r="S560" s="10">
        <v>1395000</v>
      </c>
    </row>
    <row r="561" spans="5:19" x14ac:dyDescent="0.15">
      <c r="E561" s="10">
        <v>559</v>
      </c>
      <c r="F561" s="10">
        <v>9400</v>
      </c>
      <c r="G561" s="10">
        <v>156</v>
      </c>
      <c r="H561" s="10">
        <v>282011</v>
      </c>
      <c r="R561" s="10">
        <v>559</v>
      </c>
      <c r="S561" s="10">
        <v>1400000</v>
      </c>
    </row>
    <row r="562" spans="5:19" x14ac:dyDescent="0.15">
      <c r="E562" s="10">
        <v>560</v>
      </c>
      <c r="F562" s="10">
        <v>9414</v>
      </c>
      <c r="G562" s="10">
        <v>156</v>
      </c>
      <c r="H562" s="10">
        <v>282428</v>
      </c>
      <c r="R562" s="10">
        <v>560</v>
      </c>
      <c r="S562" s="10">
        <v>1400000</v>
      </c>
    </row>
    <row r="563" spans="5:19" x14ac:dyDescent="0.15">
      <c r="E563" s="10">
        <v>561</v>
      </c>
      <c r="F563" s="10">
        <v>9428</v>
      </c>
      <c r="G563" s="10">
        <v>157</v>
      </c>
      <c r="H563" s="10">
        <v>282846</v>
      </c>
      <c r="R563" s="10">
        <v>561</v>
      </c>
      <c r="S563" s="10">
        <v>1405000</v>
      </c>
    </row>
    <row r="564" spans="5:19" x14ac:dyDescent="0.15">
      <c r="E564" s="10">
        <v>562</v>
      </c>
      <c r="F564" s="10">
        <v>9442</v>
      </c>
      <c r="G564" s="10">
        <v>157</v>
      </c>
      <c r="H564" s="10">
        <v>283264</v>
      </c>
      <c r="R564" s="10">
        <v>562</v>
      </c>
      <c r="S564" s="10">
        <v>1405000</v>
      </c>
    </row>
    <row r="565" spans="5:19" x14ac:dyDescent="0.15">
      <c r="E565" s="10">
        <v>563</v>
      </c>
      <c r="F565" s="10">
        <v>9456</v>
      </c>
      <c r="G565" s="10">
        <v>157</v>
      </c>
      <c r="H565" s="10">
        <v>283682</v>
      </c>
      <c r="R565" s="10">
        <v>563</v>
      </c>
      <c r="S565" s="10">
        <v>1410000</v>
      </c>
    </row>
    <row r="566" spans="5:19" x14ac:dyDescent="0.15">
      <c r="E566" s="10">
        <v>564</v>
      </c>
      <c r="F566" s="10">
        <v>9469</v>
      </c>
      <c r="G566" s="10">
        <v>157</v>
      </c>
      <c r="H566" s="10">
        <v>284099</v>
      </c>
      <c r="R566" s="10">
        <v>564</v>
      </c>
      <c r="S566" s="10">
        <v>1410000</v>
      </c>
    </row>
    <row r="567" spans="5:19" x14ac:dyDescent="0.15">
      <c r="E567" s="10">
        <v>565</v>
      </c>
      <c r="F567" s="10">
        <v>9483</v>
      </c>
      <c r="G567" s="10">
        <v>158</v>
      </c>
      <c r="H567" s="10">
        <v>284517</v>
      </c>
      <c r="R567" s="10">
        <v>565</v>
      </c>
      <c r="S567" s="10">
        <v>1415000</v>
      </c>
    </row>
    <row r="568" spans="5:19" x14ac:dyDescent="0.15">
      <c r="E568" s="10">
        <v>566</v>
      </c>
      <c r="F568" s="10">
        <v>9497</v>
      </c>
      <c r="G568" s="10">
        <v>158</v>
      </c>
      <c r="H568" s="10">
        <v>284935</v>
      </c>
      <c r="R568" s="10">
        <v>566</v>
      </c>
      <c r="S568" s="10">
        <v>1415000</v>
      </c>
    </row>
    <row r="569" spans="5:19" x14ac:dyDescent="0.15">
      <c r="E569" s="10">
        <v>567</v>
      </c>
      <c r="F569" s="10">
        <v>9511</v>
      </c>
      <c r="G569" s="10">
        <v>158</v>
      </c>
      <c r="H569" s="10">
        <v>285353</v>
      </c>
      <c r="R569" s="10">
        <v>567</v>
      </c>
      <c r="S569" s="10">
        <v>1420000</v>
      </c>
    </row>
    <row r="570" spans="5:19" x14ac:dyDescent="0.15">
      <c r="E570" s="10">
        <v>568</v>
      </c>
      <c r="F570" s="10">
        <v>9525</v>
      </c>
      <c r="G570" s="10">
        <v>158</v>
      </c>
      <c r="H570" s="10">
        <v>285770</v>
      </c>
      <c r="R570" s="10">
        <v>568</v>
      </c>
      <c r="S570" s="10">
        <v>1420000</v>
      </c>
    </row>
    <row r="571" spans="5:19" x14ac:dyDescent="0.15">
      <c r="E571" s="10">
        <v>569</v>
      </c>
      <c r="F571" s="10">
        <v>9539</v>
      </c>
      <c r="G571" s="10">
        <v>158</v>
      </c>
      <c r="H571" s="10">
        <v>286188</v>
      </c>
      <c r="R571" s="10">
        <v>569</v>
      </c>
      <c r="S571" s="10">
        <v>1425000</v>
      </c>
    </row>
    <row r="572" spans="5:19" x14ac:dyDescent="0.15">
      <c r="E572" s="10">
        <v>570</v>
      </c>
      <c r="F572" s="10">
        <v>9553</v>
      </c>
      <c r="G572" s="10">
        <v>159</v>
      </c>
      <c r="H572" s="10">
        <v>286606</v>
      </c>
      <c r="R572" s="10">
        <v>570</v>
      </c>
      <c r="S572" s="10">
        <v>1425000</v>
      </c>
    </row>
    <row r="573" spans="5:19" x14ac:dyDescent="0.15">
      <c r="E573" s="10">
        <v>571</v>
      </c>
      <c r="F573" s="10">
        <v>9567</v>
      </c>
      <c r="G573" s="10">
        <v>159</v>
      </c>
      <c r="H573" s="10">
        <v>287024</v>
      </c>
      <c r="R573" s="10">
        <v>571</v>
      </c>
      <c r="S573" s="10">
        <v>1430000</v>
      </c>
    </row>
    <row r="574" spans="5:19" x14ac:dyDescent="0.15">
      <c r="E574" s="10">
        <v>572</v>
      </c>
      <c r="F574" s="10">
        <v>9581</v>
      </c>
      <c r="G574" s="10">
        <v>159</v>
      </c>
      <c r="H574" s="10">
        <v>287441</v>
      </c>
      <c r="R574" s="10">
        <v>572</v>
      </c>
      <c r="S574" s="10">
        <v>1430000</v>
      </c>
    </row>
    <row r="575" spans="5:19" x14ac:dyDescent="0.15">
      <c r="E575" s="10">
        <v>573</v>
      </c>
      <c r="F575" s="10">
        <v>9595</v>
      </c>
      <c r="G575" s="10">
        <v>159</v>
      </c>
      <c r="H575" s="10">
        <v>287859</v>
      </c>
      <c r="R575" s="10">
        <v>573</v>
      </c>
      <c r="S575" s="10">
        <v>1435000</v>
      </c>
    </row>
    <row r="576" spans="5:19" x14ac:dyDescent="0.15">
      <c r="E576" s="10">
        <v>574</v>
      </c>
      <c r="F576" s="10">
        <v>9609</v>
      </c>
      <c r="G576" s="10">
        <v>160</v>
      </c>
      <c r="H576" s="10">
        <v>288277</v>
      </c>
      <c r="R576" s="10">
        <v>574</v>
      </c>
      <c r="S576" s="10">
        <v>1435000</v>
      </c>
    </row>
    <row r="577" spans="5:19" x14ac:dyDescent="0.15">
      <c r="E577" s="10">
        <v>575</v>
      </c>
      <c r="F577" s="10">
        <v>9623</v>
      </c>
      <c r="G577" s="10">
        <v>160</v>
      </c>
      <c r="H577" s="10">
        <v>288694</v>
      </c>
      <c r="R577" s="10">
        <v>575</v>
      </c>
      <c r="S577" s="10">
        <v>1440000</v>
      </c>
    </row>
    <row r="578" spans="5:19" x14ac:dyDescent="0.15">
      <c r="E578" s="10">
        <v>576</v>
      </c>
      <c r="F578" s="10">
        <v>9637</v>
      </c>
      <c r="G578" s="10">
        <v>160</v>
      </c>
      <c r="H578" s="10">
        <v>289112</v>
      </c>
      <c r="R578" s="10">
        <v>576</v>
      </c>
      <c r="S578" s="10">
        <v>1440000</v>
      </c>
    </row>
    <row r="579" spans="5:19" x14ac:dyDescent="0.15">
      <c r="E579" s="10">
        <v>577</v>
      </c>
      <c r="F579" s="10">
        <v>9650</v>
      </c>
      <c r="G579" s="10">
        <v>160</v>
      </c>
      <c r="H579" s="10">
        <v>289530</v>
      </c>
      <c r="R579" s="10">
        <v>577</v>
      </c>
      <c r="S579" s="10">
        <v>1445000</v>
      </c>
    </row>
    <row r="580" spans="5:19" x14ac:dyDescent="0.15">
      <c r="E580" s="10">
        <v>578</v>
      </c>
      <c r="F580" s="10">
        <v>9664</v>
      </c>
      <c r="G580" s="10">
        <v>161</v>
      </c>
      <c r="H580" s="10">
        <v>289948</v>
      </c>
      <c r="R580" s="10">
        <v>578</v>
      </c>
      <c r="S580" s="10">
        <v>1445000</v>
      </c>
    </row>
    <row r="581" spans="5:19" x14ac:dyDescent="0.15">
      <c r="E581" s="10">
        <v>579</v>
      </c>
      <c r="F581" s="10">
        <v>9678</v>
      </c>
      <c r="G581" s="10">
        <v>161</v>
      </c>
      <c r="H581" s="10">
        <v>290365</v>
      </c>
      <c r="R581" s="10">
        <v>579</v>
      </c>
      <c r="S581" s="10">
        <v>1450000</v>
      </c>
    </row>
    <row r="582" spans="5:19" x14ac:dyDescent="0.15">
      <c r="E582" s="10">
        <v>580</v>
      </c>
      <c r="F582" s="10">
        <v>9692</v>
      </c>
      <c r="G582" s="10">
        <v>161</v>
      </c>
      <c r="H582" s="10">
        <v>290783</v>
      </c>
      <c r="R582" s="10">
        <v>580</v>
      </c>
      <c r="S582" s="10">
        <v>1450000</v>
      </c>
    </row>
    <row r="583" spans="5:19" x14ac:dyDescent="0.15">
      <c r="E583" s="10">
        <v>581</v>
      </c>
      <c r="F583" s="10">
        <v>9706</v>
      </c>
      <c r="G583" s="10">
        <v>161</v>
      </c>
      <c r="H583" s="10">
        <v>291201</v>
      </c>
      <c r="R583" s="10">
        <v>581</v>
      </c>
      <c r="S583" s="10">
        <v>1455000</v>
      </c>
    </row>
    <row r="584" spans="5:19" x14ac:dyDescent="0.15">
      <c r="E584" s="10">
        <v>582</v>
      </c>
      <c r="F584" s="10">
        <v>9720</v>
      </c>
      <c r="G584" s="10">
        <v>162</v>
      </c>
      <c r="H584" s="10">
        <v>291619</v>
      </c>
      <c r="R584" s="10">
        <v>582</v>
      </c>
      <c r="S584" s="10">
        <v>1455000</v>
      </c>
    </row>
    <row r="585" spans="5:19" x14ac:dyDescent="0.15">
      <c r="E585" s="10">
        <v>583</v>
      </c>
      <c r="F585" s="10">
        <v>9734</v>
      </c>
      <c r="G585" s="10">
        <v>162</v>
      </c>
      <c r="H585" s="10">
        <v>292036</v>
      </c>
      <c r="R585" s="10">
        <v>583</v>
      </c>
      <c r="S585" s="10">
        <v>1460000</v>
      </c>
    </row>
    <row r="586" spans="5:19" x14ac:dyDescent="0.15">
      <c r="E586" s="10">
        <v>584</v>
      </c>
      <c r="F586" s="10">
        <v>9748</v>
      </c>
      <c r="G586" s="10">
        <v>162</v>
      </c>
      <c r="H586" s="10">
        <v>292454</v>
      </c>
      <c r="R586" s="10">
        <v>584</v>
      </c>
      <c r="S586" s="10">
        <v>1460000</v>
      </c>
    </row>
    <row r="587" spans="5:19" x14ac:dyDescent="0.15">
      <c r="E587" s="10">
        <v>585</v>
      </c>
      <c r="F587" s="10">
        <v>9762</v>
      </c>
      <c r="G587" s="10">
        <v>162</v>
      </c>
      <c r="H587" s="10">
        <v>292872</v>
      </c>
      <c r="R587" s="10">
        <v>585</v>
      </c>
      <c r="S587" s="10">
        <v>1465000</v>
      </c>
    </row>
    <row r="588" spans="5:19" x14ac:dyDescent="0.15">
      <c r="E588" s="10">
        <v>586</v>
      </c>
      <c r="F588" s="10">
        <v>9776</v>
      </c>
      <c r="G588" s="10">
        <v>162</v>
      </c>
      <c r="H588" s="10">
        <v>293289</v>
      </c>
      <c r="R588" s="10">
        <v>586</v>
      </c>
      <c r="S588" s="10">
        <v>1465000</v>
      </c>
    </row>
    <row r="589" spans="5:19" x14ac:dyDescent="0.15">
      <c r="E589" s="10">
        <v>587</v>
      </c>
      <c r="F589" s="10">
        <v>9790</v>
      </c>
      <c r="G589" s="10">
        <v>163</v>
      </c>
      <c r="H589" s="10">
        <v>293707</v>
      </c>
      <c r="R589" s="10">
        <v>587</v>
      </c>
      <c r="S589" s="10">
        <v>1470000</v>
      </c>
    </row>
    <row r="590" spans="5:19" x14ac:dyDescent="0.15">
      <c r="E590" s="10">
        <v>588</v>
      </c>
      <c r="F590" s="10">
        <v>9804</v>
      </c>
      <c r="G590" s="10">
        <v>163</v>
      </c>
      <c r="H590" s="10">
        <v>294125</v>
      </c>
      <c r="R590" s="10">
        <v>588</v>
      </c>
      <c r="S590" s="10">
        <v>1470000</v>
      </c>
    </row>
    <row r="591" spans="5:19" x14ac:dyDescent="0.15">
      <c r="E591" s="10">
        <v>589</v>
      </c>
      <c r="F591" s="10">
        <v>9818</v>
      </c>
      <c r="G591" s="10">
        <v>163</v>
      </c>
      <c r="H591" s="10">
        <v>294543</v>
      </c>
      <c r="R591" s="10">
        <v>589</v>
      </c>
      <c r="S591" s="10">
        <v>1475000</v>
      </c>
    </row>
    <row r="592" spans="5:19" x14ac:dyDescent="0.15">
      <c r="E592" s="10">
        <v>590</v>
      </c>
      <c r="F592" s="10">
        <v>9832</v>
      </c>
      <c r="G592" s="10">
        <v>163</v>
      </c>
      <c r="H592" s="10">
        <v>294960</v>
      </c>
      <c r="R592" s="10">
        <v>590</v>
      </c>
      <c r="S592" s="10">
        <v>1475000</v>
      </c>
    </row>
    <row r="593" spans="5:19" x14ac:dyDescent="0.15">
      <c r="E593" s="10">
        <v>591</v>
      </c>
      <c r="F593" s="10">
        <v>9845</v>
      </c>
      <c r="G593" s="10">
        <v>164</v>
      </c>
      <c r="H593" s="10">
        <v>295378</v>
      </c>
      <c r="R593" s="10">
        <v>591</v>
      </c>
      <c r="S593" s="10">
        <v>1480000</v>
      </c>
    </row>
    <row r="594" spans="5:19" x14ac:dyDescent="0.15">
      <c r="E594" s="10">
        <v>592</v>
      </c>
      <c r="F594" s="10">
        <v>9859</v>
      </c>
      <c r="G594" s="10">
        <v>164</v>
      </c>
      <c r="H594" s="10">
        <v>295796</v>
      </c>
      <c r="R594" s="10">
        <v>592</v>
      </c>
      <c r="S594" s="10">
        <v>1480000</v>
      </c>
    </row>
    <row r="595" spans="5:19" x14ac:dyDescent="0.15">
      <c r="E595" s="10">
        <v>593</v>
      </c>
      <c r="F595" s="10">
        <v>9873</v>
      </c>
      <c r="G595" s="10">
        <v>164</v>
      </c>
      <c r="H595" s="10">
        <v>296214</v>
      </c>
      <c r="R595" s="10">
        <v>593</v>
      </c>
      <c r="S595" s="10">
        <v>1485000</v>
      </c>
    </row>
    <row r="596" spans="5:19" x14ac:dyDescent="0.15">
      <c r="E596" s="10">
        <v>594</v>
      </c>
      <c r="F596" s="10">
        <v>9887</v>
      </c>
      <c r="G596" s="10">
        <v>164</v>
      </c>
      <c r="H596" s="10">
        <v>296631</v>
      </c>
      <c r="R596" s="10">
        <v>594</v>
      </c>
      <c r="S596" s="10">
        <v>1485000</v>
      </c>
    </row>
    <row r="597" spans="5:19" x14ac:dyDescent="0.15">
      <c r="E597" s="10">
        <v>595</v>
      </c>
      <c r="F597" s="10">
        <v>9901</v>
      </c>
      <c r="G597" s="10">
        <v>165</v>
      </c>
      <c r="H597" s="10">
        <v>297049</v>
      </c>
      <c r="R597" s="10">
        <v>595</v>
      </c>
      <c r="S597" s="10">
        <v>1490000</v>
      </c>
    </row>
    <row r="598" spans="5:19" x14ac:dyDescent="0.15">
      <c r="E598" s="10">
        <v>596</v>
      </c>
      <c r="F598" s="10">
        <v>9915</v>
      </c>
      <c r="G598" s="10">
        <v>165</v>
      </c>
      <c r="H598" s="10">
        <v>297467</v>
      </c>
      <c r="R598" s="10">
        <v>596</v>
      </c>
      <c r="S598" s="10">
        <v>1490000</v>
      </c>
    </row>
    <row r="599" spans="5:19" x14ac:dyDescent="0.15">
      <c r="E599" s="10">
        <v>597</v>
      </c>
      <c r="F599" s="10">
        <v>9929</v>
      </c>
      <c r="G599" s="10">
        <v>165</v>
      </c>
      <c r="H599" s="10">
        <v>297884</v>
      </c>
      <c r="R599" s="10">
        <v>597</v>
      </c>
      <c r="S599" s="10">
        <v>1495000</v>
      </c>
    </row>
    <row r="600" spans="5:19" x14ac:dyDescent="0.15">
      <c r="E600" s="10">
        <v>598</v>
      </c>
      <c r="F600" s="10">
        <v>9943</v>
      </c>
      <c r="G600" s="10">
        <v>165</v>
      </c>
      <c r="H600" s="10">
        <v>298302</v>
      </c>
      <c r="R600" s="10">
        <v>598</v>
      </c>
      <c r="S600" s="10">
        <v>1495000</v>
      </c>
    </row>
    <row r="601" spans="5:19" x14ac:dyDescent="0.15">
      <c r="E601" s="10">
        <v>599</v>
      </c>
      <c r="F601" s="10">
        <v>9957</v>
      </c>
      <c r="G601" s="10">
        <v>165</v>
      </c>
      <c r="H601" s="10">
        <v>298720</v>
      </c>
      <c r="R601" s="10">
        <v>599</v>
      </c>
      <c r="S601" s="10">
        <v>1500000</v>
      </c>
    </row>
    <row r="602" spans="5:19" x14ac:dyDescent="0.15">
      <c r="E602" s="10">
        <v>600</v>
      </c>
      <c r="F602" s="10">
        <v>9971</v>
      </c>
      <c r="G602" s="10">
        <v>166</v>
      </c>
      <c r="H602" s="10">
        <v>299138</v>
      </c>
      <c r="R602" s="10">
        <v>600</v>
      </c>
      <c r="S602" s="10">
        <v>1500000</v>
      </c>
    </row>
    <row r="603" spans="5:19" x14ac:dyDescent="0.15">
      <c r="E603" s="10">
        <v>601</v>
      </c>
      <c r="F603" s="10">
        <v>10296</v>
      </c>
      <c r="G603" s="10">
        <v>171</v>
      </c>
      <c r="H603" s="10">
        <v>308899</v>
      </c>
    </row>
    <row r="604" spans="5:19" x14ac:dyDescent="0.15">
      <c r="E604" s="10">
        <v>602</v>
      </c>
      <c r="F604" s="10">
        <v>10308</v>
      </c>
      <c r="G604" s="10">
        <v>171</v>
      </c>
      <c r="H604" s="10">
        <v>309247</v>
      </c>
    </row>
    <row r="605" spans="5:19" x14ac:dyDescent="0.15">
      <c r="E605" s="10">
        <v>603</v>
      </c>
      <c r="F605" s="10">
        <v>10319</v>
      </c>
      <c r="G605" s="10">
        <v>171</v>
      </c>
      <c r="H605" s="10">
        <v>309596</v>
      </c>
    </row>
    <row r="606" spans="5:19" x14ac:dyDescent="0.15">
      <c r="E606" s="10">
        <v>604</v>
      </c>
      <c r="F606" s="10">
        <v>10331</v>
      </c>
      <c r="G606" s="10">
        <v>172</v>
      </c>
      <c r="H606" s="10">
        <v>309944</v>
      </c>
    </row>
    <row r="607" spans="5:19" x14ac:dyDescent="0.15">
      <c r="E607" s="10">
        <v>605</v>
      </c>
      <c r="F607" s="10">
        <v>10343</v>
      </c>
      <c r="G607" s="10">
        <v>172</v>
      </c>
      <c r="H607" s="10">
        <v>310292</v>
      </c>
    </row>
    <row r="608" spans="5:19" x14ac:dyDescent="0.15">
      <c r="E608" s="10">
        <v>606</v>
      </c>
      <c r="F608" s="10">
        <v>10354</v>
      </c>
      <c r="G608" s="10">
        <v>172</v>
      </c>
      <c r="H608" s="10">
        <v>310640</v>
      </c>
    </row>
    <row r="609" spans="5:8" x14ac:dyDescent="0.15">
      <c r="E609" s="10">
        <v>607</v>
      </c>
      <c r="F609" s="10">
        <v>10366</v>
      </c>
      <c r="G609" s="10">
        <v>172</v>
      </c>
      <c r="H609" s="10">
        <v>310988</v>
      </c>
    </row>
    <row r="610" spans="5:8" x14ac:dyDescent="0.15">
      <c r="E610" s="10">
        <v>608</v>
      </c>
      <c r="F610" s="10">
        <v>10377</v>
      </c>
      <c r="G610" s="10">
        <v>172</v>
      </c>
      <c r="H610" s="10">
        <v>311336</v>
      </c>
    </row>
    <row r="611" spans="5:8" x14ac:dyDescent="0.15">
      <c r="E611" s="10">
        <v>609</v>
      </c>
      <c r="F611" s="10">
        <v>10389</v>
      </c>
      <c r="G611" s="10">
        <v>173</v>
      </c>
      <c r="H611" s="10">
        <v>311684</v>
      </c>
    </row>
    <row r="612" spans="5:8" x14ac:dyDescent="0.15">
      <c r="E612" s="10">
        <v>610</v>
      </c>
      <c r="F612" s="10">
        <v>10401</v>
      </c>
      <c r="G612" s="10">
        <v>173</v>
      </c>
      <c r="H612" s="10">
        <v>312032</v>
      </c>
    </row>
    <row r="613" spans="5:8" x14ac:dyDescent="0.15">
      <c r="E613" s="10">
        <v>611</v>
      </c>
      <c r="F613" s="10">
        <v>10412</v>
      </c>
      <c r="G613" s="10">
        <v>173</v>
      </c>
      <c r="H613" s="10">
        <v>312380</v>
      </c>
    </row>
    <row r="614" spans="5:8" x14ac:dyDescent="0.15">
      <c r="E614" s="10">
        <v>612</v>
      </c>
      <c r="F614" s="10">
        <v>10424</v>
      </c>
      <c r="G614" s="10">
        <v>173</v>
      </c>
      <c r="H614" s="10">
        <v>312728</v>
      </c>
    </row>
    <row r="615" spans="5:8" x14ac:dyDescent="0.15">
      <c r="E615" s="10">
        <v>613</v>
      </c>
      <c r="F615" s="10">
        <v>10435</v>
      </c>
      <c r="G615" s="10">
        <v>173</v>
      </c>
      <c r="H615" s="10">
        <v>313077</v>
      </c>
    </row>
    <row r="616" spans="5:8" x14ac:dyDescent="0.15">
      <c r="E616" s="10">
        <v>614</v>
      </c>
      <c r="F616" s="10">
        <v>10447</v>
      </c>
      <c r="G616" s="10">
        <v>174</v>
      </c>
      <c r="H616" s="10">
        <v>313425</v>
      </c>
    </row>
    <row r="617" spans="5:8" x14ac:dyDescent="0.15">
      <c r="E617" s="10">
        <v>615</v>
      </c>
      <c r="F617" s="10">
        <v>10459</v>
      </c>
      <c r="G617" s="10">
        <v>174</v>
      </c>
      <c r="H617" s="10">
        <v>313773</v>
      </c>
    </row>
    <row r="618" spans="5:8" x14ac:dyDescent="0.15">
      <c r="E618" s="10">
        <v>616</v>
      </c>
      <c r="F618" s="10">
        <v>10470</v>
      </c>
      <c r="G618" s="10">
        <v>174</v>
      </c>
      <c r="H618" s="10">
        <v>314121</v>
      </c>
    </row>
    <row r="619" spans="5:8" x14ac:dyDescent="0.15">
      <c r="E619" s="10">
        <v>617</v>
      </c>
      <c r="F619" s="10">
        <v>10482</v>
      </c>
      <c r="G619" s="10">
        <v>174</v>
      </c>
      <c r="H619" s="10">
        <v>314469</v>
      </c>
    </row>
    <row r="620" spans="5:8" x14ac:dyDescent="0.15">
      <c r="E620" s="10">
        <v>618</v>
      </c>
      <c r="F620" s="10">
        <v>10493</v>
      </c>
      <c r="G620" s="10">
        <v>174</v>
      </c>
      <c r="H620" s="10">
        <v>314817</v>
      </c>
    </row>
    <row r="621" spans="5:8" x14ac:dyDescent="0.15">
      <c r="E621" s="10">
        <v>619</v>
      </c>
      <c r="F621" s="10">
        <v>10505</v>
      </c>
      <c r="G621" s="10">
        <v>175</v>
      </c>
      <c r="H621" s="10">
        <v>315165</v>
      </c>
    </row>
    <row r="622" spans="5:8" x14ac:dyDescent="0.15">
      <c r="E622" s="10">
        <v>620</v>
      </c>
      <c r="F622" s="10">
        <v>10517</v>
      </c>
      <c r="G622" s="10">
        <v>175</v>
      </c>
      <c r="H622" s="10">
        <v>315513</v>
      </c>
    </row>
    <row r="623" spans="5:8" x14ac:dyDescent="0.15">
      <c r="E623" s="10">
        <v>621</v>
      </c>
      <c r="F623" s="10">
        <v>10528</v>
      </c>
      <c r="G623" s="10">
        <v>175</v>
      </c>
      <c r="H623" s="10">
        <v>315861</v>
      </c>
    </row>
    <row r="624" spans="5:8" x14ac:dyDescent="0.15">
      <c r="E624" s="10">
        <v>622</v>
      </c>
      <c r="F624" s="10">
        <v>10540</v>
      </c>
      <c r="G624" s="10">
        <v>175</v>
      </c>
      <c r="H624" s="10">
        <v>316210</v>
      </c>
    </row>
    <row r="625" spans="5:8" x14ac:dyDescent="0.15">
      <c r="E625" s="10">
        <v>623</v>
      </c>
      <c r="F625" s="10">
        <v>10551</v>
      </c>
      <c r="G625" s="10">
        <v>175</v>
      </c>
      <c r="H625" s="10">
        <v>316558</v>
      </c>
    </row>
    <row r="626" spans="5:8" x14ac:dyDescent="0.15">
      <c r="E626" s="10">
        <v>624</v>
      </c>
      <c r="F626" s="10">
        <v>10563</v>
      </c>
      <c r="G626" s="10">
        <v>176</v>
      </c>
      <c r="H626" s="10">
        <v>316906</v>
      </c>
    </row>
    <row r="627" spans="5:8" x14ac:dyDescent="0.15">
      <c r="E627" s="10">
        <v>625</v>
      </c>
      <c r="F627" s="10">
        <v>10575</v>
      </c>
      <c r="G627" s="10">
        <v>176</v>
      </c>
      <c r="H627" s="10">
        <v>317254</v>
      </c>
    </row>
    <row r="628" spans="5:8" x14ac:dyDescent="0.15">
      <c r="E628" s="10">
        <v>626</v>
      </c>
      <c r="F628" s="10">
        <v>10586</v>
      </c>
      <c r="G628" s="10">
        <v>176</v>
      </c>
      <c r="H628" s="10">
        <v>317602</v>
      </c>
    </row>
    <row r="629" spans="5:8" x14ac:dyDescent="0.15">
      <c r="E629" s="10">
        <v>627</v>
      </c>
      <c r="F629" s="10">
        <v>10598</v>
      </c>
      <c r="G629" s="10">
        <v>176</v>
      </c>
      <c r="H629" s="10">
        <v>317950</v>
      </c>
    </row>
    <row r="630" spans="5:8" x14ac:dyDescent="0.15">
      <c r="E630" s="10">
        <v>628</v>
      </c>
      <c r="F630" s="10">
        <v>10609</v>
      </c>
      <c r="G630" s="10">
        <v>176</v>
      </c>
      <c r="H630" s="10">
        <v>318298</v>
      </c>
    </row>
    <row r="631" spans="5:8" x14ac:dyDescent="0.15">
      <c r="E631" s="10">
        <v>629</v>
      </c>
      <c r="F631" s="10">
        <v>10621</v>
      </c>
      <c r="G631" s="10">
        <v>177</v>
      </c>
      <c r="H631" s="10">
        <v>318646</v>
      </c>
    </row>
    <row r="632" spans="5:8" x14ac:dyDescent="0.15">
      <c r="E632" s="10">
        <v>630</v>
      </c>
      <c r="F632" s="10">
        <v>10633</v>
      </c>
      <c r="G632" s="10">
        <v>177</v>
      </c>
      <c r="H632" s="10">
        <v>318994</v>
      </c>
    </row>
    <row r="633" spans="5:8" x14ac:dyDescent="0.15">
      <c r="E633" s="10">
        <v>631</v>
      </c>
      <c r="F633" s="10">
        <v>10644</v>
      </c>
      <c r="G633" s="10">
        <v>177</v>
      </c>
      <c r="H633" s="10">
        <v>319343</v>
      </c>
    </row>
    <row r="634" spans="5:8" x14ac:dyDescent="0.15">
      <c r="E634" s="10">
        <v>632</v>
      </c>
      <c r="F634" s="10">
        <v>10656</v>
      </c>
      <c r="G634" s="10">
        <v>177</v>
      </c>
      <c r="H634" s="10">
        <v>319691</v>
      </c>
    </row>
    <row r="635" spans="5:8" x14ac:dyDescent="0.15">
      <c r="E635" s="10">
        <v>633</v>
      </c>
      <c r="F635" s="10">
        <v>10667</v>
      </c>
      <c r="G635" s="10">
        <v>177</v>
      </c>
      <c r="H635" s="10">
        <v>320039</v>
      </c>
    </row>
    <row r="636" spans="5:8" x14ac:dyDescent="0.15">
      <c r="E636" s="10">
        <v>634</v>
      </c>
      <c r="F636" s="10">
        <v>10679</v>
      </c>
      <c r="G636" s="10">
        <v>177</v>
      </c>
      <c r="H636" s="10">
        <v>320387</v>
      </c>
    </row>
    <row r="637" spans="5:8" x14ac:dyDescent="0.15">
      <c r="E637" s="10">
        <v>635</v>
      </c>
      <c r="F637" s="10">
        <v>10691</v>
      </c>
      <c r="G637" s="10">
        <v>178</v>
      </c>
      <c r="H637" s="10">
        <v>320735</v>
      </c>
    </row>
    <row r="638" spans="5:8" x14ac:dyDescent="0.15">
      <c r="E638" s="10">
        <v>636</v>
      </c>
      <c r="F638" s="10">
        <v>10702</v>
      </c>
      <c r="G638" s="10">
        <v>178</v>
      </c>
      <c r="H638" s="10">
        <v>321083</v>
      </c>
    </row>
    <row r="639" spans="5:8" x14ac:dyDescent="0.15">
      <c r="E639" s="10">
        <v>637</v>
      </c>
      <c r="F639" s="10">
        <v>10714</v>
      </c>
      <c r="G639" s="10">
        <v>178</v>
      </c>
      <c r="H639" s="10">
        <v>321431</v>
      </c>
    </row>
    <row r="640" spans="5:8" x14ac:dyDescent="0.15">
      <c r="E640" s="10">
        <v>638</v>
      </c>
      <c r="F640" s="10">
        <v>10725</v>
      </c>
      <c r="G640" s="10">
        <v>178</v>
      </c>
      <c r="H640" s="10">
        <v>321779</v>
      </c>
    </row>
    <row r="641" spans="5:8" x14ac:dyDescent="0.15">
      <c r="E641" s="10">
        <v>639</v>
      </c>
      <c r="F641" s="10">
        <v>10737</v>
      </c>
      <c r="G641" s="10">
        <v>178</v>
      </c>
      <c r="H641" s="10">
        <v>322127</v>
      </c>
    </row>
    <row r="642" spans="5:8" x14ac:dyDescent="0.15">
      <c r="E642" s="10">
        <v>640</v>
      </c>
      <c r="F642" s="10">
        <v>10749</v>
      </c>
      <c r="G642" s="10">
        <v>179</v>
      </c>
      <c r="H642" s="10">
        <v>322475</v>
      </c>
    </row>
    <row r="643" spans="5:8" x14ac:dyDescent="0.15">
      <c r="E643" s="10">
        <v>641</v>
      </c>
      <c r="F643" s="10">
        <v>10760</v>
      </c>
      <c r="G643" s="10">
        <v>179</v>
      </c>
      <c r="H643" s="10">
        <v>322824</v>
      </c>
    </row>
    <row r="644" spans="5:8" x14ac:dyDescent="0.15">
      <c r="E644" s="10">
        <v>642</v>
      </c>
      <c r="F644" s="10">
        <v>10772</v>
      </c>
      <c r="G644" s="10">
        <v>179</v>
      </c>
      <c r="H644" s="10">
        <v>323172</v>
      </c>
    </row>
    <row r="645" spans="5:8" x14ac:dyDescent="0.15">
      <c r="E645" s="10">
        <v>643</v>
      </c>
      <c r="F645" s="10">
        <v>10783</v>
      </c>
      <c r="G645" s="10">
        <v>179</v>
      </c>
      <c r="H645" s="10">
        <v>323520</v>
      </c>
    </row>
    <row r="646" spans="5:8" x14ac:dyDescent="0.15">
      <c r="E646" s="10">
        <v>644</v>
      </c>
      <c r="F646" s="10">
        <v>10795</v>
      </c>
      <c r="G646" s="10">
        <v>179</v>
      </c>
      <c r="H646" s="10">
        <v>323868</v>
      </c>
    </row>
    <row r="647" spans="5:8" x14ac:dyDescent="0.15">
      <c r="E647" s="10">
        <v>645</v>
      </c>
      <c r="F647" s="10">
        <v>10807</v>
      </c>
      <c r="G647" s="10">
        <v>180</v>
      </c>
      <c r="H647" s="10">
        <v>324216</v>
      </c>
    </row>
    <row r="648" spans="5:8" x14ac:dyDescent="0.15">
      <c r="E648" s="10">
        <v>646</v>
      </c>
      <c r="F648" s="10">
        <v>10818</v>
      </c>
      <c r="G648" s="10">
        <v>180</v>
      </c>
      <c r="H648" s="10">
        <v>324564</v>
      </c>
    </row>
    <row r="649" spans="5:8" x14ac:dyDescent="0.15">
      <c r="E649" s="10">
        <v>647</v>
      </c>
      <c r="F649" s="10">
        <v>10830</v>
      </c>
      <c r="G649" s="10">
        <v>180</v>
      </c>
      <c r="H649" s="10">
        <v>324912</v>
      </c>
    </row>
    <row r="650" spans="5:8" x14ac:dyDescent="0.15">
      <c r="E650" s="10">
        <v>648</v>
      </c>
      <c r="F650" s="10">
        <v>10842</v>
      </c>
      <c r="G650" s="10">
        <v>180</v>
      </c>
      <c r="H650" s="10">
        <v>325260</v>
      </c>
    </row>
    <row r="651" spans="5:8" x14ac:dyDescent="0.15">
      <c r="E651" s="10">
        <v>649</v>
      </c>
      <c r="F651" s="10">
        <v>10853</v>
      </c>
      <c r="G651" s="10">
        <v>180</v>
      </c>
      <c r="H651" s="10">
        <v>325608</v>
      </c>
    </row>
    <row r="652" spans="5:8" x14ac:dyDescent="0.15">
      <c r="E652" s="10">
        <v>650</v>
      </c>
      <c r="F652" s="10">
        <v>10865</v>
      </c>
      <c r="G652" s="10">
        <v>181</v>
      </c>
      <c r="H652" s="10">
        <v>325957</v>
      </c>
    </row>
    <row r="653" spans="5:8" x14ac:dyDescent="0.15">
      <c r="E653" s="10">
        <v>651</v>
      </c>
      <c r="F653" s="10">
        <v>10876</v>
      </c>
      <c r="G653" s="10">
        <v>181</v>
      </c>
      <c r="H653" s="10">
        <v>326305</v>
      </c>
    </row>
    <row r="654" spans="5:8" x14ac:dyDescent="0.15">
      <c r="E654" s="10">
        <v>652</v>
      </c>
      <c r="F654" s="10">
        <v>10888</v>
      </c>
      <c r="G654" s="10">
        <v>181</v>
      </c>
      <c r="H654" s="10">
        <v>326653</v>
      </c>
    </row>
    <row r="655" spans="5:8" x14ac:dyDescent="0.15">
      <c r="E655" s="10">
        <v>653</v>
      </c>
      <c r="F655" s="10">
        <v>10900</v>
      </c>
      <c r="G655" s="10">
        <v>181</v>
      </c>
      <c r="H655" s="10">
        <v>327001</v>
      </c>
    </row>
    <row r="656" spans="5:8" x14ac:dyDescent="0.15">
      <c r="E656" s="10">
        <v>654</v>
      </c>
      <c r="F656" s="10">
        <v>10911</v>
      </c>
      <c r="G656" s="10">
        <v>181</v>
      </c>
      <c r="H656" s="10">
        <v>327349</v>
      </c>
    </row>
    <row r="657" spans="5:8" x14ac:dyDescent="0.15">
      <c r="E657" s="10">
        <v>655</v>
      </c>
      <c r="F657" s="10">
        <v>10923</v>
      </c>
      <c r="G657" s="10">
        <v>182</v>
      </c>
      <c r="H657" s="10">
        <v>327697</v>
      </c>
    </row>
    <row r="658" spans="5:8" x14ac:dyDescent="0.15">
      <c r="E658" s="10">
        <v>656</v>
      </c>
      <c r="F658" s="10">
        <v>10934</v>
      </c>
      <c r="G658" s="10">
        <v>182</v>
      </c>
      <c r="H658" s="10">
        <v>328045</v>
      </c>
    </row>
    <row r="659" spans="5:8" x14ac:dyDescent="0.15">
      <c r="E659" s="10">
        <v>657</v>
      </c>
      <c r="F659" s="10">
        <v>10946</v>
      </c>
      <c r="G659" s="10">
        <v>182</v>
      </c>
      <c r="H659" s="10">
        <v>328393</v>
      </c>
    </row>
    <row r="660" spans="5:8" x14ac:dyDescent="0.15">
      <c r="E660" s="10">
        <v>658</v>
      </c>
      <c r="F660" s="10">
        <v>10958</v>
      </c>
      <c r="G660" s="10">
        <v>182</v>
      </c>
      <c r="H660" s="10">
        <v>328741</v>
      </c>
    </row>
    <row r="661" spans="5:8" x14ac:dyDescent="0.15">
      <c r="E661" s="10">
        <v>659</v>
      </c>
      <c r="F661" s="10">
        <v>10969</v>
      </c>
      <c r="G661" s="10">
        <v>182</v>
      </c>
      <c r="H661" s="10">
        <v>329090</v>
      </c>
    </row>
    <row r="662" spans="5:8" x14ac:dyDescent="0.15">
      <c r="E662" s="10">
        <v>660</v>
      </c>
      <c r="F662" s="10">
        <v>10981</v>
      </c>
      <c r="G662" s="10">
        <v>183</v>
      </c>
      <c r="H662" s="10">
        <v>329438</v>
      </c>
    </row>
    <row r="663" spans="5:8" x14ac:dyDescent="0.15">
      <c r="E663" s="10">
        <v>661</v>
      </c>
      <c r="F663" s="10">
        <v>10992</v>
      </c>
      <c r="G663" s="10">
        <v>183</v>
      </c>
      <c r="H663" s="10">
        <v>329786</v>
      </c>
    </row>
    <row r="664" spans="5:8" x14ac:dyDescent="0.15">
      <c r="E664" s="10">
        <v>662</v>
      </c>
      <c r="F664" s="10">
        <v>11004</v>
      </c>
      <c r="G664" s="10">
        <v>183</v>
      </c>
      <c r="H664" s="10">
        <v>330134</v>
      </c>
    </row>
    <row r="665" spans="5:8" x14ac:dyDescent="0.15">
      <c r="E665" s="10">
        <v>663</v>
      </c>
      <c r="F665" s="10">
        <v>11016</v>
      </c>
      <c r="G665" s="10">
        <v>183</v>
      </c>
      <c r="H665" s="10">
        <v>330482</v>
      </c>
    </row>
    <row r="666" spans="5:8" x14ac:dyDescent="0.15">
      <c r="E666" s="10">
        <v>664</v>
      </c>
      <c r="F666" s="10">
        <v>11027</v>
      </c>
      <c r="G666" s="10">
        <v>183</v>
      </c>
      <c r="H666" s="10">
        <v>330830</v>
      </c>
    </row>
    <row r="667" spans="5:8" x14ac:dyDescent="0.15">
      <c r="E667" s="10">
        <v>665</v>
      </c>
      <c r="F667" s="10">
        <v>11039</v>
      </c>
      <c r="G667" s="10">
        <v>183</v>
      </c>
      <c r="H667" s="10">
        <v>331178</v>
      </c>
    </row>
    <row r="668" spans="5:8" x14ac:dyDescent="0.15">
      <c r="E668" s="10">
        <v>666</v>
      </c>
      <c r="F668" s="10">
        <v>11050</v>
      </c>
      <c r="G668" s="10">
        <v>184</v>
      </c>
      <c r="H668" s="10">
        <v>331526</v>
      </c>
    </row>
    <row r="669" spans="5:8" x14ac:dyDescent="0.15">
      <c r="E669" s="10">
        <v>667</v>
      </c>
      <c r="F669" s="10">
        <v>11062</v>
      </c>
      <c r="G669" s="10">
        <v>184</v>
      </c>
      <c r="H669" s="10">
        <v>331874</v>
      </c>
    </row>
    <row r="670" spans="5:8" x14ac:dyDescent="0.15">
      <c r="E670" s="10">
        <v>668</v>
      </c>
      <c r="F670" s="10">
        <v>11074</v>
      </c>
      <c r="G670" s="10">
        <v>184</v>
      </c>
      <c r="H670" s="10">
        <v>332222</v>
      </c>
    </row>
    <row r="671" spans="5:8" x14ac:dyDescent="0.15">
      <c r="E671" s="10">
        <v>669</v>
      </c>
      <c r="F671" s="10">
        <v>11085</v>
      </c>
      <c r="G671" s="10">
        <v>184</v>
      </c>
      <c r="H671" s="10">
        <v>332571</v>
      </c>
    </row>
    <row r="672" spans="5:8" x14ac:dyDescent="0.15">
      <c r="E672" s="10">
        <v>670</v>
      </c>
      <c r="F672" s="10">
        <v>11097</v>
      </c>
      <c r="G672" s="10">
        <v>184</v>
      </c>
      <c r="H672" s="10">
        <v>332919</v>
      </c>
    </row>
    <row r="673" spans="5:8" x14ac:dyDescent="0.15">
      <c r="E673" s="10">
        <v>671</v>
      </c>
      <c r="F673" s="10">
        <v>11108</v>
      </c>
      <c r="G673" s="10">
        <v>185</v>
      </c>
      <c r="H673" s="10">
        <v>333267</v>
      </c>
    </row>
    <row r="674" spans="5:8" x14ac:dyDescent="0.15">
      <c r="E674" s="10">
        <v>672</v>
      </c>
      <c r="F674" s="10">
        <v>11120</v>
      </c>
      <c r="G674" s="10">
        <v>185</v>
      </c>
      <c r="H674" s="10">
        <v>333615</v>
      </c>
    </row>
    <row r="675" spans="5:8" x14ac:dyDescent="0.15">
      <c r="E675" s="10">
        <v>673</v>
      </c>
      <c r="F675" s="10">
        <v>11132</v>
      </c>
      <c r="G675" s="10">
        <v>185</v>
      </c>
      <c r="H675" s="10">
        <v>333963</v>
      </c>
    </row>
    <row r="676" spans="5:8" x14ac:dyDescent="0.15">
      <c r="E676" s="10">
        <v>674</v>
      </c>
      <c r="F676" s="10">
        <v>11143</v>
      </c>
      <c r="G676" s="10">
        <v>185</v>
      </c>
      <c r="H676" s="10">
        <v>334311</v>
      </c>
    </row>
    <row r="677" spans="5:8" x14ac:dyDescent="0.15">
      <c r="E677" s="10">
        <v>675</v>
      </c>
      <c r="F677" s="10">
        <v>11155</v>
      </c>
      <c r="G677" s="10">
        <v>185</v>
      </c>
      <c r="H677" s="10">
        <v>334659</v>
      </c>
    </row>
    <row r="678" spans="5:8" x14ac:dyDescent="0.15">
      <c r="E678" s="10">
        <v>676</v>
      </c>
      <c r="F678" s="10">
        <v>11166</v>
      </c>
      <c r="G678" s="10">
        <v>186</v>
      </c>
      <c r="H678" s="10">
        <v>335007</v>
      </c>
    </row>
    <row r="679" spans="5:8" x14ac:dyDescent="0.15">
      <c r="E679" s="10">
        <v>677</v>
      </c>
      <c r="F679" s="10">
        <v>11178</v>
      </c>
      <c r="G679" s="10">
        <v>186</v>
      </c>
      <c r="H679" s="10">
        <v>335355</v>
      </c>
    </row>
    <row r="680" spans="5:8" x14ac:dyDescent="0.15">
      <c r="E680" s="10">
        <v>678</v>
      </c>
      <c r="F680" s="10">
        <v>11190</v>
      </c>
      <c r="G680" s="10">
        <v>186</v>
      </c>
      <c r="H680" s="10">
        <v>335704</v>
      </c>
    </row>
    <row r="681" spans="5:8" x14ac:dyDescent="0.15">
      <c r="E681" s="10">
        <v>679</v>
      </c>
      <c r="F681" s="10">
        <v>11201</v>
      </c>
      <c r="G681" s="10">
        <v>186</v>
      </c>
      <c r="H681" s="10">
        <v>336052</v>
      </c>
    </row>
    <row r="682" spans="5:8" x14ac:dyDescent="0.15">
      <c r="E682" s="10">
        <v>680</v>
      </c>
      <c r="F682" s="10">
        <v>11213</v>
      </c>
      <c r="G682" s="10">
        <v>186</v>
      </c>
      <c r="H682" s="10">
        <v>336400</v>
      </c>
    </row>
    <row r="683" spans="5:8" x14ac:dyDescent="0.15">
      <c r="E683" s="10">
        <v>681</v>
      </c>
      <c r="F683" s="10">
        <v>11224</v>
      </c>
      <c r="G683" s="10">
        <v>187</v>
      </c>
      <c r="H683" s="10">
        <v>336748</v>
      </c>
    </row>
    <row r="684" spans="5:8" x14ac:dyDescent="0.15">
      <c r="E684" s="10">
        <v>682</v>
      </c>
      <c r="F684" s="10">
        <v>11236</v>
      </c>
      <c r="G684" s="10">
        <v>187</v>
      </c>
      <c r="H684" s="10">
        <v>337096</v>
      </c>
    </row>
    <row r="685" spans="5:8" x14ac:dyDescent="0.15">
      <c r="E685" s="10">
        <v>683</v>
      </c>
      <c r="F685" s="10">
        <v>11248</v>
      </c>
      <c r="G685" s="10">
        <v>187</v>
      </c>
      <c r="H685" s="10">
        <v>337444</v>
      </c>
    </row>
    <row r="686" spans="5:8" x14ac:dyDescent="0.15">
      <c r="E686" s="10">
        <v>684</v>
      </c>
      <c r="F686" s="10">
        <v>11259</v>
      </c>
      <c r="G686" s="10">
        <v>187</v>
      </c>
      <c r="H686" s="10">
        <v>337792</v>
      </c>
    </row>
    <row r="687" spans="5:8" x14ac:dyDescent="0.15">
      <c r="E687" s="10">
        <v>685</v>
      </c>
      <c r="F687" s="10">
        <v>11271</v>
      </c>
      <c r="G687" s="10">
        <v>187</v>
      </c>
      <c r="H687" s="10">
        <v>338140</v>
      </c>
    </row>
    <row r="688" spans="5:8" x14ac:dyDescent="0.15">
      <c r="E688" s="10">
        <v>686</v>
      </c>
      <c r="F688" s="10">
        <v>11282</v>
      </c>
      <c r="G688" s="10">
        <v>188</v>
      </c>
      <c r="H688" s="10">
        <v>338488</v>
      </c>
    </row>
    <row r="689" spans="5:8" x14ac:dyDescent="0.15">
      <c r="E689" s="10">
        <v>687</v>
      </c>
      <c r="F689" s="10">
        <v>11294</v>
      </c>
      <c r="G689" s="10">
        <v>188</v>
      </c>
      <c r="H689" s="10">
        <v>338837</v>
      </c>
    </row>
    <row r="690" spans="5:8" x14ac:dyDescent="0.15">
      <c r="E690" s="10">
        <v>688</v>
      </c>
      <c r="F690" s="10">
        <v>11306</v>
      </c>
      <c r="G690" s="10">
        <v>188</v>
      </c>
      <c r="H690" s="10">
        <v>339185</v>
      </c>
    </row>
    <row r="691" spans="5:8" x14ac:dyDescent="0.15">
      <c r="E691" s="10">
        <v>689</v>
      </c>
      <c r="F691" s="10">
        <v>11317</v>
      </c>
      <c r="G691" s="10">
        <v>188</v>
      </c>
      <c r="H691" s="10">
        <v>339533</v>
      </c>
    </row>
    <row r="692" spans="5:8" x14ac:dyDescent="0.15">
      <c r="E692" s="10">
        <v>690</v>
      </c>
      <c r="F692" s="10">
        <v>11329</v>
      </c>
      <c r="G692" s="10">
        <v>188</v>
      </c>
      <c r="H692" s="10">
        <v>339881</v>
      </c>
    </row>
    <row r="693" spans="5:8" x14ac:dyDescent="0.15">
      <c r="E693" s="10">
        <v>691</v>
      </c>
      <c r="F693" s="10">
        <v>11340</v>
      </c>
      <c r="G693" s="10">
        <v>189</v>
      </c>
      <c r="H693" s="10">
        <v>340229</v>
      </c>
    </row>
    <row r="694" spans="5:8" x14ac:dyDescent="0.15">
      <c r="E694" s="10">
        <v>692</v>
      </c>
      <c r="F694" s="10">
        <v>11352</v>
      </c>
      <c r="G694" s="10">
        <v>189</v>
      </c>
      <c r="H694" s="10">
        <v>340577</v>
      </c>
    </row>
    <row r="695" spans="5:8" x14ac:dyDescent="0.15">
      <c r="E695" s="10">
        <v>693</v>
      </c>
      <c r="F695" s="10">
        <v>11364</v>
      </c>
      <c r="G695" s="10">
        <v>189</v>
      </c>
      <c r="H695" s="10">
        <v>340925</v>
      </c>
    </row>
    <row r="696" spans="5:8" x14ac:dyDescent="0.15">
      <c r="E696" s="10">
        <v>694</v>
      </c>
      <c r="F696" s="10">
        <v>11375</v>
      </c>
      <c r="G696" s="10">
        <v>189</v>
      </c>
      <c r="H696" s="10">
        <v>341273</v>
      </c>
    </row>
    <row r="697" spans="5:8" x14ac:dyDescent="0.15">
      <c r="E697" s="10">
        <v>695</v>
      </c>
      <c r="F697" s="10">
        <v>11387</v>
      </c>
      <c r="G697" s="10">
        <v>189</v>
      </c>
      <c r="H697" s="10">
        <v>341621</v>
      </c>
    </row>
    <row r="698" spans="5:8" x14ac:dyDescent="0.15">
      <c r="E698" s="10">
        <v>696</v>
      </c>
      <c r="F698" s="10">
        <v>11398</v>
      </c>
      <c r="G698" s="10">
        <v>189</v>
      </c>
      <c r="H698" s="10">
        <v>341969</v>
      </c>
    </row>
    <row r="699" spans="5:8" x14ac:dyDescent="0.15">
      <c r="E699" s="10">
        <v>697</v>
      </c>
      <c r="F699" s="10">
        <v>11410</v>
      </c>
      <c r="G699" s="10">
        <v>190</v>
      </c>
      <c r="H699" s="10">
        <v>342318</v>
      </c>
    </row>
    <row r="700" spans="5:8" x14ac:dyDescent="0.15">
      <c r="E700" s="10">
        <v>698</v>
      </c>
      <c r="F700" s="10">
        <v>11422</v>
      </c>
      <c r="G700" s="10">
        <v>190</v>
      </c>
      <c r="H700" s="10">
        <v>342666</v>
      </c>
    </row>
    <row r="701" spans="5:8" x14ac:dyDescent="0.15">
      <c r="E701" s="10">
        <v>699</v>
      </c>
      <c r="F701" s="10">
        <v>11433</v>
      </c>
      <c r="G701" s="10">
        <v>190</v>
      </c>
      <c r="H701" s="10">
        <v>343014</v>
      </c>
    </row>
    <row r="702" spans="5:8" x14ac:dyDescent="0.15">
      <c r="E702" s="10">
        <v>700</v>
      </c>
      <c r="F702" s="10">
        <v>11445</v>
      </c>
      <c r="G702" s="10">
        <v>190</v>
      </c>
      <c r="H702" s="10">
        <v>343362</v>
      </c>
    </row>
    <row r="703" spans="5:8" x14ac:dyDescent="0.15">
      <c r="E703" s="10">
        <v>701</v>
      </c>
      <c r="F703" s="10">
        <v>11457</v>
      </c>
      <c r="G703" s="10">
        <v>190</v>
      </c>
      <c r="H703" s="10">
        <v>343710</v>
      </c>
    </row>
    <row r="704" spans="5:8" x14ac:dyDescent="0.15">
      <c r="E704" s="10">
        <v>702</v>
      </c>
      <c r="F704" s="10">
        <v>11468</v>
      </c>
      <c r="G704" s="10">
        <v>191</v>
      </c>
      <c r="H704" s="10">
        <v>344058</v>
      </c>
    </row>
    <row r="705" spans="5:8" x14ac:dyDescent="0.15">
      <c r="E705" s="10">
        <v>703</v>
      </c>
      <c r="F705" s="10">
        <v>11480</v>
      </c>
      <c r="G705" s="10">
        <v>191</v>
      </c>
      <c r="H705" s="10">
        <v>344406</v>
      </c>
    </row>
    <row r="706" spans="5:8" x14ac:dyDescent="0.15">
      <c r="E706" s="10">
        <v>704</v>
      </c>
      <c r="F706" s="10">
        <v>11491</v>
      </c>
      <c r="G706" s="10">
        <v>191</v>
      </c>
      <c r="H706" s="10">
        <v>344754</v>
      </c>
    </row>
    <row r="707" spans="5:8" x14ac:dyDescent="0.15">
      <c r="E707" s="10">
        <v>705</v>
      </c>
      <c r="F707" s="10">
        <v>11503</v>
      </c>
      <c r="G707" s="10">
        <v>191</v>
      </c>
      <c r="H707" s="10">
        <v>345102</v>
      </c>
    </row>
    <row r="708" spans="5:8" x14ac:dyDescent="0.15">
      <c r="E708" s="10">
        <v>706</v>
      </c>
      <c r="F708" s="10">
        <v>11515</v>
      </c>
      <c r="G708" s="10">
        <v>191</v>
      </c>
      <c r="H708" s="10">
        <v>345451</v>
      </c>
    </row>
    <row r="709" spans="5:8" x14ac:dyDescent="0.15">
      <c r="E709" s="10">
        <v>707</v>
      </c>
      <c r="F709" s="10">
        <v>11526</v>
      </c>
      <c r="G709" s="10">
        <v>192</v>
      </c>
      <c r="H709" s="10">
        <v>345799</v>
      </c>
    </row>
    <row r="710" spans="5:8" x14ac:dyDescent="0.15">
      <c r="E710" s="10">
        <v>708</v>
      </c>
      <c r="F710" s="10">
        <v>11538</v>
      </c>
      <c r="G710" s="10">
        <v>192</v>
      </c>
      <c r="H710" s="10">
        <v>346147</v>
      </c>
    </row>
    <row r="711" spans="5:8" x14ac:dyDescent="0.15">
      <c r="E711" s="10">
        <v>709</v>
      </c>
      <c r="F711" s="10">
        <v>11549</v>
      </c>
      <c r="G711" s="10">
        <v>192</v>
      </c>
      <c r="H711" s="10">
        <v>346495</v>
      </c>
    </row>
    <row r="712" spans="5:8" x14ac:dyDescent="0.15">
      <c r="E712" s="10">
        <v>710</v>
      </c>
      <c r="F712" s="10">
        <v>11561</v>
      </c>
      <c r="G712" s="10">
        <v>192</v>
      </c>
      <c r="H712" s="10">
        <v>346843</v>
      </c>
    </row>
    <row r="713" spans="5:8" x14ac:dyDescent="0.15">
      <c r="E713" s="10">
        <v>711</v>
      </c>
      <c r="F713" s="10">
        <v>11573</v>
      </c>
      <c r="G713" s="10">
        <v>192</v>
      </c>
      <c r="H713" s="10">
        <v>347191</v>
      </c>
    </row>
    <row r="714" spans="5:8" x14ac:dyDescent="0.15">
      <c r="E714" s="10">
        <v>712</v>
      </c>
      <c r="F714" s="10">
        <v>11584</v>
      </c>
      <c r="G714" s="10">
        <v>193</v>
      </c>
      <c r="H714" s="10">
        <v>347539</v>
      </c>
    </row>
    <row r="715" spans="5:8" x14ac:dyDescent="0.15">
      <c r="E715" s="10">
        <v>713</v>
      </c>
      <c r="F715" s="10">
        <v>11596</v>
      </c>
      <c r="G715" s="10">
        <v>193</v>
      </c>
      <c r="H715" s="10">
        <v>347887</v>
      </c>
    </row>
    <row r="716" spans="5:8" x14ac:dyDescent="0.15">
      <c r="E716" s="10">
        <v>714</v>
      </c>
      <c r="F716" s="10">
        <v>11607</v>
      </c>
      <c r="G716" s="10">
        <v>193</v>
      </c>
      <c r="H716" s="10">
        <v>348235</v>
      </c>
    </row>
    <row r="717" spans="5:8" x14ac:dyDescent="0.15">
      <c r="E717" s="10">
        <v>715</v>
      </c>
      <c r="F717" s="10">
        <v>11619</v>
      </c>
      <c r="G717" s="10">
        <v>193</v>
      </c>
      <c r="H717" s="10">
        <v>348584</v>
      </c>
    </row>
    <row r="718" spans="5:8" x14ac:dyDescent="0.15">
      <c r="E718" s="10">
        <v>716</v>
      </c>
      <c r="F718" s="10">
        <v>11631</v>
      </c>
      <c r="G718" s="10">
        <v>193</v>
      </c>
      <c r="H718" s="10">
        <v>348932</v>
      </c>
    </row>
    <row r="719" spans="5:8" x14ac:dyDescent="0.15">
      <c r="E719" s="10">
        <v>717</v>
      </c>
      <c r="F719" s="10">
        <v>11642</v>
      </c>
      <c r="G719" s="10">
        <v>194</v>
      </c>
      <c r="H719" s="10">
        <v>349280</v>
      </c>
    </row>
    <row r="720" spans="5:8" x14ac:dyDescent="0.15">
      <c r="E720" s="10">
        <v>718</v>
      </c>
      <c r="F720" s="10">
        <v>11654</v>
      </c>
      <c r="G720" s="10">
        <v>194</v>
      </c>
      <c r="H720" s="10">
        <v>349628</v>
      </c>
    </row>
    <row r="721" spans="5:8" x14ac:dyDescent="0.15">
      <c r="E721" s="10">
        <v>719</v>
      </c>
      <c r="F721" s="10">
        <v>11665</v>
      </c>
      <c r="G721" s="10">
        <v>194</v>
      </c>
      <c r="H721" s="10">
        <v>349976</v>
      </c>
    </row>
    <row r="722" spans="5:8" x14ac:dyDescent="0.15">
      <c r="E722" s="10">
        <v>720</v>
      </c>
      <c r="F722" s="10">
        <v>11677</v>
      </c>
      <c r="G722" s="10">
        <v>194</v>
      </c>
      <c r="H722" s="10">
        <v>350324</v>
      </c>
    </row>
    <row r="723" spans="5:8" x14ac:dyDescent="0.15">
      <c r="E723" s="10">
        <v>721</v>
      </c>
      <c r="F723" s="10">
        <v>11689</v>
      </c>
      <c r="G723" s="10">
        <v>194</v>
      </c>
      <c r="H723" s="10">
        <v>350672</v>
      </c>
    </row>
    <row r="724" spans="5:8" x14ac:dyDescent="0.15">
      <c r="E724" s="10">
        <v>722</v>
      </c>
      <c r="F724" s="10">
        <v>11700</v>
      </c>
      <c r="G724" s="10">
        <v>195</v>
      </c>
      <c r="H724" s="10">
        <v>351020</v>
      </c>
    </row>
    <row r="725" spans="5:8" x14ac:dyDescent="0.15">
      <c r="E725" s="10">
        <v>723</v>
      </c>
      <c r="F725" s="10">
        <v>11712</v>
      </c>
      <c r="G725" s="10">
        <v>195</v>
      </c>
      <c r="H725" s="10">
        <v>351368</v>
      </c>
    </row>
    <row r="726" spans="5:8" x14ac:dyDescent="0.15">
      <c r="E726" s="10">
        <v>724</v>
      </c>
      <c r="F726" s="10">
        <v>11723</v>
      </c>
      <c r="G726" s="10">
        <v>195</v>
      </c>
      <c r="H726" s="10">
        <v>351716</v>
      </c>
    </row>
    <row r="727" spans="5:8" x14ac:dyDescent="0.15">
      <c r="E727" s="10">
        <v>725</v>
      </c>
      <c r="F727" s="10">
        <v>11735</v>
      </c>
      <c r="G727" s="10">
        <v>195</v>
      </c>
      <c r="H727" s="10">
        <v>352065</v>
      </c>
    </row>
    <row r="728" spans="5:8" x14ac:dyDescent="0.15">
      <c r="E728" s="10">
        <v>726</v>
      </c>
      <c r="F728" s="10">
        <v>11747</v>
      </c>
      <c r="G728" s="10">
        <v>195</v>
      </c>
      <c r="H728" s="10">
        <v>352413</v>
      </c>
    </row>
    <row r="729" spans="5:8" x14ac:dyDescent="0.15">
      <c r="E729" s="10">
        <v>727</v>
      </c>
      <c r="F729" s="10">
        <v>11758</v>
      </c>
      <c r="G729" s="10">
        <v>195</v>
      </c>
      <c r="H729" s="10">
        <v>352761</v>
      </c>
    </row>
    <row r="730" spans="5:8" x14ac:dyDescent="0.15">
      <c r="E730" s="10">
        <v>728</v>
      </c>
      <c r="F730" s="10">
        <v>11770</v>
      </c>
      <c r="G730" s="10">
        <v>196</v>
      </c>
      <c r="H730" s="10">
        <v>353109</v>
      </c>
    </row>
    <row r="731" spans="5:8" x14ac:dyDescent="0.15">
      <c r="E731" s="10">
        <v>729</v>
      </c>
      <c r="F731" s="10">
        <v>11781</v>
      </c>
      <c r="G731" s="10">
        <v>196</v>
      </c>
      <c r="H731" s="10">
        <v>353457</v>
      </c>
    </row>
    <row r="732" spans="5:8" x14ac:dyDescent="0.15">
      <c r="E732" s="10">
        <v>730</v>
      </c>
      <c r="F732" s="10">
        <v>11793</v>
      </c>
      <c r="G732" s="10">
        <v>196</v>
      </c>
      <c r="H732" s="10">
        <v>353805</v>
      </c>
    </row>
    <row r="733" spans="5:8" x14ac:dyDescent="0.15">
      <c r="E733" s="10">
        <v>731</v>
      </c>
      <c r="F733" s="10">
        <v>11805</v>
      </c>
      <c r="G733" s="10">
        <v>196</v>
      </c>
      <c r="H733" s="10">
        <v>354153</v>
      </c>
    </row>
    <row r="734" spans="5:8" x14ac:dyDescent="0.15">
      <c r="E734" s="10">
        <v>732</v>
      </c>
      <c r="F734" s="10">
        <v>11816</v>
      </c>
      <c r="G734" s="10">
        <v>196</v>
      </c>
      <c r="H734" s="10">
        <v>354501</v>
      </c>
    </row>
    <row r="735" spans="5:8" x14ac:dyDescent="0.15">
      <c r="E735" s="10">
        <v>733</v>
      </c>
      <c r="F735" s="10">
        <v>11828</v>
      </c>
      <c r="G735" s="10">
        <v>197</v>
      </c>
      <c r="H735" s="10">
        <v>354849</v>
      </c>
    </row>
    <row r="736" spans="5:8" x14ac:dyDescent="0.15">
      <c r="E736" s="10">
        <v>734</v>
      </c>
      <c r="F736" s="10">
        <v>11839</v>
      </c>
      <c r="G736" s="10">
        <v>197</v>
      </c>
      <c r="H736" s="10">
        <v>355198</v>
      </c>
    </row>
    <row r="737" spans="5:8" x14ac:dyDescent="0.15">
      <c r="E737" s="10">
        <v>735</v>
      </c>
      <c r="F737" s="10">
        <v>11851</v>
      </c>
      <c r="G737" s="10">
        <v>197</v>
      </c>
      <c r="H737" s="10">
        <v>355546</v>
      </c>
    </row>
    <row r="738" spans="5:8" x14ac:dyDescent="0.15">
      <c r="E738" s="10">
        <v>736</v>
      </c>
      <c r="F738" s="10">
        <v>11863</v>
      </c>
      <c r="G738" s="10">
        <v>197</v>
      </c>
      <c r="H738" s="10">
        <v>355894</v>
      </c>
    </row>
    <row r="739" spans="5:8" x14ac:dyDescent="0.15">
      <c r="E739" s="10">
        <v>737</v>
      </c>
      <c r="F739" s="10">
        <v>11874</v>
      </c>
      <c r="G739" s="10">
        <v>197</v>
      </c>
      <c r="H739" s="10">
        <v>356242</v>
      </c>
    </row>
    <row r="740" spans="5:8" x14ac:dyDescent="0.15">
      <c r="E740" s="10">
        <v>738</v>
      </c>
      <c r="F740" s="10">
        <v>11886</v>
      </c>
      <c r="G740" s="10">
        <v>198</v>
      </c>
      <c r="H740" s="10">
        <v>356590</v>
      </c>
    </row>
    <row r="741" spans="5:8" x14ac:dyDescent="0.15">
      <c r="E741" s="10">
        <v>739</v>
      </c>
      <c r="F741" s="10">
        <v>11897</v>
      </c>
      <c r="G741" s="10">
        <v>198</v>
      </c>
      <c r="H741" s="10">
        <v>356938</v>
      </c>
    </row>
    <row r="742" spans="5:8" x14ac:dyDescent="0.15">
      <c r="E742" s="10">
        <v>740</v>
      </c>
      <c r="F742" s="10">
        <v>11909</v>
      </c>
      <c r="G742" s="10">
        <v>198</v>
      </c>
      <c r="H742" s="10">
        <v>357286</v>
      </c>
    </row>
    <row r="743" spans="5:8" x14ac:dyDescent="0.15">
      <c r="E743" s="10">
        <v>741</v>
      </c>
      <c r="F743" s="10">
        <v>11921</v>
      </c>
      <c r="G743" s="10">
        <v>198</v>
      </c>
      <c r="H743" s="10">
        <v>357634</v>
      </c>
    </row>
    <row r="744" spans="5:8" x14ac:dyDescent="0.15">
      <c r="E744" s="10">
        <v>742</v>
      </c>
      <c r="F744" s="10">
        <v>11932</v>
      </c>
      <c r="G744" s="10">
        <v>198</v>
      </c>
      <c r="H744" s="10">
        <v>357982</v>
      </c>
    </row>
    <row r="745" spans="5:8" x14ac:dyDescent="0.15">
      <c r="E745" s="10">
        <v>743</v>
      </c>
      <c r="F745" s="10">
        <v>11944</v>
      </c>
      <c r="G745" s="10">
        <v>199</v>
      </c>
      <c r="H745" s="10">
        <v>358331</v>
      </c>
    </row>
    <row r="746" spans="5:8" x14ac:dyDescent="0.15">
      <c r="E746" s="10">
        <v>744</v>
      </c>
      <c r="F746" s="10">
        <v>11955</v>
      </c>
      <c r="G746" s="10">
        <v>199</v>
      </c>
      <c r="H746" s="10">
        <v>358679</v>
      </c>
    </row>
    <row r="747" spans="5:8" x14ac:dyDescent="0.15">
      <c r="E747" s="10">
        <v>745</v>
      </c>
      <c r="F747" s="10">
        <v>11967</v>
      </c>
      <c r="G747" s="10">
        <v>199</v>
      </c>
      <c r="H747" s="10">
        <v>359027</v>
      </c>
    </row>
    <row r="748" spans="5:8" x14ac:dyDescent="0.15">
      <c r="E748" s="10">
        <v>746</v>
      </c>
      <c r="F748" s="10">
        <v>11979</v>
      </c>
      <c r="G748" s="10">
        <v>199</v>
      </c>
      <c r="H748" s="10">
        <v>359375</v>
      </c>
    </row>
    <row r="749" spans="5:8" x14ac:dyDescent="0.15">
      <c r="E749" s="10">
        <v>747</v>
      </c>
      <c r="F749" s="10">
        <v>11990</v>
      </c>
      <c r="G749" s="10">
        <v>199</v>
      </c>
      <c r="H749" s="10">
        <v>359723</v>
      </c>
    </row>
    <row r="750" spans="5:8" x14ac:dyDescent="0.15">
      <c r="E750" s="10">
        <v>748</v>
      </c>
      <c r="F750" s="10">
        <v>12002</v>
      </c>
      <c r="G750" s="10">
        <v>200</v>
      </c>
      <c r="H750" s="10">
        <v>360071</v>
      </c>
    </row>
    <row r="751" spans="5:8" x14ac:dyDescent="0.15">
      <c r="E751" s="10">
        <v>749</v>
      </c>
      <c r="F751" s="10">
        <v>12013</v>
      </c>
      <c r="G751" s="10">
        <v>200</v>
      </c>
      <c r="H751" s="10">
        <v>360419</v>
      </c>
    </row>
    <row r="752" spans="5:8" x14ac:dyDescent="0.15">
      <c r="E752" s="10">
        <v>750</v>
      </c>
      <c r="F752" s="10">
        <v>12025</v>
      </c>
      <c r="G752" s="10">
        <v>200</v>
      </c>
      <c r="H752" s="10">
        <v>360767</v>
      </c>
    </row>
    <row r="753" spans="5:8" x14ac:dyDescent="0.15">
      <c r="E753" s="10">
        <v>751</v>
      </c>
      <c r="F753" s="10">
        <v>12037</v>
      </c>
      <c r="G753" s="10">
        <v>200</v>
      </c>
      <c r="H753" s="10">
        <v>361115</v>
      </c>
    </row>
    <row r="754" spans="5:8" x14ac:dyDescent="0.15">
      <c r="E754" s="10">
        <v>752</v>
      </c>
      <c r="F754" s="10">
        <v>12048</v>
      </c>
      <c r="G754" s="10">
        <v>200</v>
      </c>
      <c r="H754" s="10">
        <v>361463</v>
      </c>
    </row>
    <row r="755" spans="5:8" x14ac:dyDescent="0.15">
      <c r="E755" s="10">
        <v>753</v>
      </c>
      <c r="F755" s="10">
        <v>12060</v>
      </c>
      <c r="G755" s="10">
        <v>201</v>
      </c>
      <c r="H755" s="10">
        <v>361812</v>
      </c>
    </row>
    <row r="756" spans="5:8" x14ac:dyDescent="0.15">
      <c r="E756" s="10">
        <v>754</v>
      </c>
      <c r="F756" s="10">
        <v>12071</v>
      </c>
      <c r="G756" s="10">
        <v>201</v>
      </c>
      <c r="H756" s="10">
        <v>362160</v>
      </c>
    </row>
    <row r="757" spans="5:8" x14ac:dyDescent="0.15">
      <c r="E757" s="10">
        <v>755</v>
      </c>
      <c r="F757" s="10">
        <v>12083</v>
      </c>
      <c r="G757" s="10">
        <v>201</v>
      </c>
      <c r="H757" s="10">
        <v>362508</v>
      </c>
    </row>
    <row r="758" spans="5:8" x14ac:dyDescent="0.15">
      <c r="E758" s="10">
        <v>756</v>
      </c>
      <c r="F758" s="10">
        <v>12095</v>
      </c>
      <c r="G758" s="10">
        <v>201</v>
      </c>
      <c r="H758" s="10">
        <v>362856</v>
      </c>
    </row>
    <row r="759" spans="5:8" x14ac:dyDescent="0.15">
      <c r="E759" s="10">
        <v>757</v>
      </c>
      <c r="F759" s="10">
        <v>12106</v>
      </c>
      <c r="G759" s="10">
        <v>201</v>
      </c>
      <c r="H759" s="10">
        <v>363204</v>
      </c>
    </row>
    <row r="760" spans="5:8" x14ac:dyDescent="0.15">
      <c r="E760" s="10">
        <v>758</v>
      </c>
      <c r="F760" s="10">
        <v>12118</v>
      </c>
      <c r="G760" s="10">
        <v>201</v>
      </c>
      <c r="H760" s="10">
        <v>363552</v>
      </c>
    </row>
    <row r="761" spans="5:8" x14ac:dyDescent="0.15">
      <c r="E761" s="10">
        <v>759</v>
      </c>
      <c r="F761" s="10">
        <v>12130</v>
      </c>
      <c r="G761" s="10">
        <v>202</v>
      </c>
      <c r="H761" s="10">
        <v>363900</v>
      </c>
    </row>
    <row r="762" spans="5:8" x14ac:dyDescent="0.15">
      <c r="E762" s="10">
        <v>760</v>
      </c>
      <c r="F762" s="10">
        <v>12141</v>
      </c>
      <c r="G762" s="10">
        <v>202</v>
      </c>
      <c r="H762" s="10">
        <v>364248</v>
      </c>
    </row>
    <row r="763" spans="5:8" x14ac:dyDescent="0.15">
      <c r="E763" s="10">
        <v>761</v>
      </c>
      <c r="F763" s="10">
        <v>12153</v>
      </c>
      <c r="G763" s="10">
        <v>202</v>
      </c>
      <c r="H763" s="10">
        <v>364596</v>
      </c>
    </row>
    <row r="764" spans="5:8" x14ac:dyDescent="0.15">
      <c r="E764" s="10">
        <v>762</v>
      </c>
      <c r="F764" s="10">
        <v>12164</v>
      </c>
      <c r="G764" s="10">
        <v>202</v>
      </c>
      <c r="H764" s="10">
        <v>364945</v>
      </c>
    </row>
    <row r="765" spans="5:8" x14ac:dyDescent="0.15">
      <c r="E765" s="10">
        <v>763</v>
      </c>
      <c r="F765" s="10">
        <v>12176</v>
      </c>
      <c r="G765" s="10">
        <v>202</v>
      </c>
      <c r="H765" s="10">
        <v>365293</v>
      </c>
    </row>
    <row r="766" spans="5:8" x14ac:dyDescent="0.15">
      <c r="E766" s="10">
        <v>764</v>
      </c>
      <c r="F766" s="10">
        <v>12188</v>
      </c>
      <c r="G766" s="10">
        <v>203</v>
      </c>
      <c r="H766" s="10">
        <v>365641</v>
      </c>
    </row>
    <row r="767" spans="5:8" x14ac:dyDescent="0.15">
      <c r="E767" s="10">
        <v>765</v>
      </c>
      <c r="F767" s="10">
        <v>12199</v>
      </c>
      <c r="G767" s="10">
        <v>203</v>
      </c>
      <c r="H767" s="10">
        <v>365989</v>
      </c>
    </row>
    <row r="768" spans="5:8" x14ac:dyDescent="0.15">
      <c r="E768" s="10">
        <v>766</v>
      </c>
      <c r="F768" s="10">
        <v>12211</v>
      </c>
      <c r="G768" s="10">
        <v>203</v>
      </c>
      <c r="H768" s="10">
        <v>366337</v>
      </c>
    </row>
    <row r="769" spans="5:8" x14ac:dyDescent="0.15">
      <c r="E769" s="10">
        <v>767</v>
      </c>
      <c r="F769" s="10">
        <v>12222</v>
      </c>
      <c r="G769" s="10">
        <v>203</v>
      </c>
      <c r="H769" s="10">
        <v>366685</v>
      </c>
    </row>
    <row r="770" spans="5:8" x14ac:dyDescent="0.15">
      <c r="E770" s="10">
        <v>768</v>
      </c>
      <c r="F770" s="10">
        <v>12234</v>
      </c>
      <c r="G770" s="10">
        <v>203</v>
      </c>
      <c r="H770" s="10">
        <v>367033</v>
      </c>
    </row>
    <row r="771" spans="5:8" x14ac:dyDescent="0.15">
      <c r="E771" s="10">
        <v>769</v>
      </c>
      <c r="F771" s="10">
        <v>12246</v>
      </c>
      <c r="G771" s="10">
        <v>204</v>
      </c>
      <c r="H771" s="10">
        <v>367381</v>
      </c>
    </row>
    <row r="772" spans="5:8" x14ac:dyDescent="0.15">
      <c r="E772" s="10">
        <v>770</v>
      </c>
      <c r="F772" s="10">
        <v>12257</v>
      </c>
      <c r="G772" s="10">
        <v>204</v>
      </c>
      <c r="H772" s="10">
        <v>367729</v>
      </c>
    </row>
    <row r="773" spans="5:8" x14ac:dyDescent="0.15">
      <c r="E773" s="10">
        <v>771</v>
      </c>
      <c r="F773" s="10">
        <v>12269</v>
      </c>
      <c r="G773" s="10">
        <v>204</v>
      </c>
      <c r="H773" s="10">
        <v>368078</v>
      </c>
    </row>
    <row r="774" spans="5:8" x14ac:dyDescent="0.15">
      <c r="E774" s="10">
        <v>772</v>
      </c>
      <c r="F774" s="10">
        <v>12280</v>
      </c>
      <c r="G774" s="10">
        <v>204</v>
      </c>
      <c r="H774" s="10">
        <v>368426</v>
      </c>
    </row>
    <row r="775" spans="5:8" x14ac:dyDescent="0.15">
      <c r="E775" s="10">
        <v>773</v>
      </c>
      <c r="F775" s="10">
        <v>12292</v>
      </c>
      <c r="G775" s="10">
        <v>204</v>
      </c>
      <c r="H775" s="10">
        <v>368774</v>
      </c>
    </row>
    <row r="776" spans="5:8" x14ac:dyDescent="0.15">
      <c r="E776" s="10">
        <v>774</v>
      </c>
      <c r="F776" s="10">
        <v>12304</v>
      </c>
      <c r="G776" s="10">
        <v>205</v>
      </c>
      <c r="H776" s="10">
        <v>369122</v>
      </c>
    </row>
    <row r="777" spans="5:8" x14ac:dyDescent="0.15">
      <c r="E777" s="10">
        <v>775</v>
      </c>
      <c r="F777" s="10">
        <v>12315</v>
      </c>
      <c r="G777" s="10">
        <v>205</v>
      </c>
      <c r="H777" s="10">
        <v>369470</v>
      </c>
    </row>
    <row r="778" spans="5:8" x14ac:dyDescent="0.15">
      <c r="E778" s="10">
        <v>776</v>
      </c>
      <c r="F778" s="10">
        <v>12327</v>
      </c>
      <c r="G778" s="10">
        <v>205</v>
      </c>
      <c r="H778" s="10">
        <v>369818</v>
      </c>
    </row>
    <row r="779" spans="5:8" x14ac:dyDescent="0.15">
      <c r="E779" s="10">
        <v>777</v>
      </c>
      <c r="F779" s="10">
        <v>12338</v>
      </c>
      <c r="G779" s="10">
        <v>205</v>
      </c>
      <c r="H779" s="10">
        <v>370166</v>
      </c>
    </row>
    <row r="780" spans="5:8" x14ac:dyDescent="0.15">
      <c r="E780" s="10">
        <v>778</v>
      </c>
      <c r="F780" s="10">
        <v>12350</v>
      </c>
      <c r="G780" s="10">
        <v>205</v>
      </c>
      <c r="H780" s="10">
        <v>370514</v>
      </c>
    </row>
    <row r="781" spans="5:8" x14ac:dyDescent="0.15">
      <c r="E781" s="10">
        <v>779</v>
      </c>
      <c r="F781" s="10">
        <v>12362</v>
      </c>
      <c r="G781" s="10">
        <v>206</v>
      </c>
      <c r="H781" s="10">
        <v>370862</v>
      </c>
    </row>
    <row r="782" spans="5:8" x14ac:dyDescent="0.15">
      <c r="E782" s="10">
        <v>780</v>
      </c>
      <c r="F782" s="10">
        <v>12373</v>
      </c>
      <c r="G782" s="10">
        <v>206</v>
      </c>
      <c r="H782" s="10">
        <v>371210</v>
      </c>
    </row>
    <row r="783" spans="5:8" x14ac:dyDescent="0.15">
      <c r="E783" s="10">
        <v>781</v>
      </c>
      <c r="F783" s="10">
        <v>12385</v>
      </c>
      <c r="G783" s="10">
        <v>206</v>
      </c>
      <c r="H783" s="10">
        <v>371559</v>
      </c>
    </row>
    <row r="784" spans="5:8" x14ac:dyDescent="0.15">
      <c r="E784" s="10">
        <v>782</v>
      </c>
      <c r="F784" s="10">
        <v>12396</v>
      </c>
      <c r="G784" s="10">
        <v>206</v>
      </c>
      <c r="H784" s="10">
        <v>371907</v>
      </c>
    </row>
    <row r="785" spans="5:8" x14ac:dyDescent="0.15">
      <c r="E785" s="10">
        <v>783</v>
      </c>
      <c r="F785" s="10">
        <v>12408</v>
      </c>
      <c r="G785" s="10">
        <v>206</v>
      </c>
      <c r="H785" s="10">
        <v>372255</v>
      </c>
    </row>
    <row r="786" spans="5:8" x14ac:dyDescent="0.15">
      <c r="E786" s="10">
        <v>784</v>
      </c>
      <c r="F786" s="10">
        <v>12420</v>
      </c>
      <c r="G786" s="10">
        <v>207</v>
      </c>
      <c r="H786" s="10">
        <v>372603</v>
      </c>
    </row>
    <row r="787" spans="5:8" x14ac:dyDescent="0.15">
      <c r="E787" s="10">
        <v>785</v>
      </c>
      <c r="F787" s="10">
        <v>12431</v>
      </c>
      <c r="G787" s="10">
        <v>207</v>
      </c>
      <c r="H787" s="10">
        <v>372951</v>
      </c>
    </row>
    <row r="788" spans="5:8" x14ac:dyDescent="0.15">
      <c r="E788" s="10">
        <v>786</v>
      </c>
      <c r="F788" s="10">
        <v>12443</v>
      </c>
      <c r="G788" s="10">
        <v>207</v>
      </c>
      <c r="H788" s="10">
        <v>373299</v>
      </c>
    </row>
    <row r="789" spans="5:8" x14ac:dyDescent="0.15">
      <c r="E789" s="10">
        <v>787</v>
      </c>
      <c r="F789" s="10">
        <v>12454</v>
      </c>
      <c r="G789" s="10">
        <v>207</v>
      </c>
      <c r="H789" s="10">
        <v>373647</v>
      </c>
    </row>
    <row r="790" spans="5:8" x14ac:dyDescent="0.15">
      <c r="E790" s="10">
        <v>788</v>
      </c>
      <c r="F790" s="10">
        <v>12466</v>
      </c>
      <c r="G790" s="10">
        <v>207</v>
      </c>
      <c r="H790" s="10">
        <v>373995</v>
      </c>
    </row>
    <row r="791" spans="5:8" x14ac:dyDescent="0.15">
      <c r="E791" s="10">
        <v>789</v>
      </c>
      <c r="F791" s="10">
        <v>12478</v>
      </c>
      <c r="G791" s="10">
        <v>207</v>
      </c>
      <c r="H791" s="10">
        <v>374343</v>
      </c>
    </row>
    <row r="792" spans="5:8" x14ac:dyDescent="0.15">
      <c r="E792" s="10">
        <v>790</v>
      </c>
      <c r="F792" s="10">
        <v>12489</v>
      </c>
      <c r="G792" s="10">
        <v>208</v>
      </c>
      <c r="H792" s="10">
        <v>374692</v>
      </c>
    </row>
    <row r="793" spans="5:8" x14ac:dyDescent="0.15">
      <c r="E793" s="10">
        <v>791</v>
      </c>
      <c r="F793" s="10">
        <v>12501</v>
      </c>
      <c r="G793" s="10">
        <v>208</v>
      </c>
      <c r="H793" s="10">
        <v>375040</v>
      </c>
    </row>
    <row r="794" spans="5:8" x14ac:dyDescent="0.15">
      <c r="E794" s="10">
        <v>792</v>
      </c>
      <c r="F794" s="10">
        <v>12512</v>
      </c>
      <c r="G794" s="10">
        <v>208</v>
      </c>
      <c r="H794" s="10">
        <v>375388</v>
      </c>
    </row>
    <row r="795" spans="5:8" x14ac:dyDescent="0.15">
      <c r="E795" s="10">
        <v>793</v>
      </c>
      <c r="F795" s="10">
        <v>12524</v>
      </c>
      <c r="G795" s="10">
        <v>208</v>
      </c>
      <c r="H795" s="10">
        <v>375736</v>
      </c>
    </row>
    <row r="796" spans="5:8" x14ac:dyDescent="0.15">
      <c r="E796" s="10">
        <v>794</v>
      </c>
      <c r="F796" s="10">
        <v>12536</v>
      </c>
      <c r="G796" s="10">
        <v>208</v>
      </c>
      <c r="H796" s="10">
        <v>376084</v>
      </c>
    </row>
    <row r="797" spans="5:8" x14ac:dyDescent="0.15">
      <c r="E797" s="10">
        <v>795</v>
      </c>
      <c r="F797" s="10">
        <v>12547</v>
      </c>
      <c r="G797" s="10">
        <v>209</v>
      </c>
      <c r="H797" s="10">
        <v>376432</v>
      </c>
    </row>
    <row r="798" spans="5:8" x14ac:dyDescent="0.15">
      <c r="E798" s="10">
        <v>796</v>
      </c>
      <c r="F798" s="10">
        <v>12559</v>
      </c>
      <c r="G798" s="10">
        <v>209</v>
      </c>
      <c r="H798" s="10">
        <v>376780</v>
      </c>
    </row>
    <row r="799" spans="5:8" x14ac:dyDescent="0.15">
      <c r="E799" s="10">
        <v>797</v>
      </c>
      <c r="F799" s="10">
        <v>12570</v>
      </c>
      <c r="G799" s="10">
        <v>209</v>
      </c>
      <c r="H799" s="10">
        <v>377128</v>
      </c>
    </row>
    <row r="800" spans="5:8" x14ac:dyDescent="0.15">
      <c r="E800" s="10">
        <v>798</v>
      </c>
      <c r="F800" s="10">
        <v>12582</v>
      </c>
      <c r="G800" s="10">
        <v>209</v>
      </c>
      <c r="H800" s="10">
        <v>377476</v>
      </c>
    </row>
    <row r="801" spans="5:8" x14ac:dyDescent="0.15">
      <c r="E801" s="10">
        <v>799</v>
      </c>
      <c r="F801" s="10">
        <v>12594</v>
      </c>
      <c r="G801" s="10">
        <v>209</v>
      </c>
      <c r="H801" s="10">
        <v>377825</v>
      </c>
    </row>
    <row r="802" spans="5:8" x14ac:dyDescent="0.15">
      <c r="E802" s="10">
        <v>800</v>
      </c>
      <c r="F802" s="10">
        <v>12605</v>
      </c>
      <c r="G802" s="10">
        <v>210</v>
      </c>
      <c r="H802" s="10">
        <v>378173</v>
      </c>
    </row>
    <row r="803" spans="5:8" x14ac:dyDescent="0.15">
      <c r="E803" s="10">
        <v>801</v>
      </c>
      <c r="F803" s="10">
        <v>12617</v>
      </c>
      <c r="G803" s="10">
        <v>210</v>
      </c>
      <c r="H803" s="10">
        <v>378521</v>
      </c>
    </row>
    <row r="804" spans="5:8" x14ac:dyDescent="0.15">
      <c r="E804" s="10">
        <v>802</v>
      </c>
      <c r="F804" s="10">
        <v>12628</v>
      </c>
      <c r="G804" s="10">
        <v>210</v>
      </c>
      <c r="H804" s="10">
        <v>378869</v>
      </c>
    </row>
    <row r="805" spans="5:8" x14ac:dyDescent="0.15">
      <c r="E805" s="10">
        <v>803</v>
      </c>
      <c r="F805" s="10">
        <v>12640</v>
      </c>
      <c r="G805" s="10">
        <v>210</v>
      </c>
      <c r="H805" s="10">
        <v>379217</v>
      </c>
    </row>
    <row r="806" spans="5:8" x14ac:dyDescent="0.15">
      <c r="E806" s="10">
        <v>804</v>
      </c>
      <c r="F806" s="10">
        <v>12652</v>
      </c>
      <c r="G806" s="10">
        <v>210</v>
      </c>
      <c r="H806" s="10">
        <v>379565</v>
      </c>
    </row>
    <row r="807" spans="5:8" x14ac:dyDescent="0.15">
      <c r="E807" s="10">
        <v>805</v>
      </c>
      <c r="F807" s="10">
        <v>12663</v>
      </c>
      <c r="G807" s="10">
        <v>211</v>
      </c>
      <c r="H807" s="10">
        <v>379913</v>
      </c>
    </row>
    <row r="808" spans="5:8" x14ac:dyDescent="0.15">
      <c r="E808" s="10">
        <v>806</v>
      </c>
      <c r="F808" s="10">
        <v>12675</v>
      </c>
      <c r="G808" s="10">
        <v>211</v>
      </c>
      <c r="H808" s="10">
        <v>380261</v>
      </c>
    </row>
    <row r="809" spans="5:8" x14ac:dyDescent="0.15">
      <c r="E809" s="10">
        <v>807</v>
      </c>
      <c r="F809" s="10">
        <v>12686</v>
      </c>
      <c r="G809" s="10">
        <v>211</v>
      </c>
      <c r="H809" s="10">
        <v>380609</v>
      </c>
    </row>
    <row r="810" spans="5:8" x14ac:dyDescent="0.15">
      <c r="E810" s="10">
        <v>808</v>
      </c>
      <c r="F810" s="10">
        <v>12698</v>
      </c>
      <c r="G810" s="10">
        <v>211</v>
      </c>
      <c r="H810" s="10">
        <v>380957</v>
      </c>
    </row>
    <row r="811" spans="5:8" x14ac:dyDescent="0.15">
      <c r="E811" s="10">
        <v>809</v>
      </c>
      <c r="F811" s="10">
        <v>12710</v>
      </c>
      <c r="G811" s="10">
        <v>211</v>
      </c>
      <c r="H811" s="10">
        <v>381306</v>
      </c>
    </row>
    <row r="812" spans="5:8" x14ac:dyDescent="0.15">
      <c r="E812" s="10">
        <v>810</v>
      </c>
      <c r="F812" s="10">
        <v>12721</v>
      </c>
      <c r="G812" s="10">
        <v>212</v>
      </c>
      <c r="H812" s="10">
        <v>381654</v>
      </c>
    </row>
    <row r="813" spans="5:8" x14ac:dyDescent="0.15">
      <c r="E813" s="10">
        <v>811</v>
      </c>
      <c r="F813" s="10">
        <v>12733</v>
      </c>
      <c r="G813" s="10">
        <v>212</v>
      </c>
      <c r="H813" s="10">
        <v>382002</v>
      </c>
    </row>
    <row r="814" spans="5:8" x14ac:dyDescent="0.15">
      <c r="E814" s="10">
        <v>812</v>
      </c>
      <c r="F814" s="10">
        <v>12744</v>
      </c>
      <c r="G814" s="10">
        <v>212</v>
      </c>
      <c r="H814" s="10">
        <v>382350</v>
      </c>
    </row>
    <row r="815" spans="5:8" x14ac:dyDescent="0.15">
      <c r="E815" s="10">
        <v>813</v>
      </c>
      <c r="F815" s="10">
        <v>12756</v>
      </c>
      <c r="G815" s="10">
        <v>212</v>
      </c>
      <c r="H815" s="10">
        <v>382698</v>
      </c>
    </row>
    <row r="816" spans="5:8" x14ac:dyDescent="0.15">
      <c r="E816" s="10">
        <v>814</v>
      </c>
      <c r="F816" s="10">
        <v>12768</v>
      </c>
      <c r="G816" s="10">
        <v>212</v>
      </c>
      <c r="H816" s="10">
        <v>383046</v>
      </c>
    </row>
    <row r="817" spans="5:8" x14ac:dyDescent="0.15">
      <c r="E817" s="10">
        <v>815</v>
      </c>
      <c r="F817" s="10">
        <v>12779</v>
      </c>
      <c r="G817" s="10">
        <v>212</v>
      </c>
      <c r="H817" s="10">
        <v>383394</v>
      </c>
    </row>
    <row r="818" spans="5:8" x14ac:dyDescent="0.15">
      <c r="E818" s="10">
        <v>816</v>
      </c>
      <c r="F818" s="10">
        <v>12791</v>
      </c>
      <c r="G818" s="10">
        <v>213</v>
      </c>
      <c r="H818" s="10">
        <v>383742</v>
      </c>
    </row>
    <row r="819" spans="5:8" x14ac:dyDescent="0.15">
      <c r="E819" s="10">
        <v>817</v>
      </c>
      <c r="F819" s="10">
        <v>12803</v>
      </c>
      <c r="G819" s="10">
        <v>213</v>
      </c>
      <c r="H819" s="10">
        <v>384090</v>
      </c>
    </row>
    <row r="820" spans="5:8" x14ac:dyDescent="0.15">
      <c r="E820" s="10">
        <v>818</v>
      </c>
      <c r="F820" s="10">
        <v>12814</v>
      </c>
      <c r="G820" s="10">
        <v>213</v>
      </c>
      <c r="H820" s="10">
        <v>384439</v>
      </c>
    </row>
    <row r="821" spans="5:8" x14ac:dyDescent="0.15">
      <c r="E821" s="10">
        <v>819</v>
      </c>
      <c r="F821" s="10">
        <v>12826</v>
      </c>
      <c r="G821" s="10">
        <v>213</v>
      </c>
      <c r="H821" s="10">
        <v>384787</v>
      </c>
    </row>
    <row r="822" spans="5:8" x14ac:dyDescent="0.15">
      <c r="E822" s="10">
        <v>820</v>
      </c>
      <c r="F822" s="10">
        <v>12837</v>
      </c>
      <c r="G822" s="10">
        <v>213</v>
      </c>
      <c r="H822" s="10">
        <v>385135</v>
      </c>
    </row>
    <row r="823" spans="5:8" x14ac:dyDescent="0.15">
      <c r="E823" s="10">
        <v>821</v>
      </c>
      <c r="F823" s="10">
        <v>12849</v>
      </c>
      <c r="G823" s="10">
        <v>214</v>
      </c>
      <c r="H823" s="10">
        <v>385483</v>
      </c>
    </row>
    <row r="824" spans="5:8" x14ac:dyDescent="0.15">
      <c r="E824" s="10">
        <v>822</v>
      </c>
      <c r="F824" s="10">
        <v>12861</v>
      </c>
      <c r="G824" s="10">
        <v>214</v>
      </c>
      <c r="H824" s="10">
        <v>385831</v>
      </c>
    </row>
    <row r="825" spans="5:8" x14ac:dyDescent="0.15">
      <c r="E825" s="10">
        <v>823</v>
      </c>
      <c r="F825" s="10">
        <v>12872</v>
      </c>
      <c r="G825" s="10">
        <v>214</v>
      </c>
      <c r="H825" s="10">
        <v>386179</v>
      </c>
    </row>
    <row r="826" spans="5:8" x14ac:dyDescent="0.15">
      <c r="E826" s="10">
        <v>824</v>
      </c>
      <c r="F826" s="10">
        <v>12884</v>
      </c>
      <c r="G826" s="10">
        <v>214</v>
      </c>
      <c r="H826" s="10">
        <v>386527</v>
      </c>
    </row>
    <row r="827" spans="5:8" x14ac:dyDescent="0.15">
      <c r="E827" s="10">
        <v>825</v>
      </c>
      <c r="F827" s="10">
        <v>12895</v>
      </c>
      <c r="G827" s="10">
        <v>214</v>
      </c>
      <c r="H827" s="10">
        <v>386875</v>
      </c>
    </row>
    <row r="828" spans="5:8" x14ac:dyDescent="0.15">
      <c r="E828" s="10">
        <v>826</v>
      </c>
      <c r="F828" s="10">
        <v>12907</v>
      </c>
      <c r="G828" s="10">
        <v>215</v>
      </c>
      <c r="H828" s="10">
        <v>387223</v>
      </c>
    </row>
    <row r="829" spans="5:8" x14ac:dyDescent="0.15">
      <c r="E829" s="10">
        <v>827</v>
      </c>
      <c r="F829" s="10">
        <v>12919</v>
      </c>
      <c r="G829" s="10">
        <v>215</v>
      </c>
      <c r="H829" s="10">
        <v>387572</v>
      </c>
    </row>
    <row r="830" spans="5:8" x14ac:dyDescent="0.15">
      <c r="E830" s="10">
        <v>828</v>
      </c>
      <c r="F830" s="10">
        <v>12930</v>
      </c>
      <c r="G830" s="10">
        <v>215</v>
      </c>
      <c r="H830" s="10">
        <v>387920</v>
      </c>
    </row>
    <row r="831" spans="5:8" x14ac:dyDescent="0.15">
      <c r="E831" s="10">
        <v>829</v>
      </c>
      <c r="F831" s="10">
        <v>12942</v>
      </c>
      <c r="G831" s="10">
        <v>215</v>
      </c>
      <c r="H831" s="10">
        <v>388268</v>
      </c>
    </row>
    <row r="832" spans="5:8" x14ac:dyDescent="0.15">
      <c r="E832" s="10">
        <v>830</v>
      </c>
      <c r="F832" s="10">
        <v>12953</v>
      </c>
      <c r="G832" s="10">
        <v>215</v>
      </c>
      <c r="H832" s="10">
        <v>388616</v>
      </c>
    </row>
    <row r="833" spans="5:8" x14ac:dyDescent="0.15">
      <c r="E833" s="10">
        <v>831</v>
      </c>
      <c r="F833" s="10">
        <v>12965</v>
      </c>
      <c r="G833" s="10">
        <v>216</v>
      </c>
      <c r="H833" s="10">
        <v>388964</v>
      </c>
    </row>
    <row r="834" spans="5:8" x14ac:dyDescent="0.15">
      <c r="E834" s="10">
        <v>832</v>
      </c>
      <c r="F834" s="10">
        <v>12977</v>
      </c>
      <c r="G834" s="10">
        <v>216</v>
      </c>
      <c r="H834" s="10">
        <v>389312</v>
      </c>
    </row>
    <row r="835" spans="5:8" x14ac:dyDescent="0.15">
      <c r="E835" s="10">
        <v>833</v>
      </c>
      <c r="F835" s="10">
        <v>12988</v>
      </c>
      <c r="G835" s="10">
        <v>216</v>
      </c>
      <c r="H835" s="10">
        <v>389660</v>
      </c>
    </row>
    <row r="836" spans="5:8" x14ac:dyDescent="0.15">
      <c r="E836" s="10">
        <v>834</v>
      </c>
      <c r="F836" s="10">
        <v>13000</v>
      </c>
      <c r="G836" s="10">
        <v>216</v>
      </c>
      <c r="H836" s="10">
        <v>390008</v>
      </c>
    </row>
    <row r="837" spans="5:8" x14ac:dyDescent="0.15">
      <c r="E837" s="10">
        <v>835</v>
      </c>
      <c r="F837" s="10">
        <v>13011</v>
      </c>
      <c r="G837" s="10">
        <v>216</v>
      </c>
      <c r="H837" s="10">
        <v>390356</v>
      </c>
    </row>
    <row r="838" spans="5:8" x14ac:dyDescent="0.15">
      <c r="E838" s="10">
        <v>836</v>
      </c>
      <c r="F838" s="10">
        <v>13023</v>
      </c>
      <c r="G838" s="10">
        <v>217</v>
      </c>
      <c r="H838" s="10">
        <v>390704</v>
      </c>
    </row>
    <row r="839" spans="5:8" x14ac:dyDescent="0.15">
      <c r="E839" s="10">
        <v>837</v>
      </c>
      <c r="F839" s="10">
        <v>13035</v>
      </c>
      <c r="G839" s="10">
        <v>217</v>
      </c>
      <c r="H839" s="10">
        <v>391053</v>
      </c>
    </row>
    <row r="840" spans="5:8" x14ac:dyDescent="0.15">
      <c r="E840" s="10">
        <v>838</v>
      </c>
      <c r="F840" s="10">
        <v>13046</v>
      </c>
      <c r="G840" s="10">
        <v>217</v>
      </c>
      <c r="H840" s="10">
        <v>391401</v>
      </c>
    </row>
    <row r="841" spans="5:8" x14ac:dyDescent="0.15">
      <c r="E841" s="10">
        <v>839</v>
      </c>
      <c r="F841" s="10">
        <v>13058</v>
      </c>
      <c r="G841" s="10">
        <v>217</v>
      </c>
      <c r="H841" s="10">
        <v>391749</v>
      </c>
    </row>
    <row r="842" spans="5:8" x14ac:dyDescent="0.15">
      <c r="E842" s="10">
        <v>840</v>
      </c>
      <c r="F842" s="10">
        <v>13069</v>
      </c>
      <c r="G842" s="10">
        <v>217</v>
      </c>
      <c r="H842" s="10">
        <v>392097</v>
      </c>
    </row>
    <row r="843" spans="5:8" x14ac:dyDescent="0.15">
      <c r="E843" s="10">
        <v>841</v>
      </c>
      <c r="F843" s="10">
        <v>13081</v>
      </c>
      <c r="G843" s="10">
        <v>218</v>
      </c>
      <c r="H843" s="10">
        <v>392445</v>
      </c>
    </row>
    <row r="844" spans="5:8" x14ac:dyDescent="0.15">
      <c r="E844" s="10">
        <v>842</v>
      </c>
      <c r="F844" s="10">
        <v>13093</v>
      </c>
      <c r="G844" s="10">
        <v>218</v>
      </c>
      <c r="H844" s="10">
        <v>392793</v>
      </c>
    </row>
    <row r="845" spans="5:8" x14ac:dyDescent="0.15">
      <c r="E845" s="10">
        <v>843</v>
      </c>
      <c r="F845" s="10">
        <v>13104</v>
      </c>
      <c r="G845" s="10">
        <v>218</v>
      </c>
      <c r="H845" s="10">
        <v>393141</v>
      </c>
    </row>
    <row r="846" spans="5:8" x14ac:dyDescent="0.15">
      <c r="E846" s="10">
        <v>844</v>
      </c>
      <c r="F846" s="10">
        <v>13116</v>
      </c>
      <c r="G846" s="10">
        <v>218</v>
      </c>
      <c r="H846" s="10">
        <v>393489</v>
      </c>
    </row>
    <row r="847" spans="5:8" x14ac:dyDescent="0.15">
      <c r="E847" s="10">
        <v>845</v>
      </c>
      <c r="F847" s="10">
        <v>13127</v>
      </c>
      <c r="G847" s="10">
        <v>218</v>
      </c>
      <c r="H847" s="10">
        <v>393837</v>
      </c>
    </row>
    <row r="848" spans="5:8" x14ac:dyDescent="0.15">
      <c r="E848" s="10">
        <v>846</v>
      </c>
      <c r="F848" s="10">
        <v>13139</v>
      </c>
      <c r="G848" s="10">
        <v>218</v>
      </c>
      <c r="H848" s="10">
        <v>394186</v>
      </c>
    </row>
    <row r="849" spans="5:8" x14ac:dyDescent="0.15">
      <c r="E849" s="10">
        <v>847</v>
      </c>
      <c r="F849" s="10">
        <v>13151</v>
      </c>
      <c r="G849" s="10">
        <v>219</v>
      </c>
      <c r="H849" s="10">
        <v>394534</v>
      </c>
    </row>
    <row r="850" spans="5:8" x14ac:dyDescent="0.15">
      <c r="E850" s="10">
        <v>848</v>
      </c>
      <c r="F850" s="10">
        <v>13162</v>
      </c>
      <c r="G850" s="10">
        <v>219</v>
      </c>
      <c r="H850" s="10">
        <v>394882</v>
      </c>
    </row>
    <row r="851" spans="5:8" x14ac:dyDescent="0.15">
      <c r="E851" s="10">
        <v>849</v>
      </c>
      <c r="F851" s="10">
        <v>13174</v>
      </c>
      <c r="G851" s="10">
        <v>219</v>
      </c>
      <c r="H851" s="10">
        <v>395230</v>
      </c>
    </row>
    <row r="852" spans="5:8" x14ac:dyDescent="0.15">
      <c r="E852" s="10">
        <v>850</v>
      </c>
      <c r="F852" s="10">
        <v>13185</v>
      </c>
      <c r="G852" s="10">
        <v>219</v>
      </c>
      <c r="H852" s="10">
        <v>395578</v>
      </c>
    </row>
    <row r="853" spans="5:8" x14ac:dyDescent="0.15">
      <c r="E853" s="10">
        <v>851</v>
      </c>
      <c r="F853" s="10">
        <v>13197</v>
      </c>
      <c r="G853" s="10">
        <v>219</v>
      </c>
      <c r="H853" s="10">
        <v>395926</v>
      </c>
    </row>
    <row r="854" spans="5:8" x14ac:dyDescent="0.15">
      <c r="E854" s="10">
        <v>852</v>
      </c>
      <c r="F854" s="10">
        <v>13209</v>
      </c>
      <c r="G854" s="10">
        <v>220</v>
      </c>
      <c r="H854" s="10">
        <v>396274</v>
      </c>
    </row>
    <row r="855" spans="5:8" x14ac:dyDescent="0.15">
      <c r="E855" s="10">
        <v>853</v>
      </c>
      <c r="F855" s="10">
        <v>13220</v>
      </c>
      <c r="G855" s="10">
        <v>220</v>
      </c>
      <c r="H855" s="10">
        <v>396622</v>
      </c>
    </row>
    <row r="856" spans="5:8" x14ac:dyDescent="0.15">
      <c r="E856" s="10">
        <v>854</v>
      </c>
      <c r="F856" s="10">
        <v>13232</v>
      </c>
      <c r="G856" s="10">
        <v>220</v>
      </c>
      <c r="H856" s="10">
        <v>396970</v>
      </c>
    </row>
    <row r="857" spans="5:8" x14ac:dyDescent="0.15">
      <c r="E857" s="10">
        <v>855</v>
      </c>
      <c r="F857" s="10">
        <v>13243</v>
      </c>
      <c r="G857" s="10">
        <v>220</v>
      </c>
      <c r="H857" s="10">
        <v>397319</v>
      </c>
    </row>
    <row r="858" spans="5:8" x14ac:dyDescent="0.15">
      <c r="E858" s="10">
        <v>856</v>
      </c>
      <c r="F858" s="10">
        <v>13255</v>
      </c>
      <c r="G858" s="10">
        <v>220</v>
      </c>
      <c r="H858" s="10">
        <v>397667</v>
      </c>
    </row>
    <row r="859" spans="5:8" x14ac:dyDescent="0.15">
      <c r="E859" s="10">
        <v>857</v>
      </c>
      <c r="F859" s="10">
        <v>13267</v>
      </c>
      <c r="G859" s="10">
        <v>221</v>
      </c>
      <c r="H859" s="10">
        <v>398015</v>
      </c>
    </row>
    <row r="860" spans="5:8" x14ac:dyDescent="0.15">
      <c r="E860" s="10">
        <v>858</v>
      </c>
      <c r="F860" s="10">
        <v>13278</v>
      </c>
      <c r="G860" s="10">
        <v>221</v>
      </c>
      <c r="H860" s="10">
        <v>398363</v>
      </c>
    </row>
    <row r="861" spans="5:8" x14ac:dyDescent="0.15">
      <c r="E861" s="10">
        <v>859</v>
      </c>
      <c r="F861" s="10">
        <v>13290</v>
      </c>
      <c r="G861" s="10">
        <v>221</v>
      </c>
      <c r="H861" s="10">
        <v>398711</v>
      </c>
    </row>
    <row r="862" spans="5:8" x14ac:dyDescent="0.15">
      <c r="E862" s="10">
        <v>860</v>
      </c>
      <c r="F862" s="10">
        <v>13301</v>
      </c>
      <c r="G862" s="10">
        <v>221</v>
      </c>
      <c r="H862" s="10">
        <v>399059</v>
      </c>
    </row>
    <row r="863" spans="5:8" x14ac:dyDescent="0.15">
      <c r="E863" s="10">
        <v>861</v>
      </c>
      <c r="F863" s="10">
        <v>13313</v>
      </c>
      <c r="G863" s="10">
        <v>221</v>
      </c>
      <c r="H863" s="10">
        <v>399407</v>
      </c>
    </row>
    <row r="864" spans="5:8" x14ac:dyDescent="0.15">
      <c r="E864" s="10">
        <v>862</v>
      </c>
      <c r="F864" s="10">
        <v>13325</v>
      </c>
      <c r="G864" s="10">
        <v>222</v>
      </c>
      <c r="H864" s="10">
        <v>399755</v>
      </c>
    </row>
    <row r="865" spans="5:8" x14ac:dyDescent="0.15">
      <c r="E865" s="10">
        <v>863</v>
      </c>
      <c r="F865" s="10">
        <v>13336</v>
      </c>
      <c r="G865" s="10">
        <v>222</v>
      </c>
      <c r="H865" s="10">
        <v>400103</v>
      </c>
    </row>
    <row r="866" spans="5:8" x14ac:dyDescent="0.15">
      <c r="E866" s="10">
        <v>864</v>
      </c>
      <c r="F866" s="10">
        <v>13348</v>
      </c>
      <c r="G866" s="10">
        <v>222</v>
      </c>
      <c r="H866" s="10">
        <v>400451</v>
      </c>
    </row>
    <row r="867" spans="5:8" x14ac:dyDescent="0.15">
      <c r="E867" s="10">
        <v>865</v>
      </c>
      <c r="F867" s="10">
        <v>13359</v>
      </c>
      <c r="G867" s="10">
        <v>222</v>
      </c>
      <c r="H867" s="10">
        <v>400800</v>
      </c>
    </row>
    <row r="868" spans="5:8" x14ac:dyDescent="0.15">
      <c r="E868" s="10">
        <v>866</v>
      </c>
      <c r="F868" s="10">
        <v>13371</v>
      </c>
      <c r="G868" s="10">
        <v>222</v>
      </c>
      <c r="H868" s="10">
        <v>401148</v>
      </c>
    </row>
    <row r="869" spans="5:8" x14ac:dyDescent="0.15">
      <c r="E869" s="10">
        <v>867</v>
      </c>
      <c r="F869" s="10">
        <v>13383</v>
      </c>
      <c r="G869" s="10">
        <v>223</v>
      </c>
      <c r="H869" s="10">
        <v>401496</v>
      </c>
    </row>
    <row r="870" spans="5:8" x14ac:dyDescent="0.15">
      <c r="E870" s="10">
        <v>868</v>
      </c>
      <c r="F870" s="10">
        <v>13394</v>
      </c>
      <c r="G870" s="10">
        <v>223</v>
      </c>
      <c r="H870" s="10">
        <v>401844</v>
      </c>
    </row>
    <row r="871" spans="5:8" x14ac:dyDescent="0.15">
      <c r="E871" s="10">
        <v>869</v>
      </c>
      <c r="F871" s="10">
        <v>13406</v>
      </c>
      <c r="G871" s="10">
        <v>223</v>
      </c>
      <c r="H871" s="10">
        <v>402192</v>
      </c>
    </row>
    <row r="872" spans="5:8" x14ac:dyDescent="0.15">
      <c r="E872" s="10">
        <v>870</v>
      </c>
      <c r="F872" s="10">
        <v>13418</v>
      </c>
      <c r="G872" s="10">
        <v>223</v>
      </c>
      <c r="H872" s="10">
        <v>402540</v>
      </c>
    </row>
    <row r="873" spans="5:8" x14ac:dyDescent="0.15">
      <c r="E873" s="10">
        <v>871</v>
      </c>
      <c r="F873" s="10">
        <v>13429</v>
      </c>
      <c r="G873" s="10">
        <v>223</v>
      </c>
      <c r="H873" s="10">
        <v>402888</v>
      </c>
    </row>
    <row r="874" spans="5:8" x14ac:dyDescent="0.15">
      <c r="E874" s="10">
        <v>872</v>
      </c>
      <c r="F874" s="10">
        <v>13441</v>
      </c>
      <c r="G874" s="10">
        <v>224</v>
      </c>
      <c r="H874" s="10">
        <v>403236</v>
      </c>
    </row>
    <row r="875" spans="5:8" x14ac:dyDescent="0.15">
      <c r="E875" s="10">
        <v>873</v>
      </c>
      <c r="F875" s="10">
        <v>13452</v>
      </c>
      <c r="G875" s="10">
        <v>224</v>
      </c>
      <c r="H875" s="10">
        <v>403584</v>
      </c>
    </row>
    <row r="876" spans="5:8" x14ac:dyDescent="0.15">
      <c r="E876" s="10">
        <v>874</v>
      </c>
      <c r="F876" s="10">
        <v>13464</v>
      </c>
      <c r="G876" s="10">
        <v>224</v>
      </c>
      <c r="H876" s="10">
        <v>403933</v>
      </c>
    </row>
    <row r="877" spans="5:8" x14ac:dyDescent="0.15">
      <c r="E877" s="10">
        <v>875</v>
      </c>
      <c r="F877" s="10">
        <v>13476</v>
      </c>
      <c r="G877" s="10">
        <v>224</v>
      </c>
      <c r="H877" s="10">
        <v>404281</v>
      </c>
    </row>
    <row r="878" spans="5:8" x14ac:dyDescent="0.15">
      <c r="E878" s="10">
        <v>876</v>
      </c>
      <c r="F878" s="10">
        <v>13487</v>
      </c>
      <c r="G878" s="10">
        <v>224</v>
      </c>
      <c r="H878" s="10">
        <v>404629</v>
      </c>
    </row>
    <row r="879" spans="5:8" x14ac:dyDescent="0.15">
      <c r="E879" s="10">
        <v>877</v>
      </c>
      <c r="F879" s="10">
        <v>13499</v>
      </c>
      <c r="G879" s="10">
        <v>224</v>
      </c>
      <c r="H879" s="10">
        <v>404977</v>
      </c>
    </row>
    <row r="880" spans="5:8" x14ac:dyDescent="0.15">
      <c r="E880" s="10">
        <v>878</v>
      </c>
      <c r="F880" s="10">
        <v>13510</v>
      </c>
      <c r="G880" s="10">
        <v>225</v>
      </c>
      <c r="H880" s="10">
        <v>405325</v>
      </c>
    </row>
    <row r="881" spans="5:8" x14ac:dyDescent="0.15">
      <c r="E881" s="10">
        <v>879</v>
      </c>
      <c r="F881" s="10">
        <v>13522</v>
      </c>
      <c r="G881" s="10">
        <v>225</v>
      </c>
      <c r="H881" s="10">
        <v>405673</v>
      </c>
    </row>
    <row r="882" spans="5:8" x14ac:dyDescent="0.15">
      <c r="E882" s="10">
        <v>880</v>
      </c>
      <c r="F882" s="10">
        <v>13534</v>
      </c>
      <c r="G882" s="10">
        <v>225</v>
      </c>
      <c r="H882" s="10">
        <v>406021</v>
      </c>
    </row>
    <row r="883" spans="5:8" x14ac:dyDescent="0.15">
      <c r="E883" s="10">
        <v>881</v>
      </c>
      <c r="F883" s="10">
        <v>13545</v>
      </c>
      <c r="G883" s="10">
        <v>225</v>
      </c>
      <c r="H883" s="10">
        <v>406369</v>
      </c>
    </row>
    <row r="884" spans="5:8" x14ac:dyDescent="0.15">
      <c r="E884" s="10">
        <v>882</v>
      </c>
      <c r="F884" s="10">
        <v>13557</v>
      </c>
      <c r="G884" s="10">
        <v>225</v>
      </c>
      <c r="H884" s="10">
        <v>406717</v>
      </c>
    </row>
    <row r="885" spans="5:8" x14ac:dyDescent="0.15">
      <c r="E885" s="10">
        <v>883</v>
      </c>
      <c r="F885" s="10">
        <v>13568</v>
      </c>
      <c r="G885" s="10">
        <v>226</v>
      </c>
      <c r="H885" s="10">
        <v>407066</v>
      </c>
    </row>
    <row r="886" spans="5:8" x14ac:dyDescent="0.15">
      <c r="E886" s="10">
        <v>884</v>
      </c>
      <c r="F886" s="10">
        <v>13580</v>
      </c>
      <c r="G886" s="10">
        <v>226</v>
      </c>
      <c r="H886" s="10">
        <v>407414</v>
      </c>
    </row>
    <row r="887" spans="5:8" x14ac:dyDescent="0.15">
      <c r="E887" s="10">
        <v>885</v>
      </c>
      <c r="F887" s="10">
        <v>13592</v>
      </c>
      <c r="G887" s="10">
        <v>226</v>
      </c>
      <c r="H887" s="10">
        <v>407762</v>
      </c>
    </row>
    <row r="888" spans="5:8" x14ac:dyDescent="0.15">
      <c r="E888" s="10">
        <v>886</v>
      </c>
      <c r="F888" s="10">
        <v>13603</v>
      </c>
      <c r="G888" s="10">
        <v>226</v>
      </c>
      <c r="H888" s="10">
        <v>408110</v>
      </c>
    </row>
    <row r="889" spans="5:8" x14ac:dyDescent="0.15">
      <c r="E889" s="10">
        <v>887</v>
      </c>
      <c r="F889" s="10">
        <v>13615</v>
      </c>
      <c r="G889" s="10">
        <v>226</v>
      </c>
      <c r="H889" s="10">
        <v>408458</v>
      </c>
    </row>
    <row r="890" spans="5:8" x14ac:dyDescent="0.15">
      <c r="E890" s="10">
        <v>888</v>
      </c>
      <c r="F890" s="10">
        <v>13626</v>
      </c>
      <c r="G890" s="10">
        <v>227</v>
      </c>
      <c r="H890" s="10">
        <v>408806</v>
      </c>
    </row>
    <row r="891" spans="5:8" x14ac:dyDescent="0.15">
      <c r="E891" s="10">
        <v>889</v>
      </c>
      <c r="F891" s="10">
        <v>13638</v>
      </c>
      <c r="G891" s="10">
        <v>227</v>
      </c>
      <c r="H891" s="10">
        <v>409154</v>
      </c>
    </row>
    <row r="892" spans="5:8" x14ac:dyDescent="0.15">
      <c r="E892" s="10">
        <v>890</v>
      </c>
      <c r="F892" s="10">
        <v>13650</v>
      </c>
      <c r="G892" s="10">
        <v>227</v>
      </c>
      <c r="H892" s="10">
        <v>409502</v>
      </c>
    </row>
    <row r="893" spans="5:8" x14ac:dyDescent="0.15">
      <c r="E893" s="10">
        <v>891</v>
      </c>
      <c r="F893" s="10">
        <v>13661</v>
      </c>
      <c r="G893" s="10">
        <v>227</v>
      </c>
      <c r="H893" s="10">
        <v>409850</v>
      </c>
    </row>
    <row r="894" spans="5:8" x14ac:dyDescent="0.15">
      <c r="E894" s="10">
        <v>892</v>
      </c>
      <c r="F894" s="10">
        <v>13673</v>
      </c>
      <c r="G894" s="10">
        <v>227</v>
      </c>
      <c r="H894" s="10">
        <v>410198</v>
      </c>
    </row>
    <row r="895" spans="5:8" x14ac:dyDescent="0.15">
      <c r="E895" s="10">
        <v>893</v>
      </c>
      <c r="F895" s="10">
        <v>13684</v>
      </c>
      <c r="G895" s="10">
        <v>228</v>
      </c>
      <c r="H895" s="10">
        <v>410547</v>
      </c>
    </row>
    <row r="896" spans="5:8" x14ac:dyDescent="0.15">
      <c r="E896" s="10">
        <v>894</v>
      </c>
      <c r="F896" s="10">
        <v>13696</v>
      </c>
      <c r="G896" s="10">
        <v>228</v>
      </c>
      <c r="H896" s="10">
        <v>410895</v>
      </c>
    </row>
    <row r="897" spans="5:8" x14ac:dyDescent="0.15">
      <c r="E897" s="10">
        <v>895</v>
      </c>
      <c r="F897" s="10">
        <v>13708</v>
      </c>
      <c r="G897" s="10">
        <v>228</v>
      </c>
      <c r="H897" s="10">
        <v>411243</v>
      </c>
    </row>
    <row r="898" spans="5:8" x14ac:dyDescent="0.15">
      <c r="E898" s="10">
        <v>896</v>
      </c>
      <c r="F898" s="10">
        <v>13719</v>
      </c>
      <c r="G898" s="10">
        <v>228</v>
      </c>
      <c r="H898" s="10">
        <v>411591</v>
      </c>
    </row>
    <row r="899" spans="5:8" x14ac:dyDescent="0.15">
      <c r="E899" s="10">
        <v>897</v>
      </c>
      <c r="F899" s="10">
        <v>13731</v>
      </c>
      <c r="G899" s="10">
        <v>228</v>
      </c>
      <c r="H899" s="10">
        <v>411939</v>
      </c>
    </row>
    <row r="900" spans="5:8" x14ac:dyDescent="0.15">
      <c r="E900" s="10">
        <v>898</v>
      </c>
      <c r="F900" s="10">
        <v>13742</v>
      </c>
      <c r="G900" s="10">
        <v>229</v>
      </c>
      <c r="H900" s="10">
        <v>412287</v>
      </c>
    </row>
    <row r="901" spans="5:8" x14ac:dyDescent="0.15">
      <c r="E901" s="10">
        <v>899</v>
      </c>
      <c r="F901" s="10">
        <v>13754</v>
      </c>
      <c r="G901" s="10">
        <v>229</v>
      </c>
      <c r="H901" s="10">
        <v>412635</v>
      </c>
    </row>
    <row r="902" spans="5:8" x14ac:dyDescent="0.15">
      <c r="E902" s="10">
        <v>900</v>
      </c>
      <c r="F902" s="10">
        <v>13766</v>
      </c>
      <c r="G902" s="10">
        <v>229</v>
      </c>
      <c r="H902" s="10">
        <v>412983</v>
      </c>
    </row>
    <row r="903" spans="5:8" x14ac:dyDescent="0.15">
      <c r="E903" s="10">
        <v>901</v>
      </c>
      <c r="F903" s="10">
        <v>13777</v>
      </c>
      <c r="G903" s="10">
        <v>229</v>
      </c>
      <c r="H903" s="10">
        <v>413331</v>
      </c>
    </row>
    <row r="904" spans="5:8" x14ac:dyDescent="0.15">
      <c r="E904" s="10">
        <v>902</v>
      </c>
      <c r="F904" s="10">
        <v>13789</v>
      </c>
      <c r="G904" s="10">
        <v>229</v>
      </c>
      <c r="H904" s="10">
        <v>413680</v>
      </c>
    </row>
    <row r="905" spans="5:8" x14ac:dyDescent="0.15">
      <c r="E905" s="10">
        <v>903</v>
      </c>
      <c r="F905" s="10">
        <v>13800</v>
      </c>
      <c r="G905" s="10">
        <v>230</v>
      </c>
      <c r="H905" s="10">
        <v>414028</v>
      </c>
    </row>
    <row r="906" spans="5:8" x14ac:dyDescent="0.15">
      <c r="E906" s="10">
        <v>904</v>
      </c>
      <c r="F906" s="10">
        <v>13812</v>
      </c>
      <c r="G906" s="10">
        <v>230</v>
      </c>
      <c r="H906" s="10">
        <v>414376</v>
      </c>
    </row>
    <row r="907" spans="5:8" x14ac:dyDescent="0.15">
      <c r="E907" s="10">
        <v>905</v>
      </c>
      <c r="F907" s="10">
        <v>13824</v>
      </c>
      <c r="G907" s="10">
        <v>230</v>
      </c>
      <c r="H907" s="10">
        <v>414724</v>
      </c>
    </row>
    <row r="908" spans="5:8" x14ac:dyDescent="0.15">
      <c r="E908" s="10">
        <v>906</v>
      </c>
      <c r="F908" s="10">
        <v>13835</v>
      </c>
      <c r="G908" s="10">
        <v>230</v>
      </c>
      <c r="H908" s="10">
        <v>415072</v>
      </c>
    </row>
    <row r="909" spans="5:8" x14ac:dyDescent="0.15">
      <c r="E909" s="10">
        <v>907</v>
      </c>
      <c r="F909" s="10">
        <v>13847</v>
      </c>
      <c r="G909" s="10">
        <v>230</v>
      </c>
      <c r="H909" s="10">
        <v>415420</v>
      </c>
    </row>
    <row r="910" spans="5:8" x14ac:dyDescent="0.15">
      <c r="E910" s="10">
        <v>908</v>
      </c>
      <c r="F910" s="10">
        <v>13858</v>
      </c>
      <c r="G910" s="10">
        <v>230</v>
      </c>
      <c r="H910" s="10">
        <v>415768</v>
      </c>
    </row>
    <row r="911" spans="5:8" x14ac:dyDescent="0.15">
      <c r="E911" s="10">
        <v>909</v>
      </c>
      <c r="F911" s="10">
        <v>13870</v>
      </c>
      <c r="G911" s="10">
        <v>231</v>
      </c>
      <c r="H911" s="10">
        <v>416116</v>
      </c>
    </row>
    <row r="912" spans="5:8" x14ac:dyDescent="0.15">
      <c r="E912" s="10">
        <v>910</v>
      </c>
      <c r="F912" s="10">
        <v>13882</v>
      </c>
      <c r="G912" s="10">
        <v>231</v>
      </c>
      <c r="H912" s="10">
        <v>416464</v>
      </c>
    </row>
    <row r="913" spans="5:8" x14ac:dyDescent="0.15">
      <c r="E913" s="10">
        <v>911</v>
      </c>
      <c r="F913" s="10">
        <v>13893</v>
      </c>
      <c r="G913" s="10">
        <v>231</v>
      </c>
      <c r="H913" s="10">
        <v>416813</v>
      </c>
    </row>
    <row r="914" spans="5:8" x14ac:dyDescent="0.15">
      <c r="E914" s="10">
        <v>912</v>
      </c>
      <c r="F914" s="10">
        <v>13905</v>
      </c>
      <c r="G914" s="10">
        <v>231</v>
      </c>
      <c r="H914" s="10">
        <v>417161</v>
      </c>
    </row>
    <row r="915" spans="5:8" x14ac:dyDescent="0.15">
      <c r="E915" s="10">
        <v>913</v>
      </c>
      <c r="F915" s="10">
        <v>13916</v>
      </c>
      <c r="G915" s="10">
        <v>231</v>
      </c>
      <c r="H915" s="10">
        <v>417509</v>
      </c>
    </row>
    <row r="916" spans="5:8" x14ac:dyDescent="0.15">
      <c r="E916" s="10">
        <v>914</v>
      </c>
      <c r="F916" s="10">
        <v>13928</v>
      </c>
      <c r="G916" s="10">
        <v>232</v>
      </c>
      <c r="H916" s="10">
        <v>417857</v>
      </c>
    </row>
    <row r="917" spans="5:8" x14ac:dyDescent="0.15">
      <c r="E917" s="10">
        <v>915</v>
      </c>
      <c r="F917" s="10">
        <v>13940</v>
      </c>
      <c r="G917" s="10">
        <v>232</v>
      </c>
      <c r="H917" s="10">
        <v>418205</v>
      </c>
    </row>
    <row r="918" spans="5:8" x14ac:dyDescent="0.15">
      <c r="E918" s="10">
        <v>916</v>
      </c>
      <c r="F918" s="10">
        <v>13951</v>
      </c>
      <c r="G918" s="10">
        <v>232</v>
      </c>
      <c r="H918" s="10">
        <v>418553</v>
      </c>
    </row>
    <row r="919" spans="5:8" x14ac:dyDescent="0.15">
      <c r="E919" s="10">
        <v>917</v>
      </c>
      <c r="F919" s="10">
        <v>13963</v>
      </c>
      <c r="G919" s="10">
        <v>232</v>
      </c>
      <c r="H919" s="10">
        <v>418901</v>
      </c>
    </row>
    <row r="920" spans="5:8" x14ac:dyDescent="0.15">
      <c r="E920" s="10">
        <v>918</v>
      </c>
      <c r="F920" s="10">
        <v>13974</v>
      </c>
      <c r="G920" s="10">
        <v>232</v>
      </c>
      <c r="H920" s="10">
        <v>419249</v>
      </c>
    </row>
    <row r="921" spans="5:8" x14ac:dyDescent="0.15">
      <c r="E921" s="10">
        <v>919</v>
      </c>
      <c r="F921" s="10">
        <v>13986</v>
      </c>
      <c r="G921" s="10">
        <v>233</v>
      </c>
      <c r="H921" s="10">
        <v>419597</v>
      </c>
    </row>
    <row r="922" spans="5:8" x14ac:dyDescent="0.15">
      <c r="E922" s="10">
        <v>920</v>
      </c>
      <c r="F922" s="10">
        <v>13998</v>
      </c>
      <c r="G922" s="10">
        <v>233</v>
      </c>
      <c r="H922" s="10">
        <v>419945</v>
      </c>
    </row>
    <row r="923" spans="5:8" x14ac:dyDescent="0.15">
      <c r="E923" s="10">
        <v>921</v>
      </c>
      <c r="F923" s="10">
        <v>14009</v>
      </c>
      <c r="G923" s="10">
        <v>233</v>
      </c>
      <c r="H923" s="10">
        <v>420294</v>
      </c>
    </row>
    <row r="924" spans="5:8" x14ac:dyDescent="0.15">
      <c r="E924" s="10">
        <v>922</v>
      </c>
      <c r="F924" s="10">
        <v>14021</v>
      </c>
      <c r="G924" s="10">
        <v>233</v>
      </c>
      <c r="H924" s="10">
        <v>420642</v>
      </c>
    </row>
    <row r="925" spans="5:8" x14ac:dyDescent="0.15">
      <c r="E925" s="10">
        <v>923</v>
      </c>
      <c r="F925" s="10">
        <v>14032</v>
      </c>
      <c r="G925" s="10">
        <v>233</v>
      </c>
      <c r="H925" s="10">
        <v>420990</v>
      </c>
    </row>
    <row r="926" spans="5:8" x14ac:dyDescent="0.15">
      <c r="E926" s="10">
        <v>924</v>
      </c>
      <c r="F926" s="10">
        <v>14044</v>
      </c>
      <c r="G926" s="10">
        <v>234</v>
      </c>
      <c r="H926" s="10">
        <v>421338</v>
      </c>
    </row>
    <row r="927" spans="5:8" x14ac:dyDescent="0.15">
      <c r="E927" s="10">
        <v>925</v>
      </c>
      <c r="F927" s="10">
        <v>14056</v>
      </c>
      <c r="G927" s="10">
        <v>234</v>
      </c>
      <c r="H927" s="10">
        <v>421686</v>
      </c>
    </row>
    <row r="928" spans="5:8" x14ac:dyDescent="0.15">
      <c r="E928" s="10">
        <v>926</v>
      </c>
      <c r="F928" s="10">
        <v>14067</v>
      </c>
      <c r="G928" s="10">
        <v>234</v>
      </c>
      <c r="H928" s="10">
        <v>422034</v>
      </c>
    </row>
    <row r="929" spans="5:8" x14ac:dyDescent="0.15">
      <c r="E929" s="10">
        <v>927</v>
      </c>
      <c r="F929" s="10">
        <v>14079</v>
      </c>
      <c r="G929" s="10">
        <v>234</v>
      </c>
      <c r="H929" s="10">
        <v>422382</v>
      </c>
    </row>
    <row r="930" spans="5:8" x14ac:dyDescent="0.15">
      <c r="E930" s="10">
        <v>928</v>
      </c>
      <c r="F930" s="10">
        <v>14091</v>
      </c>
      <c r="G930" s="10">
        <v>234</v>
      </c>
      <c r="H930" s="10">
        <v>422730</v>
      </c>
    </row>
    <row r="931" spans="5:8" x14ac:dyDescent="0.15">
      <c r="E931" s="10">
        <v>929</v>
      </c>
      <c r="F931" s="10">
        <v>14102</v>
      </c>
      <c r="G931" s="10">
        <v>235</v>
      </c>
      <c r="H931" s="10">
        <v>423078</v>
      </c>
    </row>
    <row r="932" spans="5:8" x14ac:dyDescent="0.15">
      <c r="E932" s="10">
        <v>930</v>
      </c>
      <c r="F932" s="10">
        <v>14114</v>
      </c>
      <c r="G932" s="10">
        <v>235</v>
      </c>
      <c r="H932" s="10">
        <v>423427</v>
      </c>
    </row>
    <row r="933" spans="5:8" x14ac:dyDescent="0.15">
      <c r="E933" s="10">
        <v>931</v>
      </c>
      <c r="F933" s="10">
        <v>14125</v>
      </c>
      <c r="G933" s="10">
        <v>235</v>
      </c>
      <c r="H933" s="10">
        <v>423775</v>
      </c>
    </row>
    <row r="934" spans="5:8" x14ac:dyDescent="0.15">
      <c r="E934" s="10">
        <v>932</v>
      </c>
      <c r="F934" s="10">
        <v>14137</v>
      </c>
      <c r="G934" s="10">
        <v>235</v>
      </c>
      <c r="H934" s="10">
        <v>424123</v>
      </c>
    </row>
    <row r="935" spans="5:8" x14ac:dyDescent="0.15">
      <c r="E935" s="10">
        <v>933</v>
      </c>
      <c r="F935" s="10">
        <v>14149</v>
      </c>
      <c r="G935" s="10">
        <v>235</v>
      </c>
      <c r="H935" s="10">
        <v>424471</v>
      </c>
    </row>
    <row r="936" spans="5:8" x14ac:dyDescent="0.15">
      <c r="E936" s="10">
        <v>934</v>
      </c>
      <c r="F936" s="10">
        <v>14160</v>
      </c>
      <c r="G936" s="10">
        <v>236</v>
      </c>
      <c r="H936" s="10">
        <v>424819</v>
      </c>
    </row>
    <row r="937" spans="5:8" x14ac:dyDescent="0.15">
      <c r="E937" s="10">
        <v>935</v>
      </c>
      <c r="F937" s="10">
        <v>14172</v>
      </c>
      <c r="G937" s="10">
        <v>236</v>
      </c>
      <c r="H937" s="10">
        <v>425167</v>
      </c>
    </row>
    <row r="938" spans="5:8" x14ac:dyDescent="0.15">
      <c r="E938" s="10">
        <v>936</v>
      </c>
      <c r="F938" s="10">
        <v>14183</v>
      </c>
      <c r="G938" s="10">
        <v>236</v>
      </c>
      <c r="H938" s="10">
        <v>425515</v>
      </c>
    </row>
    <row r="939" spans="5:8" x14ac:dyDescent="0.15">
      <c r="E939" s="10">
        <v>937</v>
      </c>
      <c r="F939" s="10">
        <v>14195</v>
      </c>
      <c r="G939" s="10">
        <v>236</v>
      </c>
      <c r="H939" s="10">
        <v>425863</v>
      </c>
    </row>
    <row r="940" spans="5:8" x14ac:dyDescent="0.15">
      <c r="E940" s="10">
        <v>938</v>
      </c>
      <c r="F940" s="10">
        <v>14207</v>
      </c>
      <c r="G940" s="10">
        <v>236</v>
      </c>
      <c r="H940" s="10">
        <v>426211</v>
      </c>
    </row>
    <row r="941" spans="5:8" x14ac:dyDescent="0.15">
      <c r="E941" s="10">
        <v>939</v>
      </c>
      <c r="F941" s="10">
        <v>14218</v>
      </c>
      <c r="G941" s="10">
        <v>236</v>
      </c>
      <c r="H941" s="10">
        <v>426560</v>
      </c>
    </row>
    <row r="942" spans="5:8" x14ac:dyDescent="0.15">
      <c r="E942" s="10">
        <v>940</v>
      </c>
      <c r="F942" s="10">
        <v>14230</v>
      </c>
      <c r="G942" s="10">
        <v>237</v>
      </c>
      <c r="H942" s="10">
        <v>426908</v>
      </c>
    </row>
    <row r="943" spans="5:8" x14ac:dyDescent="0.15">
      <c r="E943" s="10">
        <v>941</v>
      </c>
      <c r="F943" s="10">
        <v>14241</v>
      </c>
      <c r="G943" s="10">
        <v>237</v>
      </c>
      <c r="H943" s="10">
        <v>427256</v>
      </c>
    </row>
    <row r="944" spans="5:8" x14ac:dyDescent="0.15">
      <c r="E944" s="10">
        <v>942</v>
      </c>
      <c r="F944" s="10">
        <v>14253</v>
      </c>
      <c r="G944" s="10">
        <v>237</v>
      </c>
      <c r="H944" s="10">
        <v>427604</v>
      </c>
    </row>
    <row r="945" spans="5:8" x14ac:dyDescent="0.15">
      <c r="E945" s="10">
        <v>943</v>
      </c>
      <c r="F945" s="10">
        <v>14265</v>
      </c>
      <c r="G945" s="10">
        <v>237</v>
      </c>
      <c r="H945" s="10">
        <v>427952</v>
      </c>
    </row>
    <row r="946" spans="5:8" x14ac:dyDescent="0.15">
      <c r="E946" s="10">
        <v>944</v>
      </c>
      <c r="F946" s="10">
        <v>14276</v>
      </c>
      <c r="G946" s="10">
        <v>237</v>
      </c>
      <c r="H946" s="10">
        <v>428300</v>
      </c>
    </row>
    <row r="947" spans="5:8" x14ac:dyDescent="0.15">
      <c r="E947" s="10">
        <v>945</v>
      </c>
      <c r="F947" s="10">
        <v>14288</v>
      </c>
      <c r="G947" s="10">
        <v>238</v>
      </c>
      <c r="H947" s="10">
        <v>428648</v>
      </c>
    </row>
    <row r="948" spans="5:8" x14ac:dyDescent="0.15">
      <c r="E948" s="10">
        <v>946</v>
      </c>
      <c r="F948" s="10">
        <v>14299</v>
      </c>
      <c r="G948" s="10">
        <v>238</v>
      </c>
      <c r="H948" s="10">
        <v>428996</v>
      </c>
    </row>
    <row r="949" spans="5:8" x14ac:dyDescent="0.15">
      <c r="E949" s="10">
        <v>947</v>
      </c>
      <c r="F949" s="10">
        <v>14311</v>
      </c>
      <c r="G949" s="10">
        <v>238</v>
      </c>
      <c r="H949" s="10">
        <v>429344</v>
      </c>
    </row>
    <row r="950" spans="5:8" x14ac:dyDescent="0.15">
      <c r="E950" s="10">
        <v>948</v>
      </c>
      <c r="F950" s="10">
        <v>14323</v>
      </c>
      <c r="G950" s="10">
        <v>238</v>
      </c>
      <c r="H950" s="10">
        <v>429692</v>
      </c>
    </row>
    <row r="951" spans="5:8" x14ac:dyDescent="0.15">
      <c r="E951" s="10">
        <v>949</v>
      </c>
      <c r="F951" s="10">
        <v>14334</v>
      </c>
      <c r="G951" s="10">
        <v>238</v>
      </c>
      <c r="H951" s="10">
        <v>430041</v>
      </c>
    </row>
    <row r="952" spans="5:8" x14ac:dyDescent="0.15">
      <c r="E952" s="10">
        <v>950</v>
      </c>
      <c r="F952" s="10">
        <v>14346</v>
      </c>
      <c r="G952" s="10">
        <v>239</v>
      </c>
      <c r="H952" s="10">
        <v>430389</v>
      </c>
    </row>
    <row r="953" spans="5:8" x14ac:dyDescent="0.15">
      <c r="E953" s="10">
        <v>951</v>
      </c>
      <c r="F953" s="10">
        <v>14357</v>
      </c>
      <c r="G953" s="10">
        <v>239</v>
      </c>
      <c r="H953" s="10">
        <v>430737</v>
      </c>
    </row>
    <row r="954" spans="5:8" x14ac:dyDescent="0.15">
      <c r="E954" s="10">
        <v>952</v>
      </c>
      <c r="F954" s="10">
        <v>14369</v>
      </c>
      <c r="G954" s="10">
        <v>239</v>
      </c>
      <c r="H954" s="10">
        <v>431085</v>
      </c>
    </row>
    <row r="955" spans="5:8" x14ac:dyDescent="0.15">
      <c r="E955" s="10">
        <v>953</v>
      </c>
      <c r="F955" s="10">
        <v>14381</v>
      </c>
      <c r="G955" s="10">
        <v>239</v>
      </c>
      <c r="H955" s="10">
        <v>431433</v>
      </c>
    </row>
    <row r="956" spans="5:8" x14ac:dyDescent="0.15">
      <c r="E956" s="10">
        <v>954</v>
      </c>
      <c r="F956" s="10">
        <v>14392</v>
      </c>
      <c r="G956" s="10">
        <v>239</v>
      </c>
      <c r="H956" s="10">
        <v>431781</v>
      </c>
    </row>
    <row r="957" spans="5:8" x14ac:dyDescent="0.15">
      <c r="E957" s="10">
        <v>955</v>
      </c>
      <c r="F957" s="10">
        <v>14404</v>
      </c>
      <c r="G957" s="10">
        <v>240</v>
      </c>
      <c r="H957" s="10">
        <v>432129</v>
      </c>
    </row>
    <row r="958" spans="5:8" x14ac:dyDescent="0.15">
      <c r="E958" s="10">
        <v>956</v>
      </c>
      <c r="F958" s="10">
        <v>14415</v>
      </c>
      <c r="G958" s="10">
        <v>240</v>
      </c>
      <c r="H958" s="10">
        <v>432477</v>
      </c>
    </row>
    <row r="959" spans="5:8" x14ac:dyDescent="0.15">
      <c r="E959" s="10">
        <v>957</v>
      </c>
      <c r="F959" s="10">
        <v>14427</v>
      </c>
      <c r="G959" s="10">
        <v>240</v>
      </c>
      <c r="H959" s="10">
        <v>432825</v>
      </c>
    </row>
    <row r="960" spans="5:8" x14ac:dyDescent="0.15">
      <c r="E960" s="10">
        <v>958</v>
      </c>
      <c r="F960" s="10">
        <v>14439</v>
      </c>
      <c r="G960" s="10">
        <v>240</v>
      </c>
      <c r="H960" s="10">
        <v>433174</v>
      </c>
    </row>
    <row r="961" spans="5:8" x14ac:dyDescent="0.15">
      <c r="E961" s="10">
        <v>959</v>
      </c>
      <c r="F961" s="10">
        <v>14450</v>
      </c>
      <c r="G961" s="10">
        <v>240</v>
      </c>
      <c r="H961" s="10">
        <v>433522</v>
      </c>
    </row>
    <row r="962" spans="5:8" x14ac:dyDescent="0.15">
      <c r="E962" s="10">
        <v>960</v>
      </c>
      <c r="F962" s="10">
        <v>14462</v>
      </c>
      <c r="G962" s="10">
        <v>241</v>
      </c>
      <c r="H962" s="10">
        <v>433870</v>
      </c>
    </row>
    <row r="963" spans="5:8" x14ac:dyDescent="0.15">
      <c r="E963" s="10">
        <v>961</v>
      </c>
      <c r="F963" s="10">
        <v>14473</v>
      </c>
      <c r="G963" s="10">
        <v>241</v>
      </c>
      <c r="H963" s="10">
        <v>434218</v>
      </c>
    </row>
    <row r="964" spans="5:8" x14ac:dyDescent="0.15">
      <c r="E964" s="10">
        <v>962</v>
      </c>
      <c r="F964" s="10">
        <v>14485</v>
      </c>
      <c r="G964" s="10">
        <v>241</v>
      </c>
      <c r="H964" s="10">
        <v>434566</v>
      </c>
    </row>
    <row r="965" spans="5:8" x14ac:dyDescent="0.15">
      <c r="E965" s="10">
        <v>963</v>
      </c>
      <c r="F965" s="10">
        <v>14497</v>
      </c>
      <c r="G965" s="10">
        <v>241</v>
      </c>
      <c r="H965" s="10">
        <v>434914</v>
      </c>
    </row>
    <row r="966" spans="5:8" x14ac:dyDescent="0.15">
      <c r="E966" s="10">
        <v>964</v>
      </c>
      <c r="F966" s="10">
        <v>14508</v>
      </c>
      <c r="G966" s="10">
        <v>241</v>
      </c>
      <c r="H966" s="10">
        <v>435262</v>
      </c>
    </row>
    <row r="967" spans="5:8" x14ac:dyDescent="0.15">
      <c r="E967" s="10">
        <v>965</v>
      </c>
      <c r="F967" s="10">
        <v>14520</v>
      </c>
      <c r="G967" s="10">
        <v>242</v>
      </c>
      <c r="H967" s="10">
        <v>435610</v>
      </c>
    </row>
    <row r="968" spans="5:8" x14ac:dyDescent="0.15">
      <c r="E968" s="10">
        <v>966</v>
      </c>
      <c r="F968" s="10">
        <v>14531</v>
      </c>
      <c r="G968" s="10">
        <v>242</v>
      </c>
      <c r="H968" s="10">
        <v>435958</v>
      </c>
    </row>
    <row r="969" spans="5:8" x14ac:dyDescent="0.15">
      <c r="E969" s="10">
        <v>967</v>
      </c>
      <c r="F969" s="10">
        <v>14543</v>
      </c>
      <c r="G969" s="10">
        <v>242</v>
      </c>
      <c r="H969" s="10">
        <v>436307</v>
      </c>
    </row>
    <row r="970" spans="5:8" x14ac:dyDescent="0.15">
      <c r="E970" s="10">
        <v>968</v>
      </c>
      <c r="F970" s="10">
        <v>14555</v>
      </c>
      <c r="G970" s="10">
        <v>242</v>
      </c>
      <c r="H970" s="10">
        <v>436655</v>
      </c>
    </row>
    <row r="971" spans="5:8" x14ac:dyDescent="0.15">
      <c r="E971" s="10">
        <v>969</v>
      </c>
      <c r="F971" s="10">
        <v>14566</v>
      </c>
      <c r="G971" s="10">
        <v>242</v>
      </c>
      <c r="H971" s="10">
        <v>437003</v>
      </c>
    </row>
    <row r="972" spans="5:8" x14ac:dyDescent="0.15">
      <c r="E972" s="10">
        <v>970</v>
      </c>
      <c r="F972" s="10">
        <v>14578</v>
      </c>
      <c r="G972" s="10">
        <v>242</v>
      </c>
      <c r="H972" s="10">
        <v>437351</v>
      </c>
    </row>
    <row r="973" spans="5:8" x14ac:dyDescent="0.15">
      <c r="E973" s="10">
        <v>971</v>
      </c>
      <c r="F973" s="10">
        <v>14589</v>
      </c>
      <c r="G973" s="10">
        <v>243</v>
      </c>
      <c r="H973" s="10">
        <v>437699</v>
      </c>
    </row>
    <row r="974" spans="5:8" x14ac:dyDescent="0.15">
      <c r="E974" s="10">
        <v>972</v>
      </c>
      <c r="F974" s="10">
        <v>14601</v>
      </c>
      <c r="G974" s="10">
        <v>243</v>
      </c>
      <c r="H974" s="10">
        <v>438047</v>
      </c>
    </row>
    <row r="975" spans="5:8" x14ac:dyDescent="0.15">
      <c r="E975" s="10">
        <v>973</v>
      </c>
      <c r="F975" s="10">
        <v>14613</v>
      </c>
      <c r="G975" s="10">
        <v>243</v>
      </c>
      <c r="H975" s="10">
        <v>438395</v>
      </c>
    </row>
    <row r="976" spans="5:8" x14ac:dyDescent="0.15">
      <c r="E976" s="10">
        <v>974</v>
      </c>
      <c r="F976" s="10">
        <v>14624</v>
      </c>
      <c r="G976" s="10">
        <v>243</v>
      </c>
      <c r="H976" s="10">
        <v>438743</v>
      </c>
    </row>
    <row r="977" spans="5:8" x14ac:dyDescent="0.15">
      <c r="E977" s="10">
        <v>975</v>
      </c>
      <c r="F977" s="10">
        <v>14636</v>
      </c>
      <c r="G977" s="10">
        <v>243</v>
      </c>
      <c r="H977" s="10">
        <v>439091</v>
      </c>
    </row>
    <row r="978" spans="5:8" x14ac:dyDescent="0.15">
      <c r="E978" s="10">
        <v>976</v>
      </c>
      <c r="F978" s="10">
        <v>14647</v>
      </c>
      <c r="G978" s="10">
        <v>244</v>
      </c>
      <c r="H978" s="10">
        <v>439439</v>
      </c>
    </row>
    <row r="979" spans="5:8" x14ac:dyDescent="0.15">
      <c r="E979" s="10">
        <v>977</v>
      </c>
      <c r="F979" s="10">
        <v>14659</v>
      </c>
      <c r="G979" s="10">
        <v>244</v>
      </c>
      <c r="H979" s="10">
        <v>439788</v>
      </c>
    </row>
    <row r="980" spans="5:8" x14ac:dyDescent="0.15">
      <c r="E980" s="10">
        <v>978</v>
      </c>
      <c r="F980" s="10">
        <v>14671</v>
      </c>
      <c r="G980" s="10">
        <v>244</v>
      </c>
      <c r="H980" s="10">
        <v>440136</v>
      </c>
    </row>
    <row r="981" spans="5:8" x14ac:dyDescent="0.15">
      <c r="E981" s="10">
        <v>979</v>
      </c>
      <c r="F981" s="10">
        <v>14682</v>
      </c>
      <c r="G981" s="10">
        <v>244</v>
      </c>
      <c r="H981" s="10">
        <v>440484</v>
      </c>
    </row>
    <row r="982" spans="5:8" x14ac:dyDescent="0.15">
      <c r="E982" s="10">
        <v>980</v>
      </c>
      <c r="F982" s="10">
        <v>14694</v>
      </c>
      <c r="G982" s="10">
        <v>244</v>
      </c>
      <c r="H982" s="10">
        <v>440832</v>
      </c>
    </row>
    <row r="983" spans="5:8" x14ac:dyDescent="0.15">
      <c r="E983" s="10">
        <v>981</v>
      </c>
      <c r="F983" s="10">
        <v>14706</v>
      </c>
      <c r="G983" s="10">
        <v>245</v>
      </c>
      <c r="H983" s="10">
        <v>441180</v>
      </c>
    </row>
    <row r="984" spans="5:8" x14ac:dyDescent="0.15">
      <c r="E984" s="10">
        <v>982</v>
      </c>
      <c r="F984" s="10">
        <v>14717</v>
      </c>
      <c r="G984" s="10">
        <v>245</v>
      </c>
      <c r="H984" s="10">
        <v>441528</v>
      </c>
    </row>
    <row r="985" spans="5:8" x14ac:dyDescent="0.15">
      <c r="E985" s="10">
        <v>983</v>
      </c>
      <c r="F985" s="10">
        <v>14729</v>
      </c>
      <c r="G985" s="10">
        <v>245</v>
      </c>
      <c r="H985" s="10">
        <v>441876</v>
      </c>
    </row>
    <row r="986" spans="5:8" x14ac:dyDescent="0.15">
      <c r="E986" s="10">
        <v>984</v>
      </c>
      <c r="F986" s="10">
        <v>14740</v>
      </c>
      <c r="G986" s="10">
        <v>245</v>
      </c>
      <c r="H986" s="10">
        <v>442224</v>
      </c>
    </row>
    <row r="987" spans="5:8" x14ac:dyDescent="0.15">
      <c r="E987" s="10">
        <v>985</v>
      </c>
      <c r="F987" s="10">
        <v>14752</v>
      </c>
      <c r="G987" s="10">
        <v>245</v>
      </c>
      <c r="H987" s="10">
        <v>442572</v>
      </c>
    </row>
    <row r="988" spans="5:8" x14ac:dyDescent="0.15">
      <c r="E988" s="10">
        <v>986</v>
      </c>
      <c r="F988" s="10">
        <v>14764</v>
      </c>
      <c r="G988" s="10">
        <v>246</v>
      </c>
      <c r="H988" s="10">
        <v>442921</v>
      </c>
    </row>
    <row r="989" spans="5:8" x14ac:dyDescent="0.15">
      <c r="E989" s="10">
        <v>987</v>
      </c>
      <c r="F989" s="10">
        <v>14775</v>
      </c>
      <c r="G989" s="10">
        <v>246</v>
      </c>
      <c r="H989" s="10">
        <v>443269</v>
      </c>
    </row>
    <row r="990" spans="5:8" x14ac:dyDescent="0.15">
      <c r="E990" s="10">
        <v>988</v>
      </c>
      <c r="F990" s="10">
        <v>14787</v>
      </c>
      <c r="G990" s="10">
        <v>246</v>
      </c>
      <c r="H990" s="10">
        <v>443617</v>
      </c>
    </row>
    <row r="991" spans="5:8" x14ac:dyDescent="0.15">
      <c r="E991" s="10">
        <v>989</v>
      </c>
      <c r="F991" s="10">
        <v>14798</v>
      </c>
      <c r="G991" s="10">
        <v>246</v>
      </c>
      <c r="H991" s="10">
        <v>443965</v>
      </c>
    </row>
    <row r="992" spans="5:8" x14ac:dyDescent="0.15">
      <c r="E992" s="10">
        <v>990</v>
      </c>
      <c r="F992" s="10">
        <v>14810</v>
      </c>
      <c r="G992" s="10">
        <v>246</v>
      </c>
      <c r="H992" s="10">
        <v>444313</v>
      </c>
    </row>
    <row r="993" spans="5:8" x14ac:dyDescent="0.15">
      <c r="E993" s="10">
        <v>991</v>
      </c>
      <c r="F993" s="10">
        <v>14822</v>
      </c>
      <c r="G993" s="10">
        <v>247</v>
      </c>
      <c r="H993" s="10">
        <v>444661</v>
      </c>
    </row>
    <row r="994" spans="5:8" x14ac:dyDescent="0.15">
      <c r="E994" s="10">
        <v>992</v>
      </c>
      <c r="F994" s="10">
        <v>14833</v>
      </c>
      <c r="G994" s="10">
        <v>247</v>
      </c>
      <c r="H994" s="10">
        <v>445009</v>
      </c>
    </row>
    <row r="995" spans="5:8" x14ac:dyDescent="0.15">
      <c r="E995" s="10">
        <v>993</v>
      </c>
      <c r="F995" s="10">
        <v>14845</v>
      </c>
      <c r="G995" s="10">
        <v>247</v>
      </c>
      <c r="H995" s="10">
        <v>445357</v>
      </c>
    </row>
    <row r="996" spans="5:8" x14ac:dyDescent="0.15">
      <c r="E996" s="10">
        <v>994</v>
      </c>
      <c r="F996" s="10">
        <v>14856</v>
      </c>
      <c r="G996" s="10">
        <v>247</v>
      </c>
      <c r="H996" s="10">
        <v>445705</v>
      </c>
    </row>
    <row r="997" spans="5:8" x14ac:dyDescent="0.15">
      <c r="E997" s="10">
        <v>995</v>
      </c>
      <c r="F997" s="10">
        <v>14868</v>
      </c>
      <c r="G997" s="10">
        <v>247</v>
      </c>
      <c r="H997" s="10">
        <v>446054</v>
      </c>
    </row>
    <row r="998" spans="5:8" x14ac:dyDescent="0.15">
      <c r="E998" s="10">
        <v>996</v>
      </c>
      <c r="F998" s="10">
        <v>14880</v>
      </c>
      <c r="G998" s="10">
        <v>248</v>
      </c>
      <c r="H998" s="10">
        <v>446402</v>
      </c>
    </row>
    <row r="999" spans="5:8" x14ac:dyDescent="0.15">
      <c r="E999" s="10">
        <v>997</v>
      </c>
      <c r="F999" s="10">
        <v>14891</v>
      </c>
      <c r="G999" s="10">
        <v>248</v>
      </c>
      <c r="H999" s="10">
        <v>446750</v>
      </c>
    </row>
    <row r="1000" spans="5:8" x14ac:dyDescent="0.15">
      <c r="E1000" s="10">
        <v>998</v>
      </c>
      <c r="F1000" s="10">
        <v>14903</v>
      </c>
      <c r="G1000" s="10">
        <v>248</v>
      </c>
      <c r="H1000" s="10">
        <v>447098</v>
      </c>
    </row>
    <row r="1001" spans="5:8" x14ac:dyDescent="0.15">
      <c r="E1001" s="10">
        <v>999</v>
      </c>
      <c r="F1001" s="10">
        <v>14914</v>
      </c>
      <c r="G1001" s="10">
        <v>248</v>
      </c>
      <c r="H1001" s="10">
        <v>447446</v>
      </c>
    </row>
    <row r="1002" spans="5:8" x14ac:dyDescent="0.15">
      <c r="E1002" s="10">
        <v>1000</v>
      </c>
      <c r="F1002" s="10">
        <v>14926</v>
      </c>
      <c r="G1002" s="10">
        <v>248</v>
      </c>
      <c r="H1002" s="10">
        <v>447794</v>
      </c>
    </row>
    <row r="1003" spans="5:8" x14ac:dyDescent="0.15">
      <c r="E1003" s="10">
        <v>1001</v>
      </c>
      <c r="F1003" s="10">
        <v>15182</v>
      </c>
      <c r="G1003" s="10">
        <v>253</v>
      </c>
      <c r="H1003" s="10">
        <v>455471</v>
      </c>
    </row>
    <row r="1004" spans="5:8" x14ac:dyDescent="0.15">
      <c r="E1004" s="10">
        <v>1002</v>
      </c>
      <c r="F1004" s="10">
        <v>15191</v>
      </c>
      <c r="G1004" s="10">
        <v>253</v>
      </c>
      <c r="H1004" s="10">
        <v>455749</v>
      </c>
    </row>
    <row r="1005" spans="5:8" x14ac:dyDescent="0.15">
      <c r="E1005" s="10">
        <v>1003</v>
      </c>
      <c r="F1005" s="10">
        <v>15200</v>
      </c>
      <c r="G1005" s="10">
        <v>253</v>
      </c>
      <c r="H1005" s="10">
        <v>456028</v>
      </c>
    </row>
    <row r="1006" spans="5:8" x14ac:dyDescent="0.15">
      <c r="E1006" s="10">
        <v>1004</v>
      </c>
      <c r="F1006" s="10">
        <v>15210</v>
      </c>
      <c r="G1006" s="10">
        <v>253</v>
      </c>
      <c r="H1006" s="10">
        <v>456306</v>
      </c>
    </row>
    <row r="1007" spans="5:8" x14ac:dyDescent="0.15">
      <c r="E1007" s="10">
        <v>1005</v>
      </c>
      <c r="F1007" s="10">
        <v>15219</v>
      </c>
      <c r="G1007" s="10">
        <v>253</v>
      </c>
      <c r="H1007" s="10">
        <v>456585</v>
      </c>
    </row>
    <row r="1008" spans="5:8" x14ac:dyDescent="0.15">
      <c r="E1008" s="10">
        <v>1006</v>
      </c>
      <c r="F1008" s="10">
        <v>15228</v>
      </c>
      <c r="G1008" s="10">
        <v>253</v>
      </c>
      <c r="H1008" s="10">
        <v>456863</v>
      </c>
    </row>
    <row r="1009" spans="5:8" x14ac:dyDescent="0.15">
      <c r="E1009" s="10">
        <v>1007</v>
      </c>
      <c r="F1009" s="10">
        <v>15238</v>
      </c>
      <c r="G1009" s="10">
        <v>253</v>
      </c>
      <c r="H1009" s="10">
        <v>457142</v>
      </c>
    </row>
    <row r="1010" spans="5:8" x14ac:dyDescent="0.15">
      <c r="E1010" s="10">
        <v>1008</v>
      </c>
      <c r="F1010" s="10">
        <v>15247</v>
      </c>
      <c r="G1010" s="10">
        <v>254</v>
      </c>
      <c r="H1010" s="10">
        <v>457420</v>
      </c>
    </row>
    <row r="1011" spans="5:8" x14ac:dyDescent="0.15">
      <c r="E1011" s="10">
        <v>1009</v>
      </c>
      <c r="F1011" s="10">
        <v>15256</v>
      </c>
      <c r="G1011" s="10">
        <v>254</v>
      </c>
      <c r="H1011" s="10">
        <v>457699</v>
      </c>
    </row>
    <row r="1012" spans="5:8" x14ac:dyDescent="0.15">
      <c r="E1012" s="10">
        <v>1010</v>
      </c>
      <c r="F1012" s="10">
        <v>15265</v>
      </c>
      <c r="G1012" s="10">
        <v>254</v>
      </c>
      <c r="H1012" s="10">
        <v>457977</v>
      </c>
    </row>
    <row r="1013" spans="5:8" x14ac:dyDescent="0.15">
      <c r="E1013" s="10">
        <v>1011</v>
      </c>
      <c r="F1013" s="10">
        <v>15275</v>
      </c>
      <c r="G1013" s="10">
        <v>254</v>
      </c>
      <c r="H1013" s="10">
        <v>458256</v>
      </c>
    </row>
    <row r="1014" spans="5:8" x14ac:dyDescent="0.15">
      <c r="E1014" s="10">
        <v>1012</v>
      </c>
      <c r="F1014" s="10">
        <v>15284</v>
      </c>
      <c r="G1014" s="10">
        <v>254</v>
      </c>
      <c r="H1014" s="10">
        <v>458534</v>
      </c>
    </row>
    <row r="1015" spans="5:8" x14ac:dyDescent="0.15">
      <c r="E1015" s="10">
        <v>1013</v>
      </c>
      <c r="F1015" s="10">
        <v>15293</v>
      </c>
      <c r="G1015" s="10">
        <v>254</v>
      </c>
      <c r="H1015" s="10">
        <v>458813</v>
      </c>
    </row>
    <row r="1016" spans="5:8" x14ac:dyDescent="0.15">
      <c r="E1016" s="10">
        <v>1014</v>
      </c>
      <c r="F1016" s="10">
        <v>15303</v>
      </c>
      <c r="G1016" s="10">
        <v>255</v>
      </c>
      <c r="H1016" s="10">
        <v>459091</v>
      </c>
    </row>
    <row r="1017" spans="5:8" x14ac:dyDescent="0.15">
      <c r="E1017" s="10">
        <v>1015</v>
      </c>
      <c r="F1017" s="10">
        <v>15312</v>
      </c>
      <c r="G1017" s="10">
        <v>255</v>
      </c>
      <c r="H1017" s="10">
        <v>459370</v>
      </c>
    </row>
    <row r="1018" spans="5:8" x14ac:dyDescent="0.15">
      <c r="E1018" s="10">
        <v>1016</v>
      </c>
      <c r="F1018" s="10">
        <v>15321</v>
      </c>
      <c r="G1018" s="10">
        <v>255</v>
      </c>
      <c r="H1018" s="10">
        <v>459648</v>
      </c>
    </row>
    <row r="1019" spans="5:8" x14ac:dyDescent="0.15">
      <c r="E1019" s="10">
        <v>1017</v>
      </c>
      <c r="F1019" s="10">
        <v>15330</v>
      </c>
      <c r="G1019" s="10">
        <v>255</v>
      </c>
      <c r="H1019" s="10">
        <v>459926</v>
      </c>
    </row>
    <row r="1020" spans="5:8" x14ac:dyDescent="0.15">
      <c r="E1020" s="10">
        <v>1018</v>
      </c>
      <c r="F1020" s="10">
        <v>15340</v>
      </c>
      <c r="G1020" s="10">
        <v>255</v>
      </c>
      <c r="H1020" s="10">
        <v>460205</v>
      </c>
    </row>
    <row r="1021" spans="5:8" x14ac:dyDescent="0.15">
      <c r="E1021" s="10">
        <v>1019</v>
      </c>
      <c r="F1021" s="10">
        <v>15349</v>
      </c>
      <c r="G1021" s="10">
        <v>255</v>
      </c>
      <c r="H1021" s="10">
        <v>460483</v>
      </c>
    </row>
    <row r="1022" spans="5:8" x14ac:dyDescent="0.15">
      <c r="E1022" s="10">
        <v>1020</v>
      </c>
      <c r="F1022" s="10">
        <v>15358</v>
      </c>
      <c r="G1022" s="10">
        <v>255</v>
      </c>
      <c r="H1022" s="10">
        <v>460762</v>
      </c>
    </row>
    <row r="1023" spans="5:8" x14ac:dyDescent="0.15">
      <c r="E1023" s="10">
        <v>1021</v>
      </c>
      <c r="F1023" s="10">
        <v>15368</v>
      </c>
      <c r="G1023" s="10">
        <v>256</v>
      </c>
      <c r="H1023" s="10">
        <v>461040</v>
      </c>
    </row>
    <row r="1024" spans="5:8" x14ac:dyDescent="0.15">
      <c r="E1024" s="10">
        <v>1022</v>
      </c>
      <c r="F1024" s="10">
        <v>15377</v>
      </c>
      <c r="G1024" s="10">
        <v>256</v>
      </c>
      <c r="H1024" s="10">
        <v>461319</v>
      </c>
    </row>
    <row r="1025" spans="5:8" x14ac:dyDescent="0.15">
      <c r="E1025" s="10">
        <v>1023</v>
      </c>
      <c r="F1025" s="10">
        <v>15386</v>
      </c>
      <c r="G1025" s="10">
        <v>256</v>
      </c>
      <c r="H1025" s="10">
        <v>461597</v>
      </c>
    </row>
    <row r="1026" spans="5:8" x14ac:dyDescent="0.15">
      <c r="E1026" s="10">
        <v>1024</v>
      </c>
      <c r="F1026" s="10">
        <v>15395</v>
      </c>
      <c r="G1026" s="10">
        <v>256</v>
      </c>
      <c r="H1026" s="10">
        <v>461876</v>
      </c>
    </row>
    <row r="1027" spans="5:8" x14ac:dyDescent="0.15">
      <c r="E1027" s="10">
        <v>1025</v>
      </c>
      <c r="F1027" s="10">
        <v>15405</v>
      </c>
      <c r="G1027" s="10">
        <v>256</v>
      </c>
      <c r="H1027" s="10">
        <v>462154</v>
      </c>
    </row>
    <row r="1028" spans="5:8" x14ac:dyDescent="0.15">
      <c r="E1028" s="10">
        <v>1026</v>
      </c>
      <c r="F1028" s="10">
        <v>15414</v>
      </c>
      <c r="G1028" s="10">
        <v>256</v>
      </c>
      <c r="H1028" s="10">
        <v>462433</v>
      </c>
    </row>
    <row r="1029" spans="5:8" x14ac:dyDescent="0.15">
      <c r="E1029" s="10">
        <v>1027</v>
      </c>
      <c r="F1029" s="10">
        <v>15423</v>
      </c>
      <c r="G1029" s="10">
        <v>257</v>
      </c>
      <c r="H1029" s="10">
        <v>462711</v>
      </c>
    </row>
    <row r="1030" spans="5:8" x14ac:dyDescent="0.15">
      <c r="E1030" s="10">
        <v>1028</v>
      </c>
      <c r="F1030" s="10">
        <v>15432</v>
      </c>
      <c r="G1030" s="10">
        <v>257</v>
      </c>
      <c r="H1030" s="10">
        <v>462990</v>
      </c>
    </row>
    <row r="1031" spans="5:8" x14ac:dyDescent="0.15">
      <c r="E1031" s="10">
        <v>1029</v>
      </c>
      <c r="F1031" s="10">
        <v>15442</v>
      </c>
      <c r="G1031" s="10">
        <v>257</v>
      </c>
      <c r="H1031" s="10">
        <v>463268</v>
      </c>
    </row>
    <row r="1032" spans="5:8" x14ac:dyDescent="0.15">
      <c r="E1032" s="10">
        <v>1030</v>
      </c>
      <c r="F1032" s="10">
        <v>15451</v>
      </c>
      <c r="G1032" s="10">
        <v>257</v>
      </c>
      <c r="H1032" s="10">
        <v>463547</v>
      </c>
    </row>
    <row r="1033" spans="5:8" x14ac:dyDescent="0.15">
      <c r="E1033" s="10">
        <v>1031</v>
      </c>
      <c r="F1033" s="10">
        <v>15460</v>
      </c>
      <c r="G1033" s="10">
        <v>257</v>
      </c>
      <c r="H1033" s="10">
        <v>463825</v>
      </c>
    </row>
    <row r="1034" spans="5:8" x14ac:dyDescent="0.15">
      <c r="E1034" s="10">
        <v>1032</v>
      </c>
      <c r="F1034" s="10">
        <v>15470</v>
      </c>
      <c r="G1034" s="10">
        <v>257</v>
      </c>
      <c r="H1034" s="10">
        <v>464104</v>
      </c>
    </row>
    <row r="1035" spans="5:8" x14ac:dyDescent="0.15">
      <c r="E1035" s="10">
        <v>1033</v>
      </c>
      <c r="F1035" s="10">
        <v>15479</v>
      </c>
      <c r="G1035" s="10">
        <v>257</v>
      </c>
      <c r="H1035" s="10">
        <v>464382</v>
      </c>
    </row>
    <row r="1036" spans="5:8" x14ac:dyDescent="0.15">
      <c r="E1036" s="10">
        <v>1034</v>
      </c>
      <c r="F1036" s="10">
        <v>15488</v>
      </c>
      <c r="G1036" s="10">
        <v>258</v>
      </c>
      <c r="H1036" s="10">
        <v>464661</v>
      </c>
    </row>
    <row r="1037" spans="5:8" x14ac:dyDescent="0.15">
      <c r="E1037" s="10">
        <v>1035</v>
      </c>
      <c r="F1037" s="10">
        <v>15497</v>
      </c>
      <c r="G1037" s="10">
        <v>258</v>
      </c>
      <c r="H1037" s="10">
        <v>464939</v>
      </c>
    </row>
    <row r="1038" spans="5:8" x14ac:dyDescent="0.15">
      <c r="E1038" s="10">
        <v>1036</v>
      </c>
      <c r="F1038" s="10">
        <v>15507</v>
      </c>
      <c r="G1038" s="10">
        <v>258</v>
      </c>
      <c r="H1038" s="10">
        <v>465218</v>
      </c>
    </row>
    <row r="1039" spans="5:8" x14ac:dyDescent="0.15">
      <c r="E1039" s="10">
        <v>1037</v>
      </c>
      <c r="F1039" s="10">
        <v>15516</v>
      </c>
      <c r="G1039" s="10">
        <v>258</v>
      </c>
      <c r="H1039" s="10">
        <v>465496</v>
      </c>
    </row>
    <row r="1040" spans="5:8" x14ac:dyDescent="0.15">
      <c r="E1040" s="10">
        <v>1038</v>
      </c>
      <c r="F1040" s="10">
        <v>15525</v>
      </c>
      <c r="G1040" s="10">
        <v>258</v>
      </c>
      <c r="H1040" s="10">
        <v>465775</v>
      </c>
    </row>
    <row r="1041" spans="5:8" x14ac:dyDescent="0.15">
      <c r="E1041" s="10">
        <v>1039</v>
      </c>
      <c r="F1041" s="10">
        <v>15535</v>
      </c>
      <c r="G1041" s="10">
        <v>258</v>
      </c>
      <c r="H1041" s="10">
        <v>466053</v>
      </c>
    </row>
    <row r="1042" spans="5:8" x14ac:dyDescent="0.15">
      <c r="E1042" s="10">
        <v>1040</v>
      </c>
      <c r="F1042" s="10">
        <v>15544</v>
      </c>
      <c r="G1042" s="10">
        <v>259</v>
      </c>
      <c r="H1042" s="10">
        <v>466332</v>
      </c>
    </row>
    <row r="1043" spans="5:8" x14ac:dyDescent="0.15">
      <c r="E1043" s="10">
        <v>1041</v>
      </c>
      <c r="F1043" s="10">
        <v>15553</v>
      </c>
      <c r="G1043" s="10">
        <v>259</v>
      </c>
      <c r="H1043" s="10">
        <v>466610</v>
      </c>
    </row>
    <row r="1044" spans="5:8" x14ac:dyDescent="0.15">
      <c r="E1044" s="10">
        <v>1042</v>
      </c>
      <c r="F1044" s="10">
        <v>15562</v>
      </c>
      <c r="G1044" s="10">
        <v>259</v>
      </c>
      <c r="H1044" s="10">
        <v>466889</v>
      </c>
    </row>
    <row r="1045" spans="5:8" x14ac:dyDescent="0.15">
      <c r="E1045" s="10">
        <v>1043</v>
      </c>
      <c r="F1045" s="10">
        <v>15572</v>
      </c>
      <c r="G1045" s="10">
        <v>259</v>
      </c>
      <c r="H1045" s="10">
        <v>467167</v>
      </c>
    </row>
    <row r="1046" spans="5:8" x14ac:dyDescent="0.15">
      <c r="E1046" s="10">
        <v>1044</v>
      </c>
      <c r="F1046" s="10">
        <v>15581</v>
      </c>
      <c r="G1046" s="10">
        <v>259</v>
      </c>
      <c r="H1046" s="10">
        <v>467446</v>
      </c>
    </row>
    <row r="1047" spans="5:8" x14ac:dyDescent="0.15">
      <c r="E1047" s="10">
        <v>1045</v>
      </c>
      <c r="F1047" s="10">
        <v>15590</v>
      </c>
      <c r="G1047" s="10">
        <v>259</v>
      </c>
      <c r="H1047" s="10">
        <v>467724</v>
      </c>
    </row>
    <row r="1048" spans="5:8" x14ac:dyDescent="0.15">
      <c r="E1048" s="10">
        <v>1046</v>
      </c>
      <c r="F1048" s="10">
        <v>15600</v>
      </c>
      <c r="G1048" s="10">
        <v>260</v>
      </c>
      <c r="H1048" s="10">
        <v>468003</v>
      </c>
    </row>
    <row r="1049" spans="5:8" x14ac:dyDescent="0.15">
      <c r="E1049" s="10">
        <v>1047</v>
      </c>
      <c r="F1049" s="10">
        <v>15609</v>
      </c>
      <c r="G1049" s="10">
        <v>260</v>
      </c>
      <c r="H1049" s="10">
        <v>468281</v>
      </c>
    </row>
    <row r="1050" spans="5:8" x14ac:dyDescent="0.15">
      <c r="E1050" s="10">
        <v>1048</v>
      </c>
      <c r="F1050" s="10">
        <v>15618</v>
      </c>
      <c r="G1050" s="10">
        <v>260</v>
      </c>
      <c r="H1050" s="10">
        <v>468560</v>
      </c>
    </row>
    <row r="1051" spans="5:8" x14ac:dyDescent="0.15">
      <c r="E1051" s="10">
        <v>1049</v>
      </c>
      <c r="F1051" s="10">
        <v>15627</v>
      </c>
      <c r="G1051" s="10">
        <v>260</v>
      </c>
      <c r="H1051" s="10">
        <v>468838</v>
      </c>
    </row>
    <row r="1052" spans="5:8" x14ac:dyDescent="0.15">
      <c r="E1052" s="10">
        <v>1050</v>
      </c>
      <c r="F1052" s="10">
        <v>15637</v>
      </c>
      <c r="G1052" s="10">
        <v>260</v>
      </c>
      <c r="H1052" s="10">
        <v>469117</v>
      </c>
    </row>
    <row r="1053" spans="5:8" x14ac:dyDescent="0.15">
      <c r="E1053" s="10">
        <v>1051</v>
      </c>
      <c r="F1053" s="10">
        <v>15646</v>
      </c>
      <c r="G1053" s="10">
        <v>260</v>
      </c>
      <c r="H1053" s="10">
        <v>469395</v>
      </c>
    </row>
    <row r="1054" spans="5:8" x14ac:dyDescent="0.15">
      <c r="E1054" s="10">
        <v>1052</v>
      </c>
      <c r="F1054" s="10">
        <v>15655</v>
      </c>
      <c r="G1054" s="10">
        <v>260</v>
      </c>
      <c r="H1054" s="10">
        <v>469673</v>
      </c>
    </row>
    <row r="1055" spans="5:8" x14ac:dyDescent="0.15">
      <c r="E1055" s="10">
        <v>1053</v>
      </c>
      <c r="F1055" s="10">
        <v>15665</v>
      </c>
      <c r="G1055" s="10">
        <v>261</v>
      </c>
      <c r="H1055" s="10">
        <v>469952</v>
      </c>
    </row>
    <row r="1056" spans="5:8" x14ac:dyDescent="0.15">
      <c r="E1056" s="10">
        <v>1054</v>
      </c>
      <c r="F1056" s="10">
        <v>15674</v>
      </c>
      <c r="G1056" s="10">
        <v>261</v>
      </c>
      <c r="H1056" s="10">
        <v>470230</v>
      </c>
    </row>
    <row r="1057" spans="5:8" x14ac:dyDescent="0.15">
      <c r="E1057" s="10">
        <v>1055</v>
      </c>
      <c r="F1057" s="10">
        <v>15683</v>
      </c>
      <c r="G1057" s="10">
        <v>261</v>
      </c>
      <c r="H1057" s="10">
        <v>470509</v>
      </c>
    </row>
    <row r="1058" spans="5:8" x14ac:dyDescent="0.15">
      <c r="E1058" s="10">
        <v>1056</v>
      </c>
      <c r="F1058" s="10">
        <v>15692</v>
      </c>
      <c r="G1058" s="10">
        <v>261</v>
      </c>
      <c r="H1058" s="10">
        <v>470787</v>
      </c>
    </row>
    <row r="1059" spans="5:8" x14ac:dyDescent="0.15">
      <c r="E1059" s="10">
        <v>1057</v>
      </c>
      <c r="F1059" s="10">
        <v>15702</v>
      </c>
      <c r="G1059" s="10">
        <v>261</v>
      </c>
      <c r="H1059" s="10">
        <v>471066</v>
      </c>
    </row>
    <row r="1060" spans="5:8" x14ac:dyDescent="0.15">
      <c r="E1060" s="10">
        <v>1058</v>
      </c>
      <c r="F1060" s="10">
        <v>15711</v>
      </c>
      <c r="G1060" s="10">
        <v>261</v>
      </c>
      <c r="H1060" s="10">
        <v>471344</v>
      </c>
    </row>
    <row r="1061" spans="5:8" x14ac:dyDescent="0.15">
      <c r="E1061" s="10">
        <v>1059</v>
      </c>
      <c r="F1061" s="10">
        <v>15720</v>
      </c>
      <c r="G1061" s="10">
        <v>262</v>
      </c>
      <c r="H1061" s="10">
        <v>471623</v>
      </c>
    </row>
    <row r="1062" spans="5:8" x14ac:dyDescent="0.15">
      <c r="E1062" s="10">
        <v>1060</v>
      </c>
      <c r="F1062" s="10">
        <v>15730</v>
      </c>
      <c r="G1062" s="10">
        <v>262</v>
      </c>
      <c r="H1062" s="10">
        <v>471901</v>
      </c>
    </row>
    <row r="1063" spans="5:8" x14ac:dyDescent="0.15">
      <c r="E1063" s="10">
        <v>1061</v>
      </c>
      <c r="F1063" s="10">
        <v>15739</v>
      </c>
      <c r="G1063" s="10">
        <v>262</v>
      </c>
      <c r="H1063" s="10">
        <v>472180</v>
      </c>
    </row>
    <row r="1064" spans="5:8" x14ac:dyDescent="0.15">
      <c r="E1064" s="10">
        <v>1062</v>
      </c>
      <c r="F1064" s="10">
        <v>15748</v>
      </c>
      <c r="G1064" s="10">
        <v>262</v>
      </c>
      <c r="H1064" s="10">
        <v>472458</v>
      </c>
    </row>
    <row r="1065" spans="5:8" x14ac:dyDescent="0.15">
      <c r="E1065" s="10">
        <v>1063</v>
      </c>
      <c r="F1065" s="10">
        <v>15757</v>
      </c>
      <c r="G1065" s="10">
        <v>262</v>
      </c>
      <c r="H1065" s="10">
        <v>472737</v>
      </c>
    </row>
    <row r="1066" spans="5:8" x14ac:dyDescent="0.15">
      <c r="E1066" s="10">
        <v>1064</v>
      </c>
      <c r="F1066" s="10">
        <v>15767</v>
      </c>
      <c r="G1066" s="10">
        <v>262</v>
      </c>
      <c r="H1066" s="10">
        <v>473015</v>
      </c>
    </row>
    <row r="1067" spans="5:8" x14ac:dyDescent="0.15">
      <c r="E1067" s="10">
        <v>1065</v>
      </c>
      <c r="F1067" s="10">
        <v>15776</v>
      </c>
      <c r="G1067" s="10">
        <v>262</v>
      </c>
      <c r="H1067" s="10">
        <v>473294</v>
      </c>
    </row>
    <row r="1068" spans="5:8" x14ac:dyDescent="0.15">
      <c r="E1068" s="10">
        <v>1066</v>
      </c>
      <c r="F1068" s="10">
        <v>15785</v>
      </c>
      <c r="G1068" s="10">
        <v>263</v>
      </c>
      <c r="H1068" s="10">
        <v>473572</v>
      </c>
    </row>
    <row r="1069" spans="5:8" x14ac:dyDescent="0.15">
      <c r="E1069" s="10">
        <v>1067</v>
      </c>
      <c r="F1069" s="10">
        <v>15795</v>
      </c>
      <c r="G1069" s="10">
        <v>263</v>
      </c>
      <c r="H1069" s="10">
        <v>473851</v>
      </c>
    </row>
    <row r="1070" spans="5:8" x14ac:dyDescent="0.15">
      <c r="E1070" s="10">
        <v>1068</v>
      </c>
      <c r="F1070" s="10">
        <v>15804</v>
      </c>
      <c r="G1070" s="10">
        <v>263</v>
      </c>
      <c r="H1070" s="10">
        <v>474129</v>
      </c>
    </row>
    <row r="1071" spans="5:8" x14ac:dyDescent="0.15">
      <c r="E1071" s="10">
        <v>1069</v>
      </c>
      <c r="F1071" s="10">
        <v>15813</v>
      </c>
      <c r="G1071" s="10">
        <v>263</v>
      </c>
      <c r="H1071" s="10">
        <v>474408</v>
      </c>
    </row>
    <row r="1072" spans="5:8" x14ac:dyDescent="0.15">
      <c r="E1072" s="10">
        <v>1070</v>
      </c>
      <c r="F1072" s="10">
        <v>15822</v>
      </c>
      <c r="G1072" s="10">
        <v>263</v>
      </c>
      <c r="H1072" s="10">
        <v>474686</v>
      </c>
    </row>
    <row r="1073" spans="5:8" x14ac:dyDescent="0.15">
      <c r="E1073" s="10">
        <v>1071</v>
      </c>
      <c r="F1073" s="10">
        <v>15832</v>
      </c>
      <c r="G1073" s="10">
        <v>263</v>
      </c>
      <c r="H1073" s="10">
        <v>474965</v>
      </c>
    </row>
    <row r="1074" spans="5:8" x14ac:dyDescent="0.15">
      <c r="E1074" s="10">
        <v>1072</v>
      </c>
      <c r="F1074" s="10">
        <v>15841</v>
      </c>
      <c r="G1074" s="10">
        <v>264</v>
      </c>
      <c r="H1074" s="10">
        <v>475243</v>
      </c>
    </row>
    <row r="1075" spans="5:8" x14ac:dyDescent="0.15">
      <c r="E1075" s="10">
        <v>1073</v>
      </c>
      <c r="F1075" s="10">
        <v>15850</v>
      </c>
      <c r="G1075" s="10">
        <v>264</v>
      </c>
      <c r="H1075" s="10">
        <v>475522</v>
      </c>
    </row>
    <row r="1076" spans="5:8" x14ac:dyDescent="0.15">
      <c r="E1076" s="10">
        <v>1074</v>
      </c>
      <c r="F1076" s="10">
        <v>15860</v>
      </c>
      <c r="G1076" s="10">
        <v>264</v>
      </c>
      <c r="H1076" s="10">
        <v>475800</v>
      </c>
    </row>
    <row r="1077" spans="5:8" x14ac:dyDescent="0.15">
      <c r="E1077" s="10">
        <v>1075</v>
      </c>
      <c r="F1077" s="10">
        <v>15869</v>
      </c>
      <c r="G1077" s="10">
        <v>264</v>
      </c>
      <c r="H1077" s="10">
        <v>476079</v>
      </c>
    </row>
    <row r="1078" spans="5:8" x14ac:dyDescent="0.15">
      <c r="E1078" s="10">
        <v>1076</v>
      </c>
      <c r="F1078" s="10">
        <v>15878</v>
      </c>
      <c r="G1078" s="10">
        <v>264</v>
      </c>
      <c r="H1078" s="10">
        <v>476357</v>
      </c>
    </row>
    <row r="1079" spans="5:8" x14ac:dyDescent="0.15">
      <c r="E1079" s="10">
        <v>1077</v>
      </c>
      <c r="F1079" s="10">
        <v>15887</v>
      </c>
      <c r="G1079" s="10">
        <v>264</v>
      </c>
      <c r="H1079" s="10">
        <v>476636</v>
      </c>
    </row>
    <row r="1080" spans="5:8" x14ac:dyDescent="0.15">
      <c r="E1080" s="10">
        <v>1078</v>
      </c>
      <c r="F1080" s="10">
        <v>15897</v>
      </c>
      <c r="G1080" s="10">
        <v>264</v>
      </c>
      <c r="H1080" s="10">
        <v>476914</v>
      </c>
    </row>
    <row r="1081" spans="5:8" x14ac:dyDescent="0.15">
      <c r="E1081" s="10">
        <v>1079</v>
      </c>
      <c r="F1081" s="10">
        <v>15906</v>
      </c>
      <c r="G1081" s="10">
        <v>265</v>
      </c>
      <c r="H1081" s="10">
        <v>477193</v>
      </c>
    </row>
    <row r="1082" spans="5:8" x14ac:dyDescent="0.15">
      <c r="E1082" s="10">
        <v>1080</v>
      </c>
      <c r="F1082" s="10">
        <v>15915</v>
      </c>
      <c r="G1082" s="10">
        <v>265</v>
      </c>
      <c r="H1082" s="10">
        <v>477471</v>
      </c>
    </row>
    <row r="1083" spans="5:8" x14ac:dyDescent="0.15">
      <c r="E1083" s="10">
        <v>1081</v>
      </c>
      <c r="F1083" s="10">
        <v>15924</v>
      </c>
      <c r="G1083" s="10">
        <v>265</v>
      </c>
      <c r="H1083" s="10">
        <v>477750</v>
      </c>
    </row>
    <row r="1084" spans="5:8" x14ac:dyDescent="0.15">
      <c r="E1084" s="10">
        <v>1082</v>
      </c>
      <c r="F1084" s="10">
        <v>15934</v>
      </c>
      <c r="G1084" s="10">
        <v>265</v>
      </c>
      <c r="H1084" s="10">
        <v>478028</v>
      </c>
    </row>
    <row r="1085" spans="5:8" x14ac:dyDescent="0.15">
      <c r="E1085" s="10">
        <v>1083</v>
      </c>
      <c r="F1085" s="10">
        <v>15943</v>
      </c>
      <c r="G1085" s="10">
        <v>265</v>
      </c>
      <c r="H1085" s="10">
        <v>478307</v>
      </c>
    </row>
    <row r="1086" spans="5:8" x14ac:dyDescent="0.15">
      <c r="E1086" s="10">
        <v>1084</v>
      </c>
      <c r="F1086" s="10">
        <v>15952</v>
      </c>
      <c r="G1086" s="10">
        <v>265</v>
      </c>
      <c r="H1086" s="10">
        <v>478585</v>
      </c>
    </row>
    <row r="1087" spans="5:8" x14ac:dyDescent="0.15">
      <c r="E1087" s="10">
        <v>1085</v>
      </c>
      <c r="F1087" s="10">
        <v>15962</v>
      </c>
      <c r="G1087" s="10">
        <v>266</v>
      </c>
      <c r="H1087" s="10">
        <v>478864</v>
      </c>
    </row>
    <row r="1088" spans="5:8" x14ac:dyDescent="0.15">
      <c r="E1088" s="10">
        <v>1086</v>
      </c>
      <c r="F1088" s="10">
        <v>15971</v>
      </c>
      <c r="G1088" s="10">
        <v>266</v>
      </c>
      <c r="H1088" s="10">
        <v>479142</v>
      </c>
    </row>
    <row r="1089" spans="5:8" x14ac:dyDescent="0.15">
      <c r="E1089" s="10">
        <v>1087</v>
      </c>
      <c r="F1089" s="10">
        <v>15980</v>
      </c>
      <c r="G1089" s="10">
        <v>266</v>
      </c>
      <c r="H1089" s="10">
        <v>479420</v>
      </c>
    </row>
    <row r="1090" spans="5:8" x14ac:dyDescent="0.15">
      <c r="E1090" s="10">
        <v>1088</v>
      </c>
      <c r="F1090" s="10">
        <v>15989</v>
      </c>
      <c r="G1090" s="10">
        <v>266</v>
      </c>
      <c r="H1090" s="10">
        <v>479699</v>
      </c>
    </row>
    <row r="1091" spans="5:8" x14ac:dyDescent="0.15">
      <c r="E1091" s="10">
        <v>1089</v>
      </c>
      <c r="F1091" s="10">
        <v>15999</v>
      </c>
      <c r="G1091" s="10">
        <v>266</v>
      </c>
      <c r="H1091" s="10">
        <v>479977</v>
      </c>
    </row>
    <row r="1092" spans="5:8" x14ac:dyDescent="0.15">
      <c r="E1092" s="10">
        <v>1090</v>
      </c>
      <c r="F1092" s="10">
        <v>16008</v>
      </c>
      <c r="G1092" s="10">
        <v>266</v>
      </c>
      <c r="H1092" s="10">
        <v>480256</v>
      </c>
    </row>
    <row r="1093" spans="5:8" x14ac:dyDescent="0.15">
      <c r="E1093" s="10">
        <v>1091</v>
      </c>
      <c r="F1093" s="10">
        <v>16017</v>
      </c>
      <c r="G1093" s="10">
        <v>266</v>
      </c>
      <c r="H1093" s="10">
        <v>480534</v>
      </c>
    </row>
    <row r="1094" spans="5:8" x14ac:dyDescent="0.15">
      <c r="E1094" s="10">
        <v>1092</v>
      </c>
      <c r="F1094" s="10">
        <v>16027</v>
      </c>
      <c r="G1094" s="10">
        <v>267</v>
      </c>
      <c r="H1094" s="10">
        <v>480813</v>
      </c>
    </row>
    <row r="1095" spans="5:8" x14ac:dyDescent="0.15">
      <c r="E1095" s="10">
        <v>1093</v>
      </c>
      <c r="F1095" s="10">
        <v>16036</v>
      </c>
      <c r="G1095" s="10">
        <v>267</v>
      </c>
      <c r="H1095" s="10">
        <v>481091</v>
      </c>
    </row>
    <row r="1096" spans="5:8" x14ac:dyDescent="0.15">
      <c r="E1096" s="10">
        <v>1094</v>
      </c>
      <c r="F1096" s="10">
        <v>16045</v>
      </c>
      <c r="G1096" s="10">
        <v>267</v>
      </c>
      <c r="H1096" s="10">
        <v>481370</v>
      </c>
    </row>
    <row r="1097" spans="5:8" x14ac:dyDescent="0.15">
      <c r="E1097" s="10">
        <v>1095</v>
      </c>
      <c r="F1097" s="10">
        <v>16054</v>
      </c>
      <c r="G1097" s="10">
        <v>267</v>
      </c>
      <c r="H1097" s="10">
        <v>481648</v>
      </c>
    </row>
    <row r="1098" spans="5:8" x14ac:dyDescent="0.15">
      <c r="E1098" s="10">
        <v>1096</v>
      </c>
      <c r="F1098" s="10">
        <v>16064</v>
      </c>
      <c r="G1098" s="10">
        <v>267</v>
      </c>
      <c r="H1098" s="10">
        <v>481927</v>
      </c>
    </row>
    <row r="1099" spans="5:8" x14ac:dyDescent="0.15">
      <c r="E1099" s="10">
        <v>1097</v>
      </c>
      <c r="F1099" s="10">
        <v>16073</v>
      </c>
      <c r="G1099" s="10">
        <v>267</v>
      </c>
      <c r="H1099" s="10">
        <v>482205</v>
      </c>
    </row>
    <row r="1100" spans="5:8" x14ac:dyDescent="0.15">
      <c r="E1100" s="10">
        <v>1098</v>
      </c>
      <c r="F1100" s="10">
        <v>16082</v>
      </c>
      <c r="G1100" s="10">
        <v>268</v>
      </c>
      <c r="H1100" s="10">
        <v>482484</v>
      </c>
    </row>
    <row r="1101" spans="5:8" x14ac:dyDescent="0.15">
      <c r="E1101" s="10">
        <v>1099</v>
      </c>
      <c r="F1101" s="10">
        <v>16092</v>
      </c>
      <c r="G1101" s="10">
        <v>268</v>
      </c>
      <c r="H1101" s="10">
        <v>482762</v>
      </c>
    </row>
    <row r="1102" spans="5:8" x14ac:dyDescent="0.15">
      <c r="E1102" s="10">
        <v>1100</v>
      </c>
      <c r="F1102" s="10">
        <v>16101</v>
      </c>
      <c r="G1102" s="10">
        <v>268</v>
      </c>
      <c r="H1102" s="10">
        <v>483041</v>
      </c>
    </row>
    <row r="1103" spans="5:8" x14ac:dyDescent="0.15">
      <c r="E1103" s="10">
        <v>1101</v>
      </c>
      <c r="F1103" s="10">
        <v>16110</v>
      </c>
      <c r="G1103" s="10">
        <v>268</v>
      </c>
      <c r="H1103" s="10">
        <v>483319</v>
      </c>
    </row>
    <row r="1104" spans="5:8" x14ac:dyDescent="0.15">
      <c r="E1104" s="10">
        <v>1102</v>
      </c>
      <c r="F1104" s="10">
        <v>16119</v>
      </c>
      <c r="G1104" s="10">
        <v>268</v>
      </c>
      <c r="H1104" s="10">
        <v>483598</v>
      </c>
    </row>
    <row r="1105" spans="5:8" x14ac:dyDescent="0.15">
      <c r="E1105" s="10">
        <v>1103</v>
      </c>
      <c r="F1105" s="10">
        <v>16129</v>
      </c>
      <c r="G1105" s="10">
        <v>268</v>
      </c>
      <c r="H1105" s="10">
        <v>483876</v>
      </c>
    </row>
    <row r="1106" spans="5:8" x14ac:dyDescent="0.15">
      <c r="E1106" s="10">
        <v>1104</v>
      </c>
      <c r="F1106" s="10">
        <v>16138</v>
      </c>
      <c r="G1106" s="10">
        <v>268</v>
      </c>
      <c r="H1106" s="10">
        <v>484155</v>
      </c>
    </row>
    <row r="1107" spans="5:8" x14ac:dyDescent="0.15">
      <c r="E1107" s="10">
        <v>1105</v>
      </c>
      <c r="F1107" s="10">
        <v>16147</v>
      </c>
      <c r="G1107" s="10">
        <v>269</v>
      </c>
      <c r="H1107" s="10">
        <v>484433</v>
      </c>
    </row>
    <row r="1108" spans="5:8" x14ac:dyDescent="0.15">
      <c r="E1108" s="10">
        <v>1106</v>
      </c>
      <c r="F1108" s="10">
        <v>16157</v>
      </c>
      <c r="G1108" s="10">
        <v>269</v>
      </c>
      <c r="H1108" s="10">
        <v>484712</v>
      </c>
    </row>
    <row r="1109" spans="5:8" x14ac:dyDescent="0.15">
      <c r="E1109" s="10">
        <v>1107</v>
      </c>
      <c r="F1109" s="10">
        <v>16166</v>
      </c>
      <c r="G1109" s="10">
        <v>269</v>
      </c>
      <c r="H1109" s="10">
        <v>484990</v>
      </c>
    </row>
    <row r="1110" spans="5:8" x14ac:dyDescent="0.15">
      <c r="E1110" s="10">
        <v>1108</v>
      </c>
      <c r="F1110" s="10">
        <v>16175</v>
      </c>
      <c r="G1110" s="10">
        <v>269</v>
      </c>
      <c r="H1110" s="10">
        <v>485269</v>
      </c>
    </row>
    <row r="1111" spans="5:8" x14ac:dyDescent="0.15">
      <c r="E1111" s="10">
        <v>1109</v>
      </c>
      <c r="F1111" s="10">
        <v>16184</v>
      </c>
      <c r="G1111" s="10">
        <v>269</v>
      </c>
      <c r="H1111" s="10">
        <v>485547</v>
      </c>
    </row>
    <row r="1112" spans="5:8" x14ac:dyDescent="0.15">
      <c r="E1112" s="10">
        <v>1110</v>
      </c>
      <c r="F1112" s="10">
        <v>16194</v>
      </c>
      <c r="G1112" s="10">
        <v>269</v>
      </c>
      <c r="H1112" s="10">
        <v>485826</v>
      </c>
    </row>
    <row r="1113" spans="5:8" x14ac:dyDescent="0.15">
      <c r="E1113" s="10">
        <v>1111</v>
      </c>
      <c r="F1113" s="10">
        <v>16203</v>
      </c>
      <c r="G1113" s="10">
        <v>270</v>
      </c>
      <c r="H1113" s="10">
        <v>486104</v>
      </c>
    </row>
    <row r="1114" spans="5:8" x14ac:dyDescent="0.15">
      <c r="E1114" s="10">
        <v>1112</v>
      </c>
      <c r="F1114" s="10">
        <v>16212</v>
      </c>
      <c r="G1114" s="10">
        <v>270</v>
      </c>
      <c r="H1114" s="10">
        <v>486383</v>
      </c>
    </row>
    <row r="1115" spans="5:8" x14ac:dyDescent="0.15">
      <c r="E1115" s="10">
        <v>1113</v>
      </c>
      <c r="F1115" s="10">
        <v>16222</v>
      </c>
      <c r="G1115" s="10">
        <v>270</v>
      </c>
      <c r="H1115" s="10">
        <v>486661</v>
      </c>
    </row>
    <row r="1116" spans="5:8" x14ac:dyDescent="0.15">
      <c r="E1116" s="10">
        <v>1114</v>
      </c>
      <c r="F1116" s="10">
        <v>16231</v>
      </c>
      <c r="G1116" s="10">
        <v>270</v>
      </c>
      <c r="H1116" s="10">
        <v>486940</v>
      </c>
    </row>
    <row r="1117" spans="5:8" x14ac:dyDescent="0.15">
      <c r="E1117" s="10">
        <v>1115</v>
      </c>
      <c r="F1117" s="10">
        <v>16240</v>
      </c>
      <c r="G1117" s="10">
        <v>270</v>
      </c>
      <c r="H1117" s="10">
        <v>487218</v>
      </c>
    </row>
    <row r="1118" spans="5:8" x14ac:dyDescent="0.15">
      <c r="E1118" s="10">
        <v>1116</v>
      </c>
      <c r="F1118" s="10">
        <v>16249</v>
      </c>
      <c r="G1118" s="10">
        <v>270</v>
      </c>
      <c r="H1118" s="10">
        <v>487497</v>
      </c>
    </row>
    <row r="1119" spans="5:8" x14ac:dyDescent="0.15">
      <c r="E1119" s="10">
        <v>1117</v>
      </c>
      <c r="F1119" s="10">
        <v>16259</v>
      </c>
      <c r="G1119" s="10">
        <v>270</v>
      </c>
      <c r="H1119" s="10">
        <v>487775</v>
      </c>
    </row>
    <row r="1120" spans="5:8" x14ac:dyDescent="0.15">
      <c r="E1120" s="10">
        <v>1118</v>
      </c>
      <c r="F1120" s="10">
        <v>16268</v>
      </c>
      <c r="G1120" s="10">
        <v>271</v>
      </c>
      <c r="H1120" s="10">
        <v>488054</v>
      </c>
    </row>
    <row r="1121" spans="5:8" x14ac:dyDescent="0.15">
      <c r="E1121" s="10">
        <v>1119</v>
      </c>
      <c r="F1121" s="10">
        <v>16277</v>
      </c>
      <c r="G1121" s="10">
        <v>271</v>
      </c>
      <c r="H1121" s="10">
        <v>488332</v>
      </c>
    </row>
    <row r="1122" spans="5:8" x14ac:dyDescent="0.15">
      <c r="E1122" s="10">
        <v>1120</v>
      </c>
      <c r="F1122" s="10">
        <v>16287</v>
      </c>
      <c r="G1122" s="10">
        <v>271</v>
      </c>
      <c r="H1122" s="10">
        <v>488611</v>
      </c>
    </row>
    <row r="1123" spans="5:8" x14ac:dyDescent="0.15">
      <c r="E1123" s="10">
        <v>1121</v>
      </c>
      <c r="F1123" s="10">
        <v>16296</v>
      </c>
      <c r="G1123" s="10">
        <v>271</v>
      </c>
      <c r="H1123" s="10">
        <v>488889</v>
      </c>
    </row>
    <row r="1124" spans="5:8" x14ac:dyDescent="0.15">
      <c r="E1124" s="10">
        <v>1122</v>
      </c>
      <c r="F1124" s="10">
        <v>16305</v>
      </c>
      <c r="G1124" s="10">
        <v>271</v>
      </c>
      <c r="H1124" s="10">
        <v>489167</v>
      </c>
    </row>
    <row r="1125" spans="5:8" x14ac:dyDescent="0.15">
      <c r="E1125" s="10">
        <v>1123</v>
      </c>
      <c r="F1125" s="10">
        <v>16314</v>
      </c>
      <c r="G1125" s="10">
        <v>271</v>
      </c>
      <c r="H1125" s="10">
        <v>489446</v>
      </c>
    </row>
    <row r="1126" spans="5:8" x14ac:dyDescent="0.15">
      <c r="E1126" s="10">
        <v>1124</v>
      </c>
      <c r="F1126" s="10">
        <v>16324</v>
      </c>
      <c r="G1126" s="10">
        <v>272</v>
      </c>
      <c r="H1126" s="10">
        <v>489724</v>
      </c>
    </row>
    <row r="1127" spans="5:8" x14ac:dyDescent="0.15">
      <c r="E1127" s="10">
        <v>1125</v>
      </c>
      <c r="F1127" s="10">
        <v>16333</v>
      </c>
      <c r="G1127" s="10">
        <v>272</v>
      </c>
      <c r="H1127" s="10">
        <v>490003</v>
      </c>
    </row>
    <row r="1128" spans="5:8" x14ac:dyDescent="0.15">
      <c r="E1128" s="10">
        <v>1126</v>
      </c>
      <c r="F1128" s="10">
        <v>16342</v>
      </c>
      <c r="G1128" s="10">
        <v>272</v>
      </c>
      <c r="H1128" s="10">
        <v>490281</v>
      </c>
    </row>
    <row r="1129" spans="5:8" x14ac:dyDescent="0.15">
      <c r="E1129" s="10">
        <v>1127</v>
      </c>
      <c r="F1129" s="10">
        <v>16351</v>
      </c>
      <c r="G1129" s="10">
        <v>272</v>
      </c>
      <c r="H1129" s="10">
        <v>490560</v>
      </c>
    </row>
    <row r="1130" spans="5:8" x14ac:dyDescent="0.15">
      <c r="E1130" s="10">
        <v>1128</v>
      </c>
      <c r="F1130" s="10">
        <v>16361</v>
      </c>
      <c r="G1130" s="10">
        <v>272</v>
      </c>
      <c r="H1130" s="10">
        <v>490838</v>
      </c>
    </row>
    <row r="1131" spans="5:8" x14ac:dyDescent="0.15">
      <c r="E1131" s="10">
        <v>1129</v>
      </c>
      <c r="F1131" s="10">
        <v>16370</v>
      </c>
      <c r="G1131" s="10">
        <v>272</v>
      </c>
      <c r="H1131" s="10">
        <v>491117</v>
      </c>
    </row>
    <row r="1132" spans="5:8" x14ac:dyDescent="0.15">
      <c r="E1132" s="10">
        <v>1130</v>
      </c>
      <c r="F1132" s="10">
        <v>16379</v>
      </c>
      <c r="G1132" s="10">
        <v>272</v>
      </c>
      <c r="H1132" s="10">
        <v>491395</v>
      </c>
    </row>
    <row r="1133" spans="5:8" x14ac:dyDescent="0.15">
      <c r="E1133" s="10">
        <v>1131</v>
      </c>
      <c r="F1133" s="10">
        <v>16389</v>
      </c>
      <c r="G1133" s="10">
        <v>273</v>
      </c>
      <c r="H1133" s="10">
        <v>491674</v>
      </c>
    </row>
    <row r="1134" spans="5:8" x14ac:dyDescent="0.15">
      <c r="E1134" s="10">
        <v>1132</v>
      </c>
      <c r="F1134" s="10">
        <v>16398</v>
      </c>
      <c r="G1134" s="10">
        <v>273</v>
      </c>
      <c r="H1134" s="10">
        <v>491952</v>
      </c>
    </row>
    <row r="1135" spans="5:8" x14ac:dyDescent="0.15">
      <c r="E1135" s="10">
        <v>1133</v>
      </c>
      <c r="F1135" s="10">
        <v>16407</v>
      </c>
      <c r="G1135" s="10">
        <v>273</v>
      </c>
      <c r="H1135" s="10">
        <v>492231</v>
      </c>
    </row>
    <row r="1136" spans="5:8" x14ac:dyDescent="0.15">
      <c r="E1136" s="10">
        <v>1134</v>
      </c>
      <c r="F1136" s="10">
        <v>16416</v>
      </c>
      <c r="G1136" s="10">
        <v>273</v>
      </c>
      <c r="H1136" s="10">
        <v>492509</v>
      </c>
    </row>
    <row r="1137" spans="5:8" x14ac:dyDescent="0.15">
      <c r="E1137" s="10">
        <v>1135</v>
      </c>
      <c r="F1137" s="10">
        <v>16426</v>
      </c>
      <c r="G1137" s="10">
        <v>273</v>
      </c>
      <c r="H1137" s="10">
        <v>492788</v>
      </c>
    </row>
    <row r="1138" spans="5:8" x14ac:dyDescent="0.15">
      <c r="E1138" s="10">
        <v>1136</v>
      </c>
      <c r="F1138" s="10">
        <v>16435</v>
      </c>
      <c r="G1138" s="10">
        <v>273</v>
      </c>
      <c r="H1138" s="10">
        <v>493066</v>
      </c>
    </row>
    <row r="1139" spans="5:8" x14ac:dyDescent="0.15">
      <c r="E1139" s="10">
        <v>1137</v>
      </c>
      <c r="F1139" s="10">
        <v>16444</v>
      </c>
      <c r="G1139" s="10">
        <v>274</v>
      </c>
      <c r="H1139" s="10">
        <v>493345</v>
      </c>
    </row>
    <row r="1140" spans="5:8" x14ac:dyDescent="0.15">
      <c r="E1140" s="10">
        <v>1138</v>
      </c>
      <c r="F1140" s="10">
        <v>16454</v>
      </c>
      <c r="G1140" s="10">
        <v>274</v>
      </c>
      <c r="H1140" s="10">
        <v>493623</v>
      </c>
    </row>
    <row r="1141" spans="5:8" x14ac:dyDescent="0.15">
      <c r="E1141" s="10">
        <v>1139</v>
      </c>
      <c r="F1141" s="10">
        <v>16463</v>
      </c>
      <c r="G1141" s="10">
        <v>274</v>
      </c>
      <c r="H1141" s="10">
        <v>493902</v>
      </c>
    </row>
    <row r="1142" spans="5:8" x14ac:dyDescent="0.15">
      <c r="E1142" s="10">
        <v>1140</v>
      </c>
      <c r="F1142" s="10">
        <v>16472</v>
      </c>
      <c r="G1142" s="10">
        <v>274</v>
      </c>
      <c r="H1142" s="10">
        <v>494180</v>
      </c>
    </row>
    <row r="1143" spans="5:8" x14ac:dyDescent="0.15">
      <c r="E1143" s="10">
        <v>1141</v>
      </c>
      <c r="F1143" s="10">
        <v>16481</v>
      </c>
      <c r="G1143" s="10">
        <v>274</v>
      </c>
      <c r="H1143" s="10">
        <v>494459</v>
      </c>
    </row>
    <row r="1144" spans="5:8" x14ac:dyDescent="0.15">
      <c r="E1144" s="10">
        <v>1142</v>
      </c>
      <c r="F1144" s="10">
        <v>16491</v>
      </c>
      <c r="G1144" s="10">
        <v>274</v>
      </c>
      <c r="H1144" s="10">
        <v>494737</v>
      </c>
    </row>
    <row r="1145" spans="5:8" x14ac:dyDescent="0.15">
      <c r="E1145" s="10">
        <v>1143</v>
      </c>
      <c r="F1145" s="10">
        <v>16500</v>
      </c>
      <c r="G1145" s="10">
        <v>275</v>
      </c>
      <c r="H1145" s="10">
        <v>495016</v>
      </c>
    </row>
    <row r="1146" spans="5:8" x14ac:dyDescent="0.15">
      <c r="E1146" s="10">
        <v>1144</v>
      </c>
      <c r="F1146" s="10">
        <v>16509</v>
      </c>
      <c r="G1146" s="10">
        <v>275</v>
      </c>
      <c r="H1146" s="10">
        <v>495294</v>
      </c>
    </row>
    <row r="1147" spans="5:8" x14ac:dyDescent="0.15">
      <c r="E1147" s="10">
        <v>1145</v>
      </c>
      <c r="F1147" s="10">
        <v>16519</v>
      </c>
      <c r="G1147" s="10">
        <v>275</v>
      </c>
      <c r="H1147" s="10">
        <v>495573</v>
      </c>
    </row>
    <row r="1148" spans="5:8" x14ac:dyDescent="0.15">
      <c r="E1148" s="10">
        <v>1146</v>
      </c>
      <c r="F1148" s="10">
        <v>16528</v>
      </c>
      <c r="G1148" s="10">
        <v>275</v>
      </c>
      <c r="H1148" s="10">
        <v>495851</v>
      </c>
    </row>
    <row r="1149" spans="5:8" x14ac:dyDescent="0.15">
      <c r="E1149" s="10">
        <v>1147</v>
      </c>
      <c r="F1149" s="10">
        <v>16537</v>
      </c>
      <c r="G1149" s="10">
        <v>275</v>
      </c>
      <c r="H1149" s="10">
        <v>496130</v>
      </c>
    </row>
    <row r="1150" spans="5:8" x14ac:dyDescent="0.15">
      <c r="E1150" s="10">
        <v>1148</v>
      </c>
      <c r="F1150" s="10">
        <v>16546</v>
      </c>
      <c r="G1150" s="10">
        <v>275</v>
      </c>
      <c r="H1150" s="10">
        <v>496408</v>
      </c>
    </row>
    <row r="1151" spans="5:8" x14ac:dyDescent="0.15">
      <c r="E1151" s="10">
        <v>1149</v>
      </c>
      <c r="F1151" s="10">
        <v>16556</v>
      </c>
      <c r="G1151" s="10">
        <v>275</v>
      </c>
      <c r="H1151" s="10">
        <v>496687</v>
      </c>
    </row>
    <row r="1152" spans="5:8" x14ac:dyDescent="0.15">
      <c r="E1152" s="10">
        <v>1150</v>
      </c>
      <c r="F1152" s="10">
        <v>16565</v>
      </c>
      <c r="G1152" s="10">
        <v>276</v>
      </c>
      <c r="H1152" s="10">
        <v>496965</v>
      </c>
    </row>
    <row r="1153" spans="5:8" x14ac:dyDescent="0.15">
      <c r="E1153" s="10">
        <v>1151</v>
      </c>
      <c r="F1153" s="10">
        <v>16648</v>
      </c>
      <c r="G1153" s="10">
        <v>277</v>
      </c>
      <c r="H1153" s="10">
        <v>499442</v>
      </c>
    </row>
    <row r="1154" spans="5:8" x14ac:dyDescent="0.15">
      <c r="E1154" s="10">
        <v>1152</v>
      </c>
      <c r="F1154" s="10">
        <v>16656</v>
      </c>
      <c r="G1154" s="10">
        <v>277</v>
      </c>
      <c r="H1154" s="10">
        <v>499693</v>
      </c>
    </row>
    <row r="1155" spans="5:8" x14ac:dyDescent="0.15">
      <c r="E1155" s="10">
        <v>1153</v>
      </c>
      <c r="F1155" s="10">
        <v>16664</v>
      </c>
      <c r="G1155" s="10">
        <v>277</v>
      </c>
      <c r="H1155" s="10">
        <v>499943</v>
      </c>
    </row>
    <row r="1156" spans="5:8" x14ac:dyDescent="0.15">
      <c r="E1156" s="10">
        <v>1154</v>
      </c>
      <c r="F1156" s="10">
        <v>16673</v>
      </c>
      <c r="G1156" s="10">
        <v>277</v>
      </c>
      <c r="H1156" s="10">
        <v>500194</v>
      </c>
    </row>
    <row r="1157" spans="5:8" x14ac:dyDescent="0.15">
      <c r="E1157" s="10">
        <v>1155</v>
      </c>
      <c r="F1157" s="10">
        <v>16681</v>
      </c>
      <c r="G1157" s="10">
        <v>278</v>
      </c>
      <c r="H1157" s="10">
        <v>500445</v>
      </c>
    </row>
    <row r="1158" spans="5:8" x14ac:dyDescent="0.15">
      <c r="E1158" s="10">
        <v>1156</v>
      </c>
      <c r="F1158" s="10">
        <v>16689</v>
      </c>
      <c r="G1158" s="10">
        <v>278</v>
      </c>
      <c r="H1158" s="10">
        <v>500695</v>
      </c>
    </row>
    <row r="1159" spans="5:8" x14ac:dyDescent="0.15">
      <c r="E1159" s="10">
        <v>1157</v>
      </c>
      <c r="F1159" s="10">
        <v>16698</v>
      </c>
      <c r="G1159" s="10">
        <v>278</v>
      </c>
      <c r="H1159" s="10">
        <v>500946</v>
      </c>
    </row>
    <row r="1160" spans="5:8" x14ac:dyDescent="0.15">
      <c r="E1160" s="10">
        <v>1158</v>
      </c>
      <c r="F1160" s="10">
        <v>16706</v>
      </c>
      <c r="G1160" s="10">
        <v>278</v>
      </c>
      <c r="H1160" s="10">
        <v>501197</v>
      </c>
    </row>
    <row r="1161" spans="5:8" x14ac:dyDescent="0.15">
      <c r="E1161" s="10">
        <v>1159</v>
      </c>
      <c r="F1161" s="10">
        <v>16714</v>
      </c>
      <c r="G1161" s="10">
        <v>278</v>
      </c>
      <c r="H1161" s="10">
        <v>501447</v>
      </c>
    </row>
    <row r="1162" spans="5:8" x14ac:dyDescent="0.15">
      <c r="E1162" s="10">
        <v>1160</v>
      </c>
      <c r="F1162" s="10">
        <v>16723</v>
      </c>
      <c r="G1162" s="10">
        <v>278</v>
      </c>
      <c r="H1162" s="10">
        <v>501698</v>
      </c>
    </row>
    <row r="1163" spans="5:8" x14ac:dyDescent="0.15">
      <c r="E1163" s="10">
        <v>1161</v>
      </c>
      <c r="F1163" s="10">
        <v>16731</v>
      </c>
      <c r="G1163" s="10">
        <v>278</v>
      </c>
      <c r="H1163" s="10">
        <v>501949</v>
      </c>
    </row>
    <row r="1164" spans="5:8" x14ac:dyDescent="0.15">
      <c r="E1164" s="10">
        <v>1162</v>
      </c>
      <c r="F1164" s="10">
        <v>16739</v>
      </c>
      <c r="G1164" s="10">
        <v>278</v>
      </c>
      <c r="H1164" s="10">
        <v>502199</v>
      </c>
    </row>
    <row r="1165" spans="5:8" x14ac:dyDescent="0.15">
      <c r="E1165" s="10">
        <v>1163</v>
      </c>
      <c r="F1165" s="10">
        <v>16748</v>
      </c>
      <c r="G1165" s="10">
        <v>279</v>
      </c>
      <c r="H1165" s="10">
        <v>502450</v>
      </c>
    </row>
    <row r="1166" spans="5:8" x14ac:dyDescent="0.15">
      <c r="E1166" s="10">
        <v>1164</v>
      </c>
      <c r="F1166" s="10">
        <v>16756</v>
      </c>
      <c r="G1166" s="10">
        <v>279</v>
      </c>
      <c r="H1166" s="10">
        <v>502700</v>
      </c>
    </row>
    <row r="1167" spans="5:8" x14ac:dyDescent="0.15">
      <c r="E1167" s="10">
        <v>1165</v>
      </c>
      <c r="F1167" s="10">
        <v>16765</v>
      </c>
      <c r="G1167" s="10">
        <v>279</v>
      </c>
      <c r="H1167" s="10">
        <v>502951</v>
      </c>
    </row>
    <row r="1168" spans="5:8" x14ac:dyDescent="0.15">
      <c r="E1168" s="10">
        <v>1166</v>
      </c>
      <c r="F1168" s="10">
        <v>16773</v>
      </c>
      <c r="G1168" s="10">
        <v>279</v>
      </c>
      <c r="H1168" s="10">
        <v>503202</v>
      </c>
    </row>
    <row r="1169" spans="5:8" x14ac:dyDescent="0.15">
      <c r="E1169" s="10">
        <v>1167</v>
      </c>
      <c r="F1169" s="10">
        <v>16781</v>
      </c>
      <c r="G1169" s="10">
        <v>279</v>
      </c>
      <c r="H1169" s="10">
        <v>503452</v>
      </c>
    </row>
    <row r="1170" spans="5:8" x14ac:dyDescent="0.15">
      <c r="E1170" s="10">
        <v>1168</v>
      </c>
      <c r="F1170" s="10">
        <v>16790</v>
      </c>
      <c r="G1170" s="10">
        <v>279</v>
      </c>
      <c r="H1170" s="10">
        <v>503703</v>
      </c>
    </row>
    <row r="1171" spans="5:8" x14ac:dyDescent="0.15">
      <c r="E1171" s="10">
        <v>1169</v>
      </c>
      <c r="F1171" s="10">
        <v>16798</v>
      </c>
      <c r="G1171" s="10">
        <v>279</v>
      </c>
      <c r="H1171" s="10">
        <v>503954</v>
      </c>
    </row>
    <row r="1172" spans="5:8" x14ac:dyDescent="0.15">
      <c r="E1172" s="10">
        <v>1170</v>
      </c>
      <c r="F1172" s="10">
        <v>16806</v>
      </c>
      <c r="G1172" s="10">
        <v>280</v>
      </c>
      <c r="H1172" s="10">
        <v>504204</v>
      </c>
    </row>
    <row r="1173" spans="5:8" x14ac:dyDescent="0.15">
      <c r="E1173" s="10">
        <v>1171</v>
      </c>
      <c r="F1173" s="10">
        <v>16815</v>
      </c>
      <c r="G1173" s="10">
        <v>280</v>
      </c>
      <c r="H1173" s="10">
        <v>504455</v>
      </c>
    </row>
    <row r="1174" spans="5:8" x14ac:dyDescent="0.15">
      <c r="E1174" s="10">
        <v>1172</v>
      </c>
      <c r="F1174" s="10">
        <v>16823</v>
      </c>
      <c r="G1174" s="10">
        <v>280</v>
      </c>
      <c r="H1174" s="10">
        <v>504706</v>
      </c>
    </row>
    <row r="1175" spans="5:8" x14ac:dyDescent="0.15">
      <c r="E1175" s="10">
        <v>1173</v>
      </c>
      <c r="F1175" s="10">
        <v>16831</v>
      </c>
      <c r="G1175" s="10">
        <v>280</v>
      </c>
      <c r="H1175" s="10">
        <v>504956</v>
      </c>
    </row>
    <row r="1176" spans="5:8" x14ac:dyDescent="0.15">
      <c r="E1176" s="10">
        <v>1174</v>
      </c>
      <c r="F1176" s="10">
        <v>16840</v>
      </c>
      <c r="G1176" s="10">
        <v>280</v>
      </c>
      <c r="H1176" s="10">
        <v>505207</v>
      </c>
    </row>
    <row r="1177" spans="5:8" x14ac:dyDescent="0.15">
      <c r="E1177" s="10">
        <v>1175</v>
      </c>
      <c r="F1177" s="10">
        <v>16848</v>
      </c>
      <c r="G1177" s="10">
        <v>280</v>
      </c>
      <c r="H1177" s="10">
        <v>505457</v>
      </c>
    </row>
    <row r="1178" spans="5:8" x14ac:dyDescent="0.15">
      <c r="E1178" s="10">
        <v>1176</v>
      </c>
      <c r="F1178" s="10">
        <v>16856</v>
      </c>
      <c r="G1178" s="10">
        <v>280</v>
      </c>
      <c r="H1178" s="10">
        <v>505708</v>
      </c>
    </row>
    <row r="1179" spans="5:8" x14ac:dyDescent="0.15">
      <c r="E1179" s="10">
        <v>1177</v>
      </c>
      <c r="F1179" s="10">
        <v>16865</v>
      </c>
      <c r="G1179" s="10">
        <v>281</v>
      </c>
      <c r="H1179" s="10">
        <v>505959</v>
      </c>
    </row>
    <row r="1180" spans="5:8" x14ac:dyDescent="0.15">
      <c r="E1180" s="10">
        <v>1178</v>
      </c>
      <c r="F1180" s="10">
        <v>16873</v>
      </c>
      <c r="G1180" s="10">
        <v>281</v>
      </c>
      <c r="H1180" s="10">
        <v>506209</v>
      </c>
    </row>
    <row r="1181" spans="5:8" x14ac:dyDescent="0.15">
      <c r="E1181" s="10">
        <v>1179</v>
      </c>
      <c r="F1181" s="10">
        <v>16881</v>
      </c>
      <c r="G1181" s="10">
        <v>281</v>
      </c>
      <c r="H1181" s="10">
        <v>506460</v>
      </c>
    </row>
    <row r="1182" spans="5:8" x14ac:dyDescent="0.15">
      <c r="E1182" s="10">
        <v>1180</v>
      </c>
      <c r="F1182" s="10">
        <v>16890</v>
      </c>
      <c r="G1182" s="10">
        <v>281</v>
      </c>
      <c r="H1182" s="10">
        <v>506711</v>
      </c>
    </row>
    <row r="1183" spans="5:8" x14ac:dyDescent="0.15">
      <c r="E1183" s="10">
        <v>1181</v>
      </c>
      <c r="F1183" s="10">
        <v>16898</v>
      </c>
      <c r="G1183" s="10">
        <v>281</v>
      </c>
      <c r="H1183" s="10">
        <v>506961</v>
      </c>
    </row>
    <row r="1184" spans="5:8" x14ac:dyDescent="0.15">
      <c r="E1184" s="10">
        <v>1182</v>
      </c>
      <c r="F1184" s="10">
        <v>16907</v>
      </c>
      <c r="G1184" s="10">
        <v>281</v>
      </c>
      <c r="H1184" s="10">
        <v>507212</v>
      </c>
    </row>
    <row r="1185" spans="5:8" x14ac:dyDescent="0.15">
      <c r="E1185" s="10">
        <v>1183</v>
      </c>
      <c r="F1185" s="10">
        <v>16915</v>
      </c>
      <c r="G1185" s="10">
        <v>281</v>
      </c>
      <c r="H1185" s="10">
        <v>507463</v>
      </c>
    </row>
    <row r="1186" spans="5:8" x14ac:dyDescent="0.15">
      <c r="E1186" s="10">
        <v>1184</v>
      </c>
      <c r="F1186" s="10">
        <v>16923</v>
      </c>
      <c r="G1186" s="10">
        <v>282</v>
      </c>
      <c r="H1186" s="10">
        <v>507713</v>
      </c>
    </row>
    <row r="1187" spans="5:8" x14ac:dyDescent="0.15">
      <c r="E1187" s="10">
        <v>1185</v>
      </c>
      <c r="F1187" s="10">
        <v>16932</v>
      </c>
      <c r="G1187" s="10">
        <v>282</v>
      </c>
      <c r="H1187" s="10">
        <v>507964</v>
      </c>
    </row>
    <row r="1188" spans="5:8" x14ac:dyDescent="0.15">
      <c r="E1188" s="10">
        <v>1186</v>
      </c>
      <c r="F1188" s="10">
        <v>16940</v>
      </c>
      <c r="G1188" s="10">
        <v>282</v>
      </c>
      <c r="H1188" s="10">
        <v>508214</v>
      </c>
    </row>
    <row r="1189" spans="5:8" x14ac:dyDescent="0.15">
      <c r="E1189" s="10">
        <v>1187</v>
      </c>
      <c r="F1189" s="10">
        <v>16948</v>
      </c>
      <c r="G1189" s="10">
        <v>282</v>
      </c>
      <c r="H1189" s="10">
        <v>508465</v>
      </c>
    </row>
    <row r="1190" spans="5:8" x14ac:dyDescent="0.15">
      <c r="E1190" s="10">
        <v>1188</v>
      </c>
      <c r="F1190" s="10">
        <v>16957</v>
      </c>
      <c r="G1190" s="10">
        <v>282</v>
      </c>
      <c r="H1190" s="10">
        <v>508716</v>
      </c>
    </row>
    <row r="1191" spans="5:8" x14ac:dyDescent="0.15">
      <c r="E1191" s="10">
        <v>1189</v>
      </c>
      <c r="F1191" s="10">
        <v>16965</v>
      </c>
      <c r="G1191" s="10">
        <v>282</v>
      </c>
      <c r="H1191" s="10">
        <v>508966</v>
      </c>
    </row>
    <row r="1192" spans="5:8" x14ac:dyDescent="0.15">
      <c r="E1192" s="10">
        <v>1190</v>
      </c>
      <c r="F1192" s="10">
        <v>16973</v>
      </c>
      <c r="G1192" s="10">
        <v>282</v>
      </c>
      <c r="H1192" s="10">
        <v>509217</v>
      </c>
    </row>
    <row r="1193" spans="5:8" x14ac:dyDescent="0.15">
      <c r="E1193" s="10">
        <v>1191</v>
      </c>
      <c r="F1193" s="10">
        <v>16982</v>
      </c>
      <c r="G1193" s="10">
        <v>283</v>
      </c>
      <c r="H1193" s="10">
        <v>509468</v>
      </c>
    </row>
    <row r="1194" spans="5:8" x14ac:dyDescent="0.15">
      <c r="E1194" s="10">
        <v>1192</v>
      </c>
      <c r="F1194" s="10">
        <v>16990</v>
      </c>
      <c r="G1194" s="10">
        <v>283</v>
      </c>
      <c r="H1194" s="10">
        <v>509718</v>
      </c>
    </row>
    <row r="1195" spans="5:8" x14ac:dyDescent="0.15">
      <c r="E1195" s="10">
        <v>1193</v>
      </c>
      <c r="F1195" s="10">
        <v>16998</v>
      </c>
      <c r="G1195" s="10">
        <v>283</v>
      </c>
      <c r="H1195" s="10">
        <v>509969</v>
      </c>
    </row>
    <row r="1196" spans="5:8" x14ac:dyDescent="0.15">
      <c r="E1196" s="10">
        <v>1194</v>
      </c>
      <c r="F1196" s="10">
        <v>17007</v>
      </c>
      <c r="G1196" s="10">
        <v>283</v>
      </c>
      <c r="H1196" s="10">
        <v>510220</v>
      </c>
    </row>
    <row r="1197" spans="5:8" x14ac:dyDescent="0.15">
      <c r="E1197" s="10">
        <v>1195</v>
      </c>
      <c r="F1197" s="10">
        <v>17015</v>
      </c>
      <c r="G1197" s="10">
        <v>283</v>
      </c>
      <c r="H1197" s="10">
        <v>510470</v>
      </c>
    </row>
    <row r="1198" spans="5:8" x14ac:dyDescent="0.15">
      <c r="E1198" s="10">
        <v>1196</v>
      </c>
      <c r="F1198" s="10">
        <v>17024</v>
      </c>
      <c r="G1198" s="10">
        <v>283</v>
      </c>
      <c r="H1198" s="10">
        <v>510721</v>
      </c>
    </row>
    <row r="1199" spans="5:8" x14ac:dyDescent="0.15">
      <c r="E1199" s="10">
        <v>1197</v>
      </c>
      <c r="F1199" s="10">
        <v>17032</v>
      </c>
      <c r="G1199" s="10">
        <v>283</v>
      </c>
      <c r="H1199" s="10">
        <v>510971</v>
      </c>
    </row>
    <row r="1200" spans="5:8" x14ac:dyDescent="0.15">
      <c r="E1200" s="10">
        <v>1198</v>
      </c>
      <c r="F1200" s="10">
        <v>17040</v>
      </c>
      <c r="G1200" s="10">
        <v>284</v>
      </c>
      <c r="H1200" s="10">
        <v>511222</v>
      </c>
    </row>
    <row r="1201" spans="5:8" x14ac:dyDescent="0.15">
      <c r="E1201" s="10">
        <v>1199</v>
      </c>
      <c r="F1201" s="10">
        <v>17049</v>
      </c>
      <c r="G1201" s="10">
        <v>284</v>
      </c>
      <c r="H1201" s="10">
        <v>511473</v>
      </c>
    </row>
    <row r="1202" spans="5:8" x14ac:dyDescent="0.15">
      <c r="E1202" s="10">
        <v>1200</v>
      </c>
      <c r="F1202" s="10">
        <v>17057</v>
      </c>
      <c r="G1202" s="10">
        <v>284</v>
      </c>
      <c r="H1202" s="10">
        <v>511723</v>
      </c>
    </row>
    <row r="1203" spans="5:8" x14ac:dyDescent="0.15">
      <c r="E1203" s="10">
        <v>1201</v>
      </c>
      <c r="F1203" s="10">
        <v>17065</v>
      </c>
      <c r="G1203" s="10">
        <v>284</v>
      </c>
      <c r="H1203" s="10">
        <v>511974</v>
      </c>
    </row>
    <row r="1204" spans="5:8" x14ac:dyDescent="0.15">
      <c r="E1204" s="10">
        <v>1202</v>
      </c>
      <c r="F1204" s="10">
        <v>17074</v>
      </c>
      <c r="G1204" s="10">
        <v>284</v>
      </c>
      <c r="H1204" s="10">
        <v>512225</v>
      </c>
    </row>
    <row r="1205" spans="5:8" x14ac:dyDescent="0.15">
      <c r="E1205" s="10">
        <v>1203</v>
      </c>
      <c r="F1205" s="10">
        <v>17082</v>
      </c>
      <c r="G1205" s="10">
        <v>284</v>
      </c>
      <c r="H1205" s="10">
        <v>512475</v>
      </c>
    </row>
    <row r="1206" spans="5:8" x14ac:dyDescent="0.15">
      <c r="E1206" s="10">
        <v>1204</v>
      </c>
      <c r="F1206" s="10">
        <v>17090</v>
      </c>
      <c r="G1206" s="10">
        <v>284</v>
      </c>
      <c r="H1206" s="10">
        <v>512726</v>
      </c>
    </row>
    <row r="1207" spans="5:8" x14ac:dyDescent="0.15">
      <c r="E1207" s="10">
        <v>1205</v>
      </c>
      <c r="F1207" s="10">
        <v>17099</v>
      </c>
      <c r="G1207" s="10">
        <v>284</v>
      </c>
      <c r="H1207" s="10">
        <v>512977</v>
      </c>
    </row>
    <row r="1208" spans="5:8" x14ac:dyDescent="0.15">
      <c r="E1208" s="10">
        <v>1206</v>
      </c>
      <c r="F1208" s="10">
        <v>17107</v>
      </c>
      <c r="G1208" s="10">
        <v>285</v>
      </c>
      <c r="H1208" s="10">
        <v>513227</v>
      </c>
    </row>
    <row r="1209" spans="5:8" x14ac:dyDescent="0.15">
      <c r="E1209" s="10">
        <v>1207</v>
      </c>
      <c r="F1209" s="10">
        <v>17115</v>
      </c>
      <c r="G1209" s="10">
        <v>285</v>
      </c>
      <c r="H1209" s="10">
        <v>513478</v>
      </c>
    </row>
    <row r="1210" spans="5:8" x14ac:dyDescent="0.15">
      <c r="E1210" s="10">
        <v>1208</v>
      </c>
      <c r="F1210" s="10">
        <v>17124</v>
      </c>
      <c r="G1210" s="10">
        <v>285</v>
      </c>
      <c r="H1210" s="10">
        <v>513728</v>
      </c>
    </row>
    <row r="1211" spans="5:8" x14ac:dyDescent="0.15">
      <c r="E1211" s="10">
        <v>1209</v>
      </c>
      <c r="F1211" s="10">
        <v>17132</v>
      </c>
      <c r="G1211" s="10">
        <v>285</v>
      </c>
      <c r="H1211" s="10">
        <v>513979</v>
      </c>
    </row>
    <row r="1212" spans="5:8" x14ac:dyDescent="0.15">
      <c r="E1212" s="10">
        <v>1210</v>
      </c>
      <c r="F1212" s="10">
        <v>17140</v>
      </c>
      <c r="G1212" s="10">
        <v>285</v>
      </c>
      <c r="H1212" s="10">
        <v>514230</v>
      </c>
    </row>
    <row r="1213" spans="5:8" x14ac:dyDescent="0.15">
      <c r="E1213" s="10">
        <v>1211</v>
      </c>
      <c r="F1213" s="10">
        <v>17149</v>
      </c>
      <c r="G1213" s="10">
        <v>285</v>
      </c>
      <c r="H1213" s="10">
        <v>514480</v>
      </c>
    </row>
    <row r="1214" spans="5:8" x14ac:dyDescent="0.15">
      <c r="E1214" s="10">
        <v>1212</v>
      </c>
      <c r="F1214" s="10">
        <v>17157</v>
      </c>
      <c r="G1214" s="10">
        <v>285</v>
      </c>
      <c r="H1214" s="10">
        <v>514731</v>
      </c>
    </row>
    <row r="1215" spans="5:8" x14ac:dyDescent="0.15">
      <c r="E1215" s="10">
        <v>1213</v>
      </c>
      <c r="F1215" s="10">
        <v>17166</v>
      </c>
      <c r="G1215" s="10">
        <v>286</v>
      </c>
      <c r="H1215" s="10">
        <v>514982</v>
      </c>
    </row>
    <row r="1216" spans="5:8" x14ac:dyDescent="0.15">
      <c r="E1216" s="10">
        <v>1214</v>
      </c>
      <c r="F1216" s="10">
        <v>17174</v>
      </c>
      <c r="G1216" s="10">
        <v>286</v>
      </c>
      <c r="H1216" s="10">
        <v>515232</v>
      </c>
    </row>
    <row r="1217" spans="5:8" x14ac:dyDescent="0.15">
      <c r="E1217" s="10">
        <v>1215</v>
      </c>
      <c r="F1217" s="10">
        <v>17182</v>
      </c>
      <c r="G1217" s="10">
        <v>286</v>
      </c>
      <c r="H1217" s="10">
        <v>515483</v>
      </c>
    </row>
    <row r="1218" spans="5:8" x14ac:dyDescent="0.15">
      <c r="E1218" s="10">
        <v>1216</v>
      </c>
      <c r="F1218" s="10">
        <v>17191</v>
      </c>
      <c r="G1218" s="10">
        <v>286</v>
      </c>
      <c r="H1218" s="10">
        <v>515734</v>
      </c>
    </row>
    <row r="1219" spans="5:8" x14ac:dyDescent="0.15">
      <c r="E1219" s="10">
        <v>1217</v>
      </c>
      <c r="F1219" s="10">
        <v>17199</v>
      </c>
      <c r="G1219" s="10">
        <v>286</v>
      </c>
      <c r="H1219" s="10">
        <v>515984</v>
      </c>
    </row>
    <row r="1220" spans="5:8" x14ac:dyDescent="0.15">
      <c r="E1220" s="10">
        <v>1218</v>
      </c>
      <c r="F1220" s="10">
        <v>17207</v>
      </c>
      <c r="G1220" s="10">
        <v>286</v>
      </c>
      <c r="H1220" s="10">
        <v>516235</v>
      </c>
    </row>
    <row r="1221" spans="5:8" x14ac:dyDescent="0.15">
      <c r="E1221" s="10">
        <v>1219</v>
      </c>
      <c r="F1221" s="10">
        <v>17216</v>
      </c>
      <c r="G1221" s="10">
        <v>286</v>
      </c>
      <c r="H1221" s="10">
        <v>516485</v>
      </c>
    </row>
    <row r="1222" spans="5:8" x14ac:dyDescent="0.15">
      <c r="E1222" s="10">
        <v>1220</v>
      </c>
      <c r="F1222" s="10">
        <v>17224</v>
      </c>
      <c r="G1222" s="10">
        <v>287</v>
      </c>
      <c r="H1222" s="10">
        <v>516736</v>
      </c>
    </row>
    <row r="1223" spans="5:8" x14ac:dyDescent="0.15">
      <c r="E1223" s="10">
        <v>1221</v>
      </c>
      <c r="F1223" s="10">
        <v>17232</v>
      </c>
      <c r="G1223" s="10">
        <v>287</v>
      </c>
      <c r="H1223" s="10">
        <v>516987</v>
      </c>
    </row>
    <row r="1224" spans="5:8" x14ac:dyDescent="0.15">
      <c r="E1224" s="10">
        <v>1222</v>
      </c>
      <c r="F1224" s="10">
        <v>17241</v>
      </c>
      <c r="G1224" s="10">
        <v>287</v>
      </c>
      <c r="H1224" s="10">
        <v>517237</v>
      </c>
    </row>
    <row r="1225" spans="5:8" x14ac:dyDescent="0.15">
      <c r="E1225" s="10">
        <v>1223</v>
      </c>
      <c r="F1225" s="10">
        <v>17249</v>
      </c>
      <c r="G1225" s="10">
        <v>287</v>
      </c>
      <c r="H1225" s="10">
        <v>517488</v>
      </c>
    </row>
    <row r="1226" spans="5:8" x14ac:dyDescent="0.15">
      <c r="E1226" s="10">
        <v>1224</v>
      </c>
      <c r="F1226" s="10">
        <v>17257</v>
      </c>
      <c r="G1226" s="10">
        <v>287</v>
      </c>
      <c r="H1226" s="10">
        <v>517739</v>
      </c>
    </row>
    <row r="1227" spans="5:8" x14ac:dyDescent="0.15">
      <c r="E1227" s="10">
        <v>1225</v>
      </c>
      <c r="F1227" s="10">
        <v>17266</v>
      </c>
      <c r="G1227" s="10">
        <v>287</v>
      </c>
      <c r="H1227" s="10">
        <v>517989</v>
      </c>
    </row>
    <row r="1228" spans="5:8" x14ac:dyDescent="0.15">
      <c r="E1228" s="10">
        <v>1226</v>
      </c>
      <c r="F1228" s="10">
        <v>17274</v>
      </c>
      <c r="G1228" s="10">
        <v>287</v>
      </c>
      <c r="H1228" s="10">
        <v>518240</v>
      </c>
    </row>
    <row r="1229" spans="5:8" x14ac:dyDescent="0.15">
      <c r="E1229" s="10">
        <v>1227</v>
      </c>
      <c r="F1229" s="10">
        <v>17283</v>
      </c>
      <c r="G1229" s="10">
        <v>288</v>
      </c>
      <c r="H1229" s="10">
        <v>518491</v>
      </c>
    </row>
    <row r="1230" spans="5:8" x14ac:dyDescent="0.15">
      <c r="E1230" s="10">
        <v>1228</v>
      </c>
      <c r="F1230" s="10">
        <v>17291</v>
      </c>
      <c r="G1230" s="10">
        <v>288</v>
      </c>
      <c r="H1230" s="10">
        <v>518741</v>
      </c>
    </row>
    <row r="1231" spans="5:8" x14ac:dyDescent="0.15">
      <c r="E1231" s="10">
        <v>1229</v>
      </c>
      <c r="F1231" s="10">
        <v>17299</v>
      </c>
      <c r="G1231" s="10">
        <v>288</v>
      </c>
      <c r="H1231" s="10">
        <v>518992</v>
      </c>
    </row>
    <row r="1232" spans="5:8" x14ac:dyDescent="0.15">
      <c r="E1232" s="10">
        <v>1230</v>
      </c>
      <c r="F1232" s="10">
        <v>17308</v>
      </c>
      <c r="G1232" s="10">
        <v>288</v>
      </c>
      <c r="H1232" s="10">
        <v>519242</v>
      </c>
    </row>
    <row r="1233" spans="5:8" x14ac:dyDescent="0.15">
      <c r="E1233" s="10">
        <v>1231</v>
      </c>
      <c r="F1233" s="10">
        <v>17316</v>
      </c>
      <c r="G1233" s="10">
        <v>288</v>
      </c>
      <c r="H1233" s="10">
        <v>519493</v>
      </c>
    </row>
    <row r="1234" spans="5:8" x14ac:dyDescent="0.15">
      <c r="E1234" s="10">
        <v>1232</v>
      </c>
      <c r="F1234" s="10">
        <v>17324</v>
      </c>
      <c r="G1234" s="10">
        <v>288</v>
      </c>
      <c r="H1234" s="10">
        <v>519744</v>
      </c>
    </row>
    <row r="1235" spans="5:8" x14ac:dyDescent="0.15">
      <c r="E1235" s="10">
        <v>1233</v>
      </c>
      <c r="F1235" s="10">
        <v>17333</v>
      </c>
      <c r="G1235" s="10">
        <v>288</v>
      </c>
      <c r="H1235" s="10">
        <v>519994</v>
      </c>
    </row>
    <row r="1236" spans="5:8" x14ac:dyDescent="0.15">
      <c r="E1236" s="10">
        <v>1234</v>
      </c>
      <c r="F1236" s="10">
        <v>17341</v>
      </c>
      <c r="G1236" s="10">
        <v>289</v>
      </c>
      <c r="H1236" s="10">
        <v>520245</v>
      </c>
    </row>
    <row r="1237" spans="5:8" x14ac:dyDescent="0.15">
      <c r="E1237" s="10">
        <v>1235</v>
      </c>
      <c r="F1237" s="10">
        <v>17349</v>
      </c>
      <c r="G1237" s="10">
        <v>289</v>
      </c>
      <c r="H1237" s="10">
        <v>520496</v>
      </c>
    </row>
    <row r="1238" spans="5:8" x14ac:dyDescent="0.15">
      <c r="E1238" s="10">
        <v>1236</v>
      </c>
      <c r="F1238" s="10">
        <v>17358</v>
      </c>
      <c r="G1238" s="10">
        <v>289</v>
      </c>
      <c r="H1238" s="10">
        <v>520746</v>
      </c>
    </row>
    <row r="1239" spans="5:8" x14ac:dyDescent="0.15">
      <c r="E1239" s="10">
        <v>1237</v>
      </c>
      <c r="F1239" s="10">
        <v>17366</v>
      </c>
      <c r="G1239" s="10">
        <v>289</v>
      </c>
      <c r="H1239" s="10">
        <v>520997</v>
      </c>
    </row>
    <row r="1240" spans="5:8" x14ac:dyDescent="0.15">
      <c r="E1240" s="10">
        <v>1238</v>
      </c>
      <c r="F1240" s="10">
        <v>17374</v>
      </c>
      <c r="G1240" s="10">
        <v>289</v>
      </c>
      <c r="H1240" s="10">
        <v>521248</v>
      </c>
    </row>
    <row r="1241" spans="5:8" x14ac:dyDescent="0.15">
      <c r="E1241" s="10">
        <v>1239</v>
      </c>
      <c r="F1241" s="10">
        <v>17383</v>
      </c>
      <c r="G1241" s="10">
        <v>289</v>
      </c>
      <c r="H1241" s="10">
        <v>521498</v>
      </c>
    </row>
    <row r="1242" spans="5:8" x14ac:dyDescent="0.15">
      <c r="E1242" s="10">
        <v>1240</v>
      </c>
      <c r="F1242" s="10">
        <v>17391</v>
      </c>
      <c r="G1242" s="10">
        <v>289</v>
      </c>
      <c r="H1242" s="10">
        <v>521749</v>
      </c>
    </row>
    <row r="1243" spans="5:8" x14ac:dyDescent="0.15">
      <c r="E1243" s="10">
        <v>1241</v>
      </c>
      <c r="F1243" s="10">
        <v>17399</v>
      </c>
      <c r="G1243" s="10">
        <v>289</v>
      </c>
      <c r="H1243" s="10">
        <v>521999</v>
      </c>
    </row>
    <row r="1244" spans="5:8" x14ac:dyDescent="0.15">
      <c r="E1244" s="10">
        <v>1242</v>
      </c>
      <c r="F1244" s="10">
        <v>17408</v>
      </c>
      <c r="G1244" s="10">
        <v>290</v>
      </c>
      <c r="H1244" s="10">
        <v>522250</v>
      </c>
    </row>
    <row r="1245" spans="5:8" x14ac:dyDescent="0.15">
      <c r="E1245" s="10">
        <v>1243</v>
      </c>
      <c r="F1245" s="10">
        <v>17416</v>
      </c>
      <c r="G1245" s="10">
        <v>290</v>
      </c>
      <c r="H1245" s="10">
        <v>522501</v>
      </c>
    </row>
    <row r="1246" spans="5:8" x14ac:dyDescent="0.15">
      <c r="E1246" s="10">
        <v>1244</v>
      </c>
      <c r="F1246" s="10">
        <v>17425</v>
      </c>
      <c r="G1246" s="10">
        <v>290</v>
      </c>
      <c r="H1246" s="10">
        <v>522751</v>
      </c>
    </row>
    <row r="1247" spans="5:8" x14ac:dyDescent="0.15">
      <c r="E1247" s="10">
        <v>1245</v>
      </c>
      <c r="F1247" s="10">
        <v>17433</v>
      </c>
      <c r="G1247" s="10">
        <v>290</v>
      </c>
      <c r="H1247" s="10">
        <v>523002</v>
      </c>
    </row>
    <row r="1248" spans="5:8" x14ac:dyDescent="0.15">
      <c r="E1248" s="10">
        <v>1246</v>
      </c>
      <c r="F1248" s="10">
        <v>17441</v>
      </c>
      <c r="G1248" s="10">
        <v>290</v>
      </c>
      <c r="H1248" s="10">
        <v>523253</v>
      </c>
    </row>
    <row r="1249" spans="5:8" x14ac:dyDescent="0.15">
      <c r="E1249" s="10">
        <v>1247</v>
      </c>
      <c r="F1249" s="10">
        <v>17450</v>
      </c>
      <c r="G1249" s="10">
        <v>290</v>
      </c>
      <c r="H1249" s="10">
        <v>523503</v>
      </c>
    </row>
    <row r="1250" spans="5:8" x14ac:dyDescent="0.15">
      <c r="E1250" s="10">
        <v>1248</v>
      </c>
      <c r="F1250" s="10">
        <v>17458</v>
      </c>
      <c r="G1250" s="10">
        <v>290</v>
      </c>
      <c r="H1250" s="10">
        <v>523754</v>
      </c>
    </row>
    <row r="1251" spans="5:8" x14ac:dyDescent="0.15">
      <c r="E1251" s="10">
        <v>1249</v>
      </c>
      <c r="F1251" s="10">
        <v>17466</v>
      </c>
      <c r="G1251" s="10">
        <v>291</v>
      </c>
      <c r="H1251" s="10">
        <v>524005</v>
      </c>
    </row>
    <row r="1252" spans="5:8" x14ac:dyDescent="0.15">
      <c r="E1252" s="10">
        <v>1250</v>
      </c>
      <c r="F1252" s="10">
        <v>17475</v>
      </c>
      <c r="G1252" s="10">
        <v>291</v>
      </c>
      <c r="H1252" s="10">
        <v>524255</v>
      </c>
    </row>
    <row r="1253" spans="5:8" x14ac:dyDescent="0.15">
      <c r="E1253" s="10">
        <v>1251</v>
      </c>
      <c r="F1253" s="10">
        <v>17483</v>
      </c>
      <c r="G1253" s="10">
        <v>291</v>
      </c>
      <c r="H1253" s="10">
        <v>524506</v>
      </c>
    </row>
    <row r="1254" spans="5:8" x14ac:dyDescent="0.15">
      <c r="E1254" s="10">
        <v>1252</v>
      </c>
      <c r="F1254" s="10">
        <v>17491</v>
      </c>
      <c r="G1254" s="10">
        <v>291</v>
      </c>
      <c r="H1254" s="10">
        <v>524756</v>
      </c>
    </row>
    <row r="1255" spans="5:8" x14ac:dyDescent="0.15">
      <c r="E1255" s="10">
        <v>1253</v>
      </c>
      <c r="F1255" s="10">
        <v>17500</v>
      </c>
      <c r="G1255" s="10">
        <v>291</v>
      </c>
      <c r="H1255" s="10">
        <v>525007</v>
      </c>
    </row>
    <row r="1256" spans="5:8" x14ac:dyDescent="0.15">
      <c r="E1256" s="10">
        <v>1254</v>
      </c>
      <c r="F1256" s="10">
        <v>17508</v>
      </c>
      <c r="G1256" s="10">
        <v>291</v>
      </c>
      <c r="H1256" s="10">
        <v>525258</v>
      </c>
    </row>
    <row r="1257" spans="5:8" x14ac:dyDescent="0.15">
      <c r="E1257" s="10">
        <v>1255</v>
      </c>
      <c r="F1257" s="10">
        <v>17516</v>
      </c>
      <c r="G1257" s="10">
        <v>291</v>
      </c>
      <c r="H1257" s="10">
        <v>525508</v>
      </c>
    </row>
    <row r="1258" spans="5:8" x14ac:dyDescent="0.15">
      <c r="E1258" s="10">
        <v>1256</v>
      </c>
      <c r="F1258" s="10">
        <v>17525</v>
      </c>
      <c r="G1258" s="10">
        <v>292</v>
      </c>
      <c r="H1258" s="10">
        <v>525759</v>
      </c>
    </row>
    <row r="1259" spans="5:8" x14ac:dyDescent="0.15">
      <c r="E1259" s="10">
        <v>1257</v>
      </c>
      <c r="F1259" s="10">
        <v>17533</v>
      </c>
      <c r="G1259" s="10">
        <v>292</v>
      </c>
      <c r="H1259" s="10">
        <v>526010</v>
      </c>
    </row>
    <row r="1260" spans="5:8" x14ac:dyDescent="0.15">
      <c r="E1260" s="10">
        <v>1258</v>
      </c>
      <c r="F1260" s="10">
        <v>17542</v>
      </c>
      <c r="G1260" s="10">
        <v>292</v>
      </c>
      <c r="H1260" s="10">
        <v>526260</v>
      </c>
    </row>
    <row r="1261" spans="5:8" x14ac:dyDescent="0.15">
      <c r="E1261" s="10">
        <v>1259</v>
      </c>
      <c r="F1261" s="10">
        <v>17550</v>
      </c>
      <c r="G1261" s="10">
        <v>292</v>
      </c>
      <c r="H1261" s="10">
        <v>526511</v>
      </c>
    </row>
    <row r="1262" spans="5:8" x14ac:dyDescent="0.15">
      <c r="E1262" s="10">
        <v>1260</v>
      </c>
      <c r="F1262" s="10">
        <v>17558</v>
      </c>
      <c r="G1262" s="10">
        <v>292</v>
      </c>
      <c r="H1262" s="10">
        <v>526762</v>
      </c>
    </row>
    <row r="1263" spans="5:8" x14ac:dyDescent="0.15">
      <c r="E1263" s="10">
        <v>1261</v>
      </c>
      <c r="F1263" s="10">
        <v>17567</v>
      </c>
      <c r="G1263" s="10">
        <v>292</v>
      </c>
      <c r="H1263" s="10">
        <v>527012</v>
      </c>
    </row>
    <row r="1264" spans="5:8" x14ac:dyDescent="0.15">
      <c r="E1264" s="10">
        <v>1262</v>
      </c>
      <c r="F1264" s="10">
        <v>17575</v>
      </c>
      <c r="G1264" s="10">
        <v>292</v>
      </c>
      <c r="H1264" s="10">
        <v>527263</v>
      </c>
    </row>
    <row r="1265" spans="5:8" x14ac:dyDescent="0.15">
      <c r="E1265" s="10">
        <v>1263</v>
      </c>
      <c r="F1265" s="10">
        <v>17583</v>
      </c>
      <c r="G1265" s="10">
        <v>293</v>
      </c>
      <c r="H1265" s="10">
        <v>527514</v>
      </c>
    </row>
    <row r="1266" spans="5:8" x14ac:dyDescent="0.15">
      <c r="E1266" s="10">
        <v>1264</v>
      </c>
      <c r="F1266" s="10">
        <v>17592</v>
      </c>
      <c r="G1266" s="10">
        <v>293</v>
      </c>
      <c r="H1266" s="10">
        <v>527764</v>
      </c>
    </row>
    <row r="1267" spans="5:8" x14ac:dyDescent="0.15">
      <c r="E1267" s="10">
        <v>1265</v>
      </c>
      <c r="F1267" s="10">
        <v>17600</v>
      </c>
      <c r="G1267" s="10">
        <v>293</v>
      </c>
      <c r="H1267" s="10">
        <v>528015</v>
      </c>
    </row>
    <row r="1268" spans="5:8" x14ac:dyDescent="0.15">
      <c r="E1268" s="10">
        <v>1266</v>
      </c>
      <c r="F1268" s="10">
        <v>17608</v>
      </c>
      <c r="G1268" s="10">
        <v>293</v>
      </c>
      <c r="H1268" s="10">
        <v>528265</v>
      </c>
    </row>
    <row r="1269" spans="5:8" x14ac:dyDescent="0.15">
      <c r="E1269" s="10">
        <v>1267</v>
      </c>
      <c r="F1269" s="10">
        <v>17617</v>
      </c>
      <c r="G1269" s="10">
        <v>293</v>
      </c>
      <c r="H1269" s="10">
        <v>528516</v>
      </c>
    </row>
    <row r="1270" spans="5:8" x14ac:dyDescent="0.15">
      <c r="E1270" s="10">
        <v>1268</v>
      </c>
      <c r="F1270" s="10">
        <v>17625</v>
      </c>
      <c r="G1270" s="10">
        <v>293</v>
      </c>
      <c r="H1270" s="10">
        <v>528767</v>
      </c>
    </row>
    <row r="1271" spans="5:8" x14ac:dyDescent="0.15">
      <c r="E1271" s="10">
        <v>1269</v>
      </c>
      <c r="F1271" s="10">
        <v>17633</v>
      </c>
      <c r="G1271" s="10">
        <v>293</v>
      </c>
      <c r="H1271" s="10">
        <v>529017</v>
      </c>
    </row>
    <row r="1272" spans="5:8" x14ac:dyDescent="0.15">
      <c r="E1272" s="10">
        <v>1270</v>
      </c>
      <c r="F1272" s="10">
        <v>17642</v>
      </c>
      <c r="G1272" s="10">
        <v>294</v>
      </c>
      <c r="H1272" s="10">
        <v>529268</v>
      </c>
    </row>
    <row r="1273" spans="5:8" x14ac:dyDescent="0.15">
      <c r="E1273" s="10">
        <v>1271</v>
      </c>
      <c r="F1273" s="10">
        <v>17650</v>
      </c>
      <c r="G1273" s="10">
        <v>294</v>
      </c>
      <c r="H1273" s="10">
        <v>529519</v>
      </c>
    </row>
    <row r="1274" spans="5:8" x14ac:dyDescent="0.15">
      <c r="E1274" s="10">
        <v>1272</v>
      </c>
      <c r="F1274" s="10">
        <v>17658</v>
      </c>
      <c r="G1274" s="10">
        <v>294</v>
      </c>
      <c r="H1274" s="10">
        <v>529769</v>
      </c>
    </row>
    <row r="1275" spans="5:8" x14ac:dyDescent="0.15">
      <c r="E1275" s="10">
        <v>1273</v>
      </c>
      <c r="F1275" s="10">
        <v>17667</v>
      </c>
      <c r="G1275" s="10">
        <v>294</v>
      </c>
      <c r="H1275" s="10">
        <v>530020</v>
      </c>
    </row>
    <row r="1276" spans="5:8" x14ac:dyDescent="0.15">
      <c r="E1276" s="10">
        <v>1274</v>
      </c>
      <c r="F1276" s="10">
        <v>17675</v>
      </c>
      <c r="G1276" s="10">
        <v>294</v>
      </c>
      <c r="H1276" s="10">
        <v>530271</v>
      </c>
    </row>
    <row r="1277" spans="5:8" x14ac:dyDescent="0.15">
      <c r="E1277" s="10">
        <v>1275</v>
      </c>
      <c r="F1277" s="10">
        <v>17684</v>
      </c>
      <c r="G1277" s="10">
        <v>294</v>
      </c>
      <c r="H1277" s="10">
        <v>530521</v>
      </c>
    </row>
    <row r="1278" spans="5:8" x14ac:dyDescent="0.15">
      <c r="E1278" s="10">
        <v>1276</v>
      </c>
      <c r="F1278" s="10">
        <v>17692</v>
      </c>
      <c r="G1278" s="10">
        <v>294</v>
      </c>
      <c r="H1278" s="10">
        <v>530772</v>
      </c>
    </row>
    <row r="1279" spans="5:8" x14ac:dyDescent="0.15">
      <c r="E1279" s="10">
        <v>1277</v>
      </c>
      <c r="F1279" s="10">
        <v>17700</v>
      </c>
      <c r="G1279" s="10">
        <v>295</v>
      </c>
      <c r="H1279" s="10">
        <v>531022</v>
      </c>
    </row>
    <row r="1280" spans="5:8" x14ac:dyDescent="0.15">
      <c r="E1280" s="10">
        <v>1278</v>
      </c>
      <c r="F1280" s="10">
        <v>17709</v>
      </c>
      <c r="G1280" s="10">
        <v>295</v>
      </c>
      <c r="H1280" s="10">
        <v>531273</v>
      </c>
    </row>
    <row r="1281" spans="5:8" x14ac:dyDescent="0.15">
      <c r="E1281" s="10">
        <v>1279</v>
      </c>
      <c r="F1281" s="10">
        <v>17717</v>
      </c>
      <c r="G1281" s="10">
        <v>295</v>
      </c>
      <c r="H1281" s="10">
        <v>531524</v>
      </c>
    </row>
    <row r="1282" spans="5:8" x14ac:dyDescent="0.15">
      <c r="E1282" s="10">
        <v>1280</v>
      </c>
      <c r="F1282" s="10">
        <v>17725</v>
      </c>
      <c r="G1282" s="10">
        <v>295</v>
      </c>
      <c r="H1282" s="10">
        <v>531774</v>
      </c>
    </row>
    <row r="1283" spans="5:8" x14ac:dyDescent="0.15">
      <c r="E1283" s="10">
        <v>1281</v>
      </c>
      <c r="F1283" s="10">
        <v>17734</v>
      </c>
      <c r="G1283" s="10">
        <v>295</v>
      </c>
      <c r="H1283" s="10">
        <v>532025</v>
      </c>
    </row>
    <row r="1284" spans="5:8" x14ac:dyDescent="0.15">
      <c r="E1284" s="10">
        <v>1282</v>
      </c>
      <c r="F1284" s="10">
        <v>17742</v>
      </c>
      <c r="G1284" s="10">
        <v>295</v>
      </c>
      <c r="H1284" s="10">
        <v>532276</v>
      </c>
    </row>
    <row r="1285" spans="5:8" x14ac:dyDescent="0.15">
      <c r="E1285" s="10">
        <v>1283</v>
      </c>
      <c r="F1285" s="10">
        <v>17750</v>
      </c>
      <c r="G1285" s="10">
        <v>295</v>
      </c>
      <c r="H1285" s="10">
        <v>532526</v>
      </c>
    </row>
    <row r="1286" spans="5:8" x14ac:dyDescent="0.15">
      <c r="E1286" s="10">
        <v>1284</v>
      </c>
      <c r="F1286" s="10">
        <v>17759</v>
      </c>
      <c r="G1286" s="10">
        <v>295</v>
      </c>
      <c r="H1286" s="10">
        <v>532777</v>
      </c>
    </row>
    <row r="1287" spans="5:8" x14ac:dyDescent="0.15">
      <c r="E1287" s="10">
        <v>1285</v>
      </c>
      <c r="F1287" s="10">
        <v>17767</v>
      </c>
      <c r="G1287" s="10">
        <v>296</v>
      </c>
      <c r="H1287" s="10">
        <v>533028</v>
      </c>
    </row>
    <row r="1288" spans="5:8" x14ac:dyDescent="0.15">
      <c r="E1288" s="10">
        <v>1286</v>
      </c>
      <c r="F1288" s="10">
        <v>17775</v>
      </c>
      <c r="G1288" s="10">
        <v>296</v>
      </c>
      <c r="H1288" s="10">
        <v>533278</v>
      </c>
    </row>
    <row r="1289" spans="5:8" x14ac:dyDescent="0.15">
      <c r="E1289" s="10">
        <v>1287</v>
      </c>
      <c r="F1289" s="10">
        <v>17784</v>
      </c>
      <c r="G1289" s="10">
        <v>296</v>
      </c>
      <c r="H1289" s="10">
        <v>533529</v>
      </c>
    </row>
    <row r="1290" spans="5:8" x14ac:dyDescent="0.15">
      <c r="E1290" s="10">
        <v>1288</v>
      </c>
      <c r="F1290" s="10">
        <v>17792</v>
      </c>
      <c r="G1290" s="10">
        <v>296</v>
      </c>
      <c r="H1290" s="10">
        <v>533779</v>
      </c>
    </row>
    <row r="1291" spans="5:8" x14ac:dyDescent="0.15">
      <c r="E1291" s="10">
        <v>1289</v>
      </c>
      <c r="F1291" s="10">
        <v>17801</v>
      </c>
      <c r="G1291" s="10">
        <v>296</v>
      </c>
      <c r="H1291" s="10">
        <v>534030</v>
      </c>
    </row>
    <row r="1292" spans="5:8" x14ac:dyDescent="0.15">
      <c r="E1292" s="10">
        <v>1290</v>
      </c>
      <c r="F1292" s="10">
        <v>17809</v>
      </c>
      <c r="G1292" s="10">
        <v>296</v>
      </c>
      <c r="H1292" s="10">
        <v>534281</v>
      </c>
    </row>
    <row r="1293" spans="5:8" x14ac:dyDescent="0.15">
      <c r="E1293" s="10">
        <v>1291</v>
      </c>
      <c r="F1293" s="10">
        <v>17817</v>
      </c>
      <c r="G1293" s="10">
        <v>296</v>
      </c>
      <c r="H1293" s="10">
        <v>534531</v>
      </c>
    </row>
    <row r="1294" spans="5:8" x14ac:dyDescent="0.15">
      <c r="E1294" s="10">
        <v>1292</v>
      </c>
      <c r="F1294" s="10">
        <v>17826</v>
      </c>
      <c r="G1294" s="10">
        <v>297</v>
      </c>
      <c r="H1294" s="10">
        <v>534782</v>
      </c>
    </row>
    <row r="1295" spans="5:8" x14ac:dyDescent="0.15">
      <c r="E1295" s="10">
        <v>1293</v>
      </c>
      <c r="F1295" s="10">
        <v>17834</v>
      </c>
      <c r="G1295" s="10">
        <v>297</v>
      </c>
      <c r="H1295" s="10">
        <v>535033</v>
      </c>
    </row>
    <row r="1296" spans="5:8" x14ac:dyDescent="0.15">
      <c r="E1296" s="10">
        <v>1294</v>
      </c>
      <c r="F1296" s="10">
        <v>17842</v>
      </c>
      <c r="G1296" s="10">
        <v>297</v>
      </c>
      <c r="H1296" s="10">
        <v>535283</v>
      </c>
    </row>
    <row r="1297" spans="5:8" x14ac:dyDescent="0.15">
      <c r="E1297" s="10">
        <v>1295</v>
      </c>
      <c r="F1297" s="10">
        <v>17851</v>
      </c>
      <c r="G1297" s="10">
        <v>297</v>
      </c>
      <c r="H1297" s="10">
        <v>535534</v>
      </c>
    </row>
    <row r="1298" spans="5:8" x14ac:dyDescent="0.15">
      <c r="E1298" s="10">
        <v>1296</v>
      </c>
      <c r="F1298" s="10">
        <v>17859</v>
      </c>
      <c r="G1298" s="10">
        <v>297</v>
      </c>
      <c r="H1298" s="10">
        <v>535785</v>
      </c>
    </row>
    <row r="1299" spans="5:8" x14ac:dyDescent="0.15">
      <c r="E1299" s="10">
        <v>1297</v>
      </c>
      <c r="F1299" s="10">
        <v>17867</v>
      </c>
      <c r="G1299" s="10">
        <v>297</v>
      </c>
      <c r="H1299" s="10">
        <v>536035</v>
      </c>
    </row>
    <row r="1300" spans="5:8" x14ac:dyDescent="0.15">
      <c r="E1300" s="10">
        <v>1298</v>
      </c>
      <c r="F1300" s="10">
        <v>17876</v>
      </c>
      <c r="G1300" s="10">
        <v>297</v>
      </c>
      <c r="H1300" s="10">
        <v>536286</v>
      </c>
    </row>
    <row r="1301" spans="5:8" x14ac:dyDescent="0.15">
      <c r="E1301" s="10">
        <v>1299</v>
      </c>
      <c r="F1301" s="10">
        <v>17884</v>
      </c>
      <c r="G1301" s="10">
        <v>298</v>
      </c>
      <c r="H1301" s="10">
        <v>536536</v>
      </c>
    </row>
    <row r="1302" spans="5:8" x14ac:dyDescent="0.15">
      <c r="E1302" s="10">
        <v>1300</v>
      </c>
      <c r="F1302" s="10">
        <v>17892</v>
      </c>
      <c r="G1302" s="10">
        <v>298</v>
      </c>
      <c r="H1302" s="10">
        <v>536787</v>
      </c>
    </row>
    <row r="1303" spans="5:8" x14ac:dyDescent="0.15">
      <c r="E1303" s="10">
        <v>1301</v>
      </c>
      <c r="F1303" s="10">
        <v>17967</v>
      </c>
      <c r="G1303" s="10">
        <v>299</v>
      </c>
      <c r="H1303" s="10">
        <v>539016</v>
      </c>
    </row>
    <row r="1304" spans="5:8" x14ac:dyDescent="0.15">
      <c r="E1304" s="10">
        <v>1302</v>
      </c>
      <c r="F1304" s="10">
        <v>17974</v>
      </c>
      <c r="G1304" s="10">
        <v>299</v>
      </c>
      <c r="H1304" s="10">
        <v>539239</v>
      </c>
    </row>
    <row r="1305" spans="5:8" x14ac:dyDescent="0.15">
      <c r="E1305" s="10">
        <v>1303</v>
      </c>
      <c r="F1305" s="10">
        <v>17982</v>
      </c>
      <c r="G1305" s="10">
        <v>299</v>
      </c>
      <c r="H1305" s="10">
        <v>539462</v>
      </c>
    </row>
    <row r="1306" spans="5:8" x14ac:dyDescent="0.15">
      <c r="E1306" s="10">
        <v>1304</v>
      </c>
      <c r="F1306" s="10">
        <v>17989</v>
      </c>
      <c r="G1306" s="10">
        <v>299</v>
      </c>
      <c r="H1306" s="10">
        <v>539685</v>
      </c>
    </row>
    <row r="1307" spans="5:8" x14ac:dyDescent="0.15">
      <c r="E1307" s="10">
        <v>1305</v>
      </c>
      <c r="F1307" s="10">
        <v>17996</v>
      </c>
      <c r="G1307" s="10">
        <v>299</v>
      </c>
      <c r="H1307" s="10">
        <v>539908</v>
      </c>
    </row>
    <row r="1308" spans="5:8" x14ac:dyDescent="0.15">
      <c r="E1308" s="10">
        <v>1306</v>
      </c>
      <c r="F1308" s="10">
        <v>18004</v>
      </c>
      <c r="G1308" s="10">
        <v>300</v>
      </c>
      <c r="H1308" s="10">
        <v>540130</v>
      </c>
    </row>
    <row r="1309" spans="5:8" x14ac:dyDescent="0.15">
      <c r="E1309" s="10">
        <v>1307</v>
      </c>
      <c r="F1309" s="10">
        <v>18011</v>
      </c>
      <c r="G1309" s="10">
        <v>300</v>
      </c>
      <c r="H1309" s="10">
        <v>540353</v>
      </c>
    </row>
    <row r="1310" spans="5:8" x14ac:dyDescent="0.15">
      <c r="E1310" s="10">
        <v>1308</v>
      </c>
      <c r="F1310" s="10">
        <v>18019</v>
      </c>
      <c r="G1310" s="10">
        <v>300</v>
      </c>
      <c r="H1310" s="10">
        <v>540576</v>
      </c>
    </row>
    <row r="1311" spans="5:8" x14ac:dyDescent="0.15">
      <c r="E1311" s="10">
        <v>1309</v>
      </c>
      <c r="F1311" s="10">
        <v>18026</v>
      </c>
      <c r="G1311" s="10">
        <v>300</v>
      </c>
      <c r="H1311" s="10">
        <v>540799</v>
      </c>
    </row>
    <row r="1312" spans="5:8" x14ac:dyDescent="0.15">
      <c r="E1312" s="10">
        <v>1310</v>
      </c>
      <c r="F1312" s="10">
        <v>18034</v>
      </c>
      <c r="G1312" s="10">
        <v>300</v>
      </c>
      <c r="H1312" s="10">
        <v>541022</v>
      </c>
    </row>
    <row r="1313" spans="5:8" x14ac:dyDescent="0.15">
      <c r="E1313" s="10">
        <v>1311</v>
      </c>
      <c r="F1313" s="10">
        <v>18041</v>
      </c>
      <c r="G1313" s="10">
        <v>300</v>
      </c>
      <c r="H1313" s="10">
        <v>541244</v>
      </c>
    </row>
    <row r="1314" spans="5:8" x14ac:dyDescent="0.15">
      <c r="E1314" s="10">
        <v>1312</v>
      </c>
      <c r="F1314" s="10">
        <v>18048</v>
      </c>
      <c r="G1314" s="10">
        <v>300</v>
      </c>
      <c r="H1314" s="10">
        <v>541467</v>
      </c>
    </row>
    <row r="1315" spans="5:8" x14ac:dyDescent="0.15">
      <c r="E1315" s="10">
        <v>1313</v>
      </c>
      <c r="F1315" s="10">
        <v>18056</v>
      </c>
      <c r="G1315" s="10">
        <v>300</v>
      </c>
      <c r="H1315" s="10">
        <v>541690</v>
      </c>
    </row>
    <row r="1316" spans="5:8" x14ac:dyDescent="0.15">
      <c r="E1316" s="10">
        <v>1314</v>
      </c>
      <c r="F1316" s="10">
        <v>18063</v>
      </c>
      <c r="G1316" s="10">
        <v>301</v>
      </c>
      <c r="H1316" s="10">
        <v>541913</v>
      </c>
    </row>
    <row r="1317" spans="5:8" x14ac:dyDescent="0.15">
      <c r="E1317" s="10">
        <v>1315</v>
      </c>
      <c r="F1317" s="10">
        <v>18071</v>
      </c>
      <c r="G1317" s="10">
        <v>301</v>
      </c>
      <c r="H1317" s="10">
        <v>542135</v>
      </c>
    </row>
    <row r="1318" spans="5:8" x14ac:dyDescent="0.15">
      <c r="E1318" s="10">
        <v>1316</v>
      </c>
      <c r="F1318" s="10">
        <v>18078</v>
      </c>
      <c r="G1318" s="10">
        <v>301</v>
      </c>
      <c r="H1318" s="10">
        <v>542358</v>
      </c>
    </row>
    <row r="1319" spans="5:8" x14ac:dyDescent="0.15">
      <c r="E1319" s="10">
        <v>1317</v>
      </c>
      <c r="F1319" s="10">
        <v>18086</v>
      </c>
      <c r="G1319" s="10">
        <v>301</v>
      </c>
      <c r="H1319" s="10">
        <v>542581</v>
      </c>
    </row>
    <row r="1320" spans="5:8" x14ac:dyDescent="0.15">
      <c r="E1320" s="10">
        <v>1318</v>
      </c>
      <c r="F1320" s="10">
        <v>18093</v>
      </c>
      <c r="G1320" s="10">
        <v>301</v>
      </c>
      <c r="H1320" s="10">
        <v>542804</v>
      </c>
    </row>
    <row r="1321" spans="5:8" x14ac:dyDescent="0.15">
      <c r="E1321" s="10">
        <v>1319</v>
      </c>
      <c r="F1321" s="10">
        <v>18100</v>
      </c>
      <c r="G1321" s="10">
        <v>301</v>
      </c>
      <c r="H1321" s="10">
        <v>543027</v>
      </c>
    </row>
    <row r="1322" spans="5:8" x14ac:dyDescent="0.15">
      <c r="E1322" s="10">
        <v>1320</v>
      </c>
      <c r="F1322" s="10">
        <v>18108</v>
      </c>
      <c r="G1322" s="10">
        <v>301</v>
      </c>
      <c r="H1322" s="10">
        <v>543249</v>
      </c>
    </row>
    <row r="1323" spans="5:8" x14ac:dyDescent="0.15">
      <c r="E1323" s="10">
        <v>1321</v>
      </c>
      <c r="F1323" s="10">
        <v>18115</v>
      </c>
      <c r="G1323" s="10">
        <v>301</v>
      </c>
      <c r="H1323" s="10">
        <v>543472</v>
      </c>
    </row>
    <row r="1324" spans="5:8" x14ac:dyDescent="0.15">
      <c r="E1324" s="10">
        <v>1322</v>
      </c>
      <c r="F1324" s="10">
        <v>18123</v>
      </c>
      <c r="G1324" s="10">
        <v>302</v>
      </c>
      <c r="H1324" s="10">
        <v>543695</v>
      </c>
    </row>
    <row r="1325" spans="5:8" x14ac:dyDescent="0.15">
      <c r="E1325" s="10">
        <v>1323</v>
      </c>
      <c r="F1325" s="10">
        <v>18130</v>
      </c>
      <c r="G1325" s="10">
        <v>302</v>
      </c>
      <c r="H1325" s="10">
        <v>543918</v>
      </c>
    </row>
    <row r="1326" spans="5:8" x14ac:dyDescent="0.15">
      <c r="E1326" s="10">
        <v>1324</v>
      </c>
      <c r="F1326" s="10">
        <v>18138</v>
      </c>
      <c r="G1326" s="10">
        <v>302</v>
      </c>
      <c r="H1326" s="10">
        <v>544141</v>
      </c>
    </row>
    <row r="1327" spans="5:8" x14ac:dyDescent="0.15">
      <c r="E1327" s="10">
        <v>1325</v>
      </c>
      <c r="F1327" s="10">
        <v>18145</v>
      </c>
      <c r="G1327" s="10">
        <v>302</v>
      </c>
      <c r="H1327" s="10">
        <v>544363</v>
      </c>
    </row>
    <row r="1328" spans="5:8" x14ac:dyDescent="0.15">
      <c r="E1328" s="10">
        <v>1326</v>
      </c>
      <c r="F1328" s="10">
        <v>18152</v>
      </c>
      <c r="G1328" s="10">
        <v>302</v>
      </c>
      <c r="H1328" s="10">
        <v>544586</v>
      </c>
    </row>
    <row r="1329" spans="5:8" x14ac:dyDescent="0.15">
      <c r="E1329" s="10">
        <v>1327</v>
      </c>
      <c r="F1329" s="10">
        <v>18160</v>
      </c>
      <c r="G1329" s="10">
        <v>302</v>
      </c>
      <c r="H1329" s="10">
        <v>544809</v>
      </c>
    </row>
    <row r="1330" spans="5:8" x14ac:dyDescent="0.15">
      <c r="E1330" s="10">
        <v>1328</v>
      </c>
      <c r="F1330" s="10">
        <v>18167</v>
      </c>
      <c r="G1330" s="10">
        <v>302</v>
      </c>
      <c r="H1330" s="10">
        <v>545032</v>
      </c>
    </row>
    <row r="1331" spans="5:8" x14ac:dyDescent="0.15">
      <c r="E1331" s="10">
        <v>1329</v>
      </c>
      <c r="F1331" s="10">
        <v>18175</v>
      </c>
      <c r="G1331" s="10">
        <v>302</v>
      </c>
      <c r="H1331" s="10">
        <v>545255</v>
      </c>
    </row>
    <row r="1332" spans="5:8" x14ac:dyDescent="0.15">
      <c r="E1332" s="10">
        <v>1330</v>
      </c>
      <c r="F1332" s="10">
        <v>18182</v>
      </c>
      <c r="G1332" s="10">
        <v>303</v>
      </c>
      <c r="H1332" s="10">
        <v>545477</v>
      </c>
    </row>
    <row r="1333" spans="5:8" x14ac:dyDescent="0.15">
      <c r="E1333" s="10">
        <v>1331</v>
      </c>
      <c r="F1333" s="10">
        <v>18190</v>
      </c>
      <c r="G1333" s="10">
        <v>303</v>
      </c>
      <c r="H1333" s="10">
        <v>545700</v>
      </c>
    </row>
    <row r="1334" spans="5:8" x14ac:dyDescent="0.15">
      <c r="E1334" s="10">
        <v>1332</v>
      </c>
      <c r="F1334" s="10">
        <v>18197</v>
      </c>
      <c r="G1334" s="10">
        <v>303</v>
      </c>
      <c r="H1334" s="10">
        <v>545923</v>
      </c>
    </row>
    <row r="1335" spans="5:8" x14ac:dyDescent="0.15">
      <c r="E1335" s="10">
        <v>1333</v>
      </c>
      <c r="F1335" s="10">
        <v>18204</v>
      </c>
      <c r="G1335" s="10">
        <v>303</v>
      </c>
      <c r="H1335" s="10">
        <v>546146</v>
      </c>
    </row>
    <row r="1336" spans="5:8" x14ac:dyDescent="0.15">
      <c r="E1336" s="10">
        <v>1334</v>
      </c>
      <c r="F1336" s="10">
        <v>18212</v>
      </c>
      <c r="G1336" s="10">
        <v>303</v>
      </c>
      <c r="H1336" s="10">
        <v>546368</v>
      </c>
    </row>
    <row r="1337" spans="5:8" x14ac:dyDescent="0.15">
      <c r="E1337" s="10">
        <v>1335</v>
      </c>
      <c r="F1337" s="10">
        <v>18219</v>
      </c>
      <c r="G1337" s="10">
        <v>303</v>
      </c>
      <c r="H1337" s="10">
        <v>546591</v>
      </c>
    </row>
    <row r="1338" spans="5:8" x14ac:dyDescent="0.15">
      <c r="E1338" s="10">
        <v>1336</v>
      </c>
      <c r="F1338" s="10">
        <v>18227</v>
      </c>
      <c r="G1338" s="10">
        <v>303</v>
      </c>
      <c r="H1338" s="10">
        <v>546814</v>
      </c>
    </row>
    <row r="1339" spans="5:8" x14ac:dyDescent="0.15">
      <c r="E1339" s="10">
        <v>1337</v>
      </c>
      <c r="F1339" s="10">
        <v>18234</v>
      </c>
      <c r="G1339" s="10">
        <v>303</v>
      </c>
      <c r="H1339" s="10">
        <v>547037</v>
      </c>
    </row>
    <row r="1340" spans="5:8" x14ac:dyDescent="0.15">
      <c r="E1340" s="10">
        <v>1338</v>
      </c>
      <c r="F1340" s="10">
        <v>18241</v>
      </c>
      <c r="G1340" s="10">
        <v>304</v>
      </c>
      <c r="H1340" s="10">
        <v>547260</v>
      </c>
    </row>
    <row r="1341" spans="5:8" x14ac:dyDescent="0.15">
      <c r="E1341" s="10">
        <v>1339</v>
      </c>
      <c r="F1341" s="10">
        <v>18249</v>
      </c>
      <c r="G1341" s="10">
        <v>304</v>
      </c>
      <c r="H1341" s="10">
        <v>547482</v>
      </c>
    </row>
    <row r="1342" spans="5:8" x14ac:dyDescent="0.15">
      <c r="E1342" s="10">
        <v>1340</v>
      </c>
      <c r="F1342" s="10">
        <v>18256</v>
      </c>
      <c r="G1342" s="10">
        <v>304</v>
      </c>
      <c r="H1342" s="10">
        <v>547705</v>
      </c>
    </row>
    <row r="1343" spans="5:8" x14ac:dyDescent="0.15">
      <c r="E1343" s="10">
        <v>1341</v>
      </c>
      <c r="F1343" s="10">
        <v>18264</v>
      </c>
      <c r="G1343" s="10">
        <v>304</v>
      </c>
      <c r="H1343" s="10">
        <v>547928</v>
      </c>
    </row>
    <row r="1344" spans="5:8" x14ac:dyDescent="0.15">
      <c r="E1344" s="10">
        <v>1342</v>
      </c>
      <c r="F1344" s="10">
        <v>18271</v>
      </c>
      <c r="G1344" s="10">
        <v>304</v>
      </c>
      <c r="H1344" s="10">
        <v>548151</v>
      </c>
    </row>
    <row r="1345" spans="5:8" x14ac:dyDescent="0.15">
      <c r="E1345" s="10">
        <v>1343</v>
      </c>
      <c r="F1345" s="10">
        <v>18279</v>
      </c>
      <c r="G1345" s="10">
        <v>304</v>
      </c>
      <c r="H1345" s="10">
        <v>548374</v>
      </c>
    </row>
    <row r="1346" spans="5:8" x14ac:dyDescent="0.15">
      <c r="E1346" s="10">
        <v>1344</v>
      </c>
      <c r="F1346" s="10">
        <v>18286</v>
      </c>
      <c r="G1346" s="10">
        <v>304</v>
      </c>
      <c r="H1346" s="10">
        <v>548596</v>
      </c>
    </row>
    <row r="1347" spans="5:8" x14ac:dyDescent="0.15">
      <c r="E1347" s="10">
        <v>1345</v>
      </c>
      <c r="F1347" s="10">
        <v>18293</v>
      </c>
      <c r="G1347" s="10">
        <v>304</v>
      </c>
      <c r="H1347" s="10">
        <v>548819</v>
      </c>
    </row>
    <row r="1348" spans="5:8" x14ac:dyDescent="0.15">
      <c r="E1348" s="10">
        <v>1346</v>
      </c>
      <c r="F1348" s="10">
        <v>18301</v>
      </c>
      <c r="G1348" s="10">
        <v>305</v>
      </c>
      <c r="H1348" s="10">
        <v>549042</v>
      </c>
    </row>
    <row r="1349" spans="5:8" x14ac:dyDescent="0.15">
      <c r="E1349" s="10">
        <v>1347</v>
      </c>
      <c r="F1349" s="10">
        <v>18308</v>
      </c>
      <c r="G1349" s="10">
        <v>305</v>
      </c>
      <c r="H1349" s="10">
        <v>549265</v>
      </c>
    </row>
    <row r="1350" spans="5:8" x14ac:dyDescent="0.15">
      <c r="E1350" s="10">
        <v>1348</v>
      </c>
      <c r="F1350" s="10">
        <v>18316</v>
      </c>
      <c r="G1350" s="10">
        <v>305</v>
      </c>
      <c r="H1350" s="10">
        <v>549487</v>
      </c>
    </row>
    <row r="1351" spans="5:8" x14ac:dyDescent="0.15">
      <c r="E1351" s="10">
        <v>1349</v>
      </c>
      <c r="F1351" s="10">
        <v>18323</v>
      </c>
      <c r="G1351" s="10">
        <v>305</v>
      </c>
      <c r="H1351" s="10">
        <v>549710</v>
      </c>
    </row>
    <row r="1352" spans="5:8" x14ac:dyDescent="0.15">
      <c r="E1352" s="10">
        <v>1350</v>
      </c>
      <c r="F1352" s="10">
        <v>18331</v>
      </c>
      <c r="G1352" s="10">
        <v>305</v>
      </c>
      <c r="H1352" s="10">
        <v>549933</v>
      </c>
    </row>
    <row r="1353" spans="5:8" x14ac:dyDescent="0.15">
      <c r="E1353" s="10">
        <v>1351</v>
      </c>
      <c r="F1353" s="10">
        <v>18338</v>
      </c>
      <c r="G1353" s="10">
        <v>305</v>
      </c>
      <c r="H1353" s="10">
        <v>550156</v>
      </c>
    </row>
    <row r="1354" spans="5:8" x14ac:dyDescent="0.15">
      <c r="E1354" s="10">
        <v>1352</v>
      </c>
      <c r="F1354" s="10">
        <v>18345</v>
      </c>
      <c r="G1354" s="10">
        <v>305</v>
      </c>
      <c r="H1354" s="10">
        <v>550379</v>
      </c>
    </row>
    <row r="1355" spans="5:8" x14ac:dyDescent="0.15">
      <c r="E1355" s="10">
        <v>1353</v>
      </c>
      <c r="F1355" s="10">
        <v>18353</v>
      </c>
      <c r="G1355" s="10">
        <v>305</v>
      </c>
      <c r="H1355" s="10">
        <v>550601</v>
      </c>
    </row>
    <row r="1356" spans="5:8" x14ac:dyDescent="0.15">
      <c r="E1356" s="10">
        <v>1354</v>
      </c>
      <c r="F1356" s="10">
        <v>18360</v>
      </c>
      <c r="G1356" s="10">
        <v>306</v>
      </c>
      <c r="H1356" s="10">
        <v>550824</v>
      </c>
    </row>
    <row r="1357" spans="5:8" x14ac:dyDescent="0.15">
      <c r="E1357" s="10">
        <v>1355</v>
      </c>
      <c r="F1357" s="10">
        <v>18368</v>
      </c>
      <c r="G1357" s="10">
        <v>306</v>
      </c>
      <c r="H1357" s="10">
        <v>551047</v>
      </c>
    </row>
    <row r="1358" spans="5:8" x14ac:dyDescent="0.15">
      <c r="E1358" s="10">
        <v>1356</v>
      </c>
      <c r="F1358" s="10">
        <v>18375</v>
      </c>
      <c r="G1358" s="10">
        <v>306</v>
      </c>
      <c r="H1358" s="10">
        <v>551270</v>
      </c>
    </row>
    <row r="1359" spans="5:8" x14ac:dyDescent="0.15">
      <c r="E1359" s="10">
        <v>1357</v>
      </c>
      <c r="F1359" s="10">
        <v>18383</v>
      </c>
      <c r="G1359" s="10">
        <v>306</v>
      </c>
      <c r="H1359" s="10">
        <v>551493</v>
      </c>
    </row>
    <row r="1360" spans="5:8" x14ac:dyDescent="0.15">
      <c r="E1360" s="10">
        <v>1358</v>
      </c>
      <c r="F1360" s="10">
        <v>18390</v>
      </c>
      <c r="G1360" s="10">
        <v>306</v>
      </c>
      <c r="H1360" s="10">
        <v>551715</v>
      </c>
    </row>
    <row r="1361" spans="5:8" x14ac:dyDescent="0.15">
      <c r="E1361" s="10">
        <v>1359</v>
      </c>
      <c r="F1361" s="10">
        <v>18397</v>
      </c>
      <c r="G1361" s="10">
        <v>306</v>
      </c>
      <c r="H1361" s="10">
        <v>551938</v>
      </c>
    </row>
    <row r="1362" spans="5:8" x14ac:dyDescent="0.15">
      <c r="E1362" s="10">
        <v>1360</v>
      </c>
      <c r="F1362" s="10">
        <v>18405</v>
      </c>
      <c r="G1362" s="10">
        <v>306</v>
      </c>
      <c r="H1362" s="10">
        <v>552161</v>
      </c>
    </row>
    <row r="1363" spans="5:8" x14ac:dyDescent="0.15">
      <c r="E1363" s="10">
        <v>1361</v>
      </c>
      <c r="F1363" s="10">
        <v>18412</v>
      </c>
      <c r="G1363" s="10">
        <v>306</v>
      </c>
      <c r="H1363" s="10">
        <v>552384</v>
      </c>
    </row>
    <row r="1364" spans="5:8" x14ac:dyDescent="0.15">
      <c r="E1364" s="10">
        <v>1362</v>
      </c>
      <c r="F1364" s="10">
        <v>18420</v>
      </c>
      <c r="G1364" s="10">
        <v>307</v>
      </c>
      <c r="H1364" s="10">
        <v>552607</v>
      </c>
    </row>
    <row r="1365" spans="5:8" x14ac:dyDescent="0.15">
      <c r="E1365" s="10">
        <v>1363</v>
      </c>
      <c r="F1365" s="10">
        <v>18427</v>
      </c>
      <c r="G1365" s="10">
        <v>307</v>
      </c>
      <c r="H1365" s="10">
        <v>552829</v>
      </c>
    </row>
    <row r="1366" spans="5:8" x14ac:dyDescent="0.15">
      <c r="E1366" s="10">
        <v>1364</v>
      </c>
      <c r="F1366" s="10">
        <v>18435</v>
      </c>
      <c r="G1366" s="10">
        <v>307</v>
      </c>
      <c r="H1366" s="10">
        <v>553052</v>
      </c>
    </row>
    <row r="1367" spans="5:8" x14ac:dyDescent="0.15">
      <c r="E1367" s="10">
        <v>1365</v>
      </c>
      <c r="F1367" s="10">
        <v>18442</v>
      </c>
      <c r="G1367" s="10">
        <v>307</v>
      </c>
      <c r="H1367" s="10">
        <v>553275</v>
      </c>
    </row>
    <row r="1368" spans="5:8" x14ac:dyDescent="0.15">
      <c r="E1368" s="10">
        <v>1366</v>
      </c>
      <c r="F1368" s="10">
        <v>18449</v>
      </c>
      <c r="G1368" s="10">
        <v>307</v>
      </c>
      <c r="H1368" s="10">
        <v>553498</v>
      </c>
    </row>
    <row r="1369" spans="5:8" x14ac:dyDescent="0.15">
      <c r="E1369" s="10">
        <v>1367</v>
      </c>
      <c r="F1369" s="10">
        <v>18457</v>
      </c>
      <c r="G1369" s="10">
        <v>307</v>
      </c>
      <c r="H1369" s="10">
        <v>553720</v>
      </c>
    </row>
    <row r="1370" spans="5:8" x14ac:dyDescent="0.15">
      <c r="E1370" s="10">
        <v>1368</v>
      </c>
      <c r="F1370" s="10">
        <v>18464</v>
      </c>
      <c r="G1370" s="10">
        <v>307</v>
      </c>
      <c r="H1370" s="10">
        <v>553943</v>
      </c>
    </row>
    <row r="1371" spans="5:8" x14ac:dyDescent="0.15">
      <c r="E1371" s="10">
        <v>1369</v>
      </c>
      <c r="F1371" s="10">
        <v>18472</v>
      </c>
      <c r="G1371" s="10">
        <v>307</v>
      </c>
      <c r="H1371" s="10">
        <v>554166</v>
      </c>
    </row>
    <row r="1372" spans="5:8" x14ac:dyDescent="0.15">
      <c r="E1372" s="10">
        <v>1370</v>
      </c>
      <c r="F1372" s="10">
        <v>18479</v>
      </c>
      <c r="G1372" s="10">
        <v>307</v>
      </c>
      <c r="H1372" s="10">
        <v>554389</v>
      </c>
    </row>
    <row r="1373" spans="5:8" x14ac:dyDescent="0.15">
      <c r="E1373" s="10">
        <v>1371</v>
      </c>
      <c r="F1373" s="10">
        <v>18487</v>
      </c>
      <c r="G1373" s="10">
        <v>308</v>
      </c>
      <c r="H1373" s="10">
        <v>554612</v>
      </c>
    </row>
    <row r="1374" spans="5:8" x14ac:dyDescent="0.15">
      <c r="E1374" s="10">
        <v>1372</v>
      </c>
      <c r="F1374" s="10">
        <v>18494</v>
      </c>
      <c r="G1374" s="10">
        <v>308</v>
      </c>
      <c r="H1374" s="10">
        <v>554834</v>
      </c>
    </row>
    <row r="1375" spans="5:8" x14ac:dyDescent="0.15">
      <c r="E1375" s="10">
        <v>1373</v>
      </c>
      <c r="F1375" s="10">
        <v>18501</v>
      </c>
      <c r="G1375" s="10">
        <v>308</v>
      </c>
      <c r="H1375" s="10">
        <v>555057</v>
      </c>
    </row>
    <row r="1376" spans="5:8" x14ac:dyDescent="0.15">
      <c r="E1376" s="10">
        <v>1374</v>
      </c>
      <c r="F1376" s="10">
        <v>18509</v>
      </c>
      <c r="G1376" s="10">
        <v>308</v>
      </c>
      <c r="H1376" s="10">
        <v>555280</v>
      </c>
    </row>
    <row r="1377" spans="5:8" x14ac:dyDescent="0.15">
      <c r="E1377" s="10">
        <v>1375</v>
      </c>
      <c r="F1377" s="10">
        <v>18516</v>
      </c>
      <c r="G1377" s="10">
        <v>308</v>
      </c>
      <c r="H1377" s="10">
        <v>555503</v>
      </c>
    </row>
    <row r="1378" spans="5:8" x14ac:dyDescent="0.15">
      <c r="E1378" s="10">
        <v>1376</v>
      </c>
      <c r="F1378" s="10">
        <v>18524</v>
      </c>
      <c r="G1378" s="10">
        <v>308</v>
      </c>
      <c r="H1378" s="10">
        <v>555726</v>
      </c>
    </row>
    <row r="1379" spans="5:8" x14ac:dyDescent="0.15">
      <c r="E1379" s="10">
        <v>1377</v>
      </c>
      <c r="F1379" s="10">
        <v>18531</v>
      </c>
      <c r="G1379" s="10">
        <v>308</v>
      </c>
      <c r="H1379" s="10">
        <v>555948</v>
      </c>
    </row>
    <row r="1380" spans="5:8" x14ac:dyDescent="0.15">
      <c r="E1380" s="10">
        <v>1378</v>
      </c>
      <c r="F1380" s="10">
        <v>18539</v>
      </c>
      <c r="G1380" s="10">
        <v>308</v>
      </c>
      <c r="H1380" s="10">
        <v>556171</v>
      </c>
    </row>
    <row r="1381" spans="5:8" x14ac:dyDescent="0.15">
      <c r="E1381" s="10">
        <v>1379</v>
      </c>
      <c r="F1381" s="10">
        <v>18546</v>
      </c>
      <c r="G1381" s="10">
        <v>309</v>
      </c>
      <c r="H1381" s="10">
        <v>556394</v>
      </c>
    </row>
    <row r="1382" spans="5:8" x14ac:dyDescent="0.15">
      <c r="E1382" s="10">
        <v>1380</v>
      </c>
      <c r="F1382" s="10">
        <v>18553</v>
      </c>
      <c r="G1382" s="10">
        <v>309</v>
      </c>
      <c r="H1382" s="10">
        <v>556617</v>
      </c>
    </row>
    <row r="1383" spans="5:8" x14ac:dyDescent="0.15">
      <c r="E1383" s="10">
        <v>1381</v>
      </c>
      <c r="F1383" s="10">
        <v>18561</v>
      </c>
      <c r="G1383" s="10">
        <v>309</v>
      </c>
      <c r="H1383" s="10">
        <v>556840</v>
      </c>
    </row>
    <row r="1384" spans="5:8" x14ac:dyDescent="0.15">
      <c r="E1384" s="10">
        <v>1382</v>
      </c>
      <c r="F1384" s="10">
        <v>18568</v>
      </c>
      <c r="G1384" s="10">
        <v>309</v>
      </c>
      <c r="H1384" s="10">
        <v>557062</v>
      </c>
    </row>
    <row r="1385" spans="5:8" x14ac:dyDescent="0.15">
      <c r="E1385" s="10">
        <v>1383</v>
      </c>
      <c r="F1385" s="10">
        <v>18576</v>
      </c>
      <c r="G1385" s="10">
        <v>309</v>
      </c>
      <c r="H1385" s="10">
        <v>557285</v>
      </c>
    </row>
    <row r="1386" spans="5:8" x14ac:dyDescent="0.15">
      <c r="E1386" s="10">
        <v>1384</v>
      </c>
      <c r="F1386" s="10">
        <v>18583</v>
      </c>
      <c r="G1386" s="10">
        <v>309</v>
      </c>
      <c r="H1386" s="10">
        <v>557508</v>
      </c>
    </row>
    <row r="1387" spans="5:8" x14ac:dyDescent="0.15">
      <c r="E1387" s="10">
        <v>1385</v>
      </c>
      <c r="F1387" s="10">
        <v>18591</v>
      </c>
      <c r="G1387" s="10">
        <v>309</v>
      </c>
      <c r="H1387" s="10">
        <v>557731</v>
      </c>
    </row>
    <row r="1388" spans="5:8" x14ac:dyDescent="0.15">
      <c r="E1388" s="10">
        <v>1386</v>
      </c>
      <c r="F1388" s="10">
        <v>18598</v>
      </c>
      <c r="G1388" s="10">
        <v>309</v>
      </c>
      <c r="H1388" s="10">
        <v>557953</v>
      </c>
    </row>
    <row r="1389" spans="5:8" x14ac:dyDescent="0.15">
      <c r="E1389" s="10">
        <v>1387</v>
      </c>
      <c r="F1389" s="10">
        <v>18605</v>
      </c>
      <c r="G1389" s="10">
        <v>310</v>
      </c>
      <c r="H1389" s="10">
        <v>558176</v>
      </c>
    </row>
    <row r="1390" spans="5:8" x14ac:dyDescent="0.15">
      <c r="E1390" s="10">
        <v>1388</v>
      </c>
      <c r="F1390" s="10">
        <v>18613</v>
      </c>
      <c r="G1390" s="10">
        <v>310</v>
      </c>
      <c r="H1390" s="10">
        <v>558399</v>
      </c>
    </row>
    <row r="1391" spans="5:8" x14ac:dyDescent="0.15">
      <c r="E1391" s="10">
        <v>1389</v>
      </c>
      <c r="F1391" s="10">
        <v>18620</v>
      </c>
      <c r="G1391" s="10">
        <v>310</v>
      </c>
      <c r="H1391" s="10">
        <v>558622</v>
      </c>
    </row>
    <row r="1392" spans="5:8" x14ac:dyDescent="0.15">
      <c r="E1392" s="10">
        <v>1390</v>
      </c>
      <c r="F1392" s="10">
        <v>18628</v>
      </c>
      <c r="G1392" s="10">
        <v>310</v>
      </c>
      <c r="H1392" s="10">
        <v>558845</v>
      </c>
    </row>
    <row r="1393" spans="5:8" x14ac:dyDescent="0.15">
      <c r="E1393" s="10">
        <v>1391</v>
      </c>
      <c r="F1393" s="10">
        <v>18635</v>
      </c>
      <c r="G1393" s="10">
        <v>310</v>
      </c>
      <c r="H1393" s="10">
        <v>559067</v>
      </c>
    </row>
    <row r="1394" spans="5:8" x14ac:dyDescent="0.15">
      <c r="E1394" s="10">
        <v>1392</v>
      </c>
      <c r="F1394" s="10">
        <v>18643</v>
      </c>
      <c r="G1394" s="10">
        <v>310</v>
      </c>
      <c r="H1394" s="10">
        <v>559290</v>
      </c>
    </row>
    <row r="1395" spans="5:8" x14ac:dyDescent="0.15">
      <c r="E1395" s="10">
        <v>1393</v>
      </c>
      <c r="F1395" s="10">
        <v>18650</v>
      </c>
      <c r="G1395" s="10">
        <v>310</v>
      </c>
      <c r="H1395" s="10">
        <v>559513</v>
      </c>
    </row>
    <row r="1396" spans="5:8" x14ac:dyDescent="0.15">
      <c r="E1396" s="10">
        <v>1394</v>
      </c>
      <c r="F1396" s="10">
        <v>18657</v>
      </c>
      <c r="G1396" s="10">
        <v>310</v>
      </c>
      <c r="H1396" s="10">
        <v>559736</v>
      </c>
    </row>
    <row r="1397" spans="5:8" x14ac:dyDescent="0.15">
      <c r="E1397" s="10">
        <v>1395</v>
      </c>
      <c r="F1397" s="10">
        <v>18665</v>
      </c>
      <c r="G1397" s="10">
        <v>311</v>
      </c>
      <c r="H1397" s="10">
        <v>559959</v>
      </c>
    </row>
    <row r="1398" spans="5:8" x14ac:dyDescent="0.15">
      <c r="E1398" s="10">
        <v>1396</v>
      </c>
      <c r="F1398" s="10">
        <v>18672</v>
      </c>
      <c r="G1398" s="10">
        <v>311</v>
      </c>
      <c r="H1398" s="10">
        <v>560181</v>
      </c>
    </row>
    <row r="1399" spans="5:8" x14ac:dyDescent="0.15">
      <c r="E1399" s="10">
        <v>1397</v>
      </c>
      <c r="F1399" s="10">
        <v>18680</v>
      </c>
      <c r="G1399" s="10">
        <v>311</v>
      </c>
      <c r="H1399" s="10">
        <v>560404</v>
      </c>
    </row>
    <row r="1400" spans="5:8" x14ac:dyDescent="0.15">
      <c r="E1400" s="10">
        <v>1398</v>
      </c>
      <c r="F1400" s="10">
        <v>18687</v>
      </c>
      <c r="G1400" s="10">
        <v>311</v>
      </c>
      <c r="H1400" s="10">
        <v>560627</v>
      </c>
    </row>
    <row r="1401" spans="5:8" x14ac:dyDescent="0.15">
      <c r="E1401" s="10">
        <v>1399</v>
      </c>
      <c r="F1401" s="10">
        <v>18694</v>
      </c>
      <c r="G1401" s="10">
        <v>311</v>
      </c>
      <c r="H1401" s="10">
        <v>560850</v>
      </c>
    </row>
    <row r="1402" spans="5:8" x14ac:dyDescent="0.15">
      <c r="E1402" s="10">
        <v>1400</v>
      </c>
      <c r="F1402" s="10">
        <v>18702</v>
      </c>
      <c r="G1402" s="10">
        <v>311</v>
      </c>
      <c r="H1402" s="10">
        <v>561072</v>
      </c>
    </row>
    <row r="1403" spans="5:8" x14ac:dyDescent="0.15">
      <c r="E1403" s="10">
        <v>1401</v>
      </c>
      <c r="F1403" s="10">
        <v>18709</v>
      </c>
      <c r="G1403" s="10">
        <v>311</v>
      </c>
      <c r="H1403" s="10">
        <v>561295</v>
      </c>
    </row>
    <row r="1404" spans="5:8" x14ac:dyDescent="0.15">
      <c r="E1404" s="10">
        <v>1402</v>
      </c>
      <c r="F1404" s="10">
        <v>18717</v>
      </c>
      <c r="G1404" s="10">
        <v>311</v>
      </c>
      <c r="H1404" s="10">
        <v>561518</v>
      </c>
    </row>
    <row r="1405" spans="5:8" x14ac:dyDescent="0.15">
      <c r="E1405" s="10">
        <v>1403</v>
      </c>
      <c r="F1405" s="10">
        <v>18724</v>
      </c>
      <c r="G1405" s="10">
        <v>312</v>
      </c>
      <c r="H1405" s="10">
        <v>561741</v>
      </c>
    </row>
    <row r="1406" spans="5:8" x14ac:dyDescent="0.15">
      <c r="E1406" s="10">
        <v>1404</v>
      </c>
      <c r="F1406" s="10">
        <v>18732</v>
      </c>
      <c r="G1406" s="10">
        <v>312</v>
      </c>
      <c r="H1406" s="10">
        <v>561964</v>
      </c>
    </row>
    <row r="1407" spans="5:8" x14ac:dyDescent="0.15">
      <c r="E1407" s="10">
        <v>1405</v>
      </c>
      <c r="F1407" s="10">
        <v>18739</v>
      </c>
      <c r="G1407" s="10">
        <v>312</v>
      </c>
      <c r="H1407" s="10">
        <v>562186</v>
      </c>
    </row>
    <row r="1408" spans="5:8" x14ac:dyDescent="0.15">
      <c r="E1408" s="10">
        <v>1406</v>
      </c>
      <c r="F1408" s="10">
        <v>18746</v>
      </c>
      <c r="G1408" s="10">
        <v>312</v>
      </c>
      <c r="H1408" s="10">
        <v>562409</v>
      </c>
    </row>
    <row r="1409" spans="5:8" x14ac:dyDescent="0.15">
      <c r="E1409" s="10">
        <v>1407</v>
      </c>
      <c r="F1409" s="10">
        <v>18754</v>
      </c>
      <c r="G1409" s="10">
        <v>312</v>
      </c>
      <c r="H1409" s="10">
        <v>562632</v>
      </c>
    </row>
    <row r="1410" spans="5:8" x14ac:dyDescent="0.15">
      <c r="E1410" s="10">
        <v>1408</v>
      </c>
      <c r="F1410" s="10">
        <v>18761</v>
      </c>
      <c r="G1410" s="10">
        <v>312</v>
      </c>
      <c r="H1410" s="10">
        <v>562855</v>
      </c>
    </row>
    <row r="1411" spans="5:8" x14ac:dyDescent="0.15">
      <c r="E1411" s="10">
        <v>1409</v>
      </c>
      <c r="F1411" s="10">
        <v>18769</v>
      </c>
      <c r="G1411" s="10">
        <v>312</v>
      </c>
      <c r="H1411" s="10">
        <v>563078</v>
      </c>
    </row>
    <row r="1412" spans="5:8" x14ac:dyDescent="0.15">
      <c r="E1412" s="10">
        <v>1410</v>
      </c>
      <c r="F1412" s="10">
        <v>18776</v>
      </c>
      <c r="G1412" s="10">
        <v>312</v>
      </c>
      <c r="H1412" s="10">
        <v>563300</v>
      </c>
    </row>
    <row r="1413" spans="5:8" x14ac:dyDescent="0.15">
      <c r="E1413" s="10">
        <v>1411</v>
      </c>
      <c r="F1413" s="10">
        <v>18784</v>
      </c>
      <c r="G1413" s="10">
        <v>313</v>
      </c>
      <c r="H1413" s="10">
        <v>563523</v>
      </c>
    </row>
    <row r="1414" spans="5:8" x14ac:dyDescent="0.15">
      <c r="E1414" s="10">
        <v>1412</v>
      </c>
      <c r="F1414" s="10">
        <v>18791</v>
      </c>
      <c r="G1414" s="10">
        <v>313</v>
      </c>
      <c r="H1414" s="10">
        <v>563746</v>
      </c>
    </row>
    <row r="1415" spans="5:8" x14ac:dyDescent="0.15">
      <c r="E1415" s="10">
        <v>1413</v>
      </c>
      <c r="F1415" s="10">
        <v>18798</v>
      </c>
      <c r="G1415" s="10">
        <v>313</v>
      </c>
      <c r="H1415" s="10">
        <v>563969</v>
      </c>
    </row>
    <row r="1416" spans="5:8" x14ac:dyDescent="0.15">
      <c r="E1416" s="10">
        <v>1414</v>
      </c>
      <c r="F1416" s="10">
        <v>18806</v>
      </c>
      <c r="G1416" s="10">
        <v>313</v>
      </c>
      <c r="H1416" s="10">
        <v>564192</v>
      </c>
    </row>
    <row r="1417" spans="5:8" x14ac:dyDescent="0.15">
      <c r="E1417" s="10">
        <v>1415</v>
      </c>
      <c r="F1417" s="10">
        <v>18813</v>
      </c>
      <c r="G1417" s="10">
        <v>313</v>
      </c>
      <c r="H1417" s="10">
        <v>564414</v>
      </c>
    </row>
    <row r="1418" spans="5:8" x14ac:dyDescent="0.15">
      <c r="E1418" s="10">
        <v>1416</v>
      </c>
      <c r="F1418" s="10">
        <v>18821</v>
      </c>
      <c r="G1418" s="10">
        <v>313</v>
      </c>
      <c r="H1418" s="10">
        <v>564637</v>
      </c>
    </row>
    <row r="1419" spans="5:8" x14ac:dyDescent="0.15">
      <c r="E1419" s="10">
        <v>1417</v>
      </c>
      <c r="F1419" s="10">
        <v>18828</v>
      </c>
      <c r="G1419" s="10">
        <v>313</v>
      </c>
      <c r="H1419" s="10">
        <v>564860</v>
      </c>
    </row>
    <row r="1420" spans="5:8" x14ac:dyDescent="0.15">
      <c r="E1420" s="10">
        <v>1418</v>
      </c>
      <c r="F1420" s="10">
        <v>18836</v>
      </c>
      <c r="G1420" s="10">
        <v>313</v>
      </c>
      <c r="H1420" s="10">
        <v>565083</v>
      </c>
    </row>
    <row r="1421" spans="5:8" x14ac:dyDescent="0.15">
      <c r="E1421" s="10">
        <v>1419</v>
      </c>
      <c r="F1421" s="10">
        <v>18843</v>
      </c>
      <c r="G1421" s="10">
        <v>314</v>
      </c>
      <c r="H1421" s="10">
        <v>565305</v>
      </c>
    </row>
    <row r="1422" spans="5:8" x14ac:dyDescent="0.15">
      <c r="E1422" s="10">
        <v>1420</v>
      </c>
      <c r="F1422" s="10">
        <v>18850</v>
      </c>
      <c r="G1422" s="10">
        <v>314</v>
      </c>
      <c r="H1422" s="10">
        <v>565528</v>
      </c>
    </row>
    <row r="1423" spans="5:8" x14ac:dyDescent="0.15">
      <c r="E1423" s="10">
        <v>1421</v>
      </c>
      <c r="F1423" s="10">
        <v>18858</v>
      </c>
      <c r="G1423" s="10">
        <v>314</v>
      </c>
      <c r="H1423" s="10">
        <v>565751</v>
      </c>
    </row>
    <row r="1424" spans="5:8" x14ac:dyDescent="0.15">
      <c r="E1424" s="10">
        <v>1422</v>
      </c>
      <c r="F1424" s="10">
        <v>18865</v>
      </c>
      <c r="G1424" s="10">
        <v>314</v>
      </c>
      <c r="H1424" s="10">
        <v>565974</v>
      </c>
    </row>
    <row r="1425" spans="5:8" x14ac:dyDescent="0.15">
      <c r="E1425" s="10">
        <v>1423</v>
      </c>
      <c r="F1425" s="10">
        <v>18873</v>
      </c>
      <c r="G1425" s="10">
        <v>314</v>
      </c>
      <c r="H1425" s="10">
        <v>566197</v>
      </c>
    </row>
    <row r="1426" spans="5:8" x14ac:dyDescent="0.15">
      <c r="E1426" s="10">
        <v>1424</v>
      </c>
      <c r="F1426" s="10">
        <v>18880</v>
      </c>
      <c r="G1426" s="10">
        <v>314</v>
      </c>
      <c r="H1426" s="10">
        <v>566419</v>
      </c>
    </row>
    <row r="1427" spans="5:8" x14ac:dyDescent="0.15">
      <c r="E1427" s="10">
        <v>1425</v>
      </c>
      <c r="F1427" s="10">
        <v>18888</v>
      </c>
      <c r="G1427" s="10">
        <v>314</v>
      </c>
      <c r="H1427" s="10">
        <v>566642</v>
      </c>
    </row>
    <row r="1428" spans="5:8" x14ac:dyDescent="0.15">
      <c r="E1428" s="10">
        <v>1426</v>
      </c>
      <c r="F1428" s="10">
        <v>18895</v>
      </c>
      <c r="G1428" s="10">
        <v>314</v>
      </c>
      <c r="H1428" s="10">
        <v>566865</v>
      </c>
    </row>
    <row r="1429" spans="5:8" x14ac:dyDescent="0.15">
      <c r="E1429" s="10">
        <v>1427</v>
      </c>
      <c r="F1429" s="10">
        <v>18902</v>
      </c>
      <c r="G1429" s="10">
        <v>315</v>
      </c>
      <c r="H1429" s="10">
        <v>567088</v>
      </c>
    </row>
    <row r="1430" spans="5:8" x14ac:dyDescent="0.15">
      <c r="E1430" s="10">
        <v>1428</v>
      </c>
      <c r="F1430" s="10">
        <v>18910</v>
      </c>
      <c r="G1430" s="10">
        <v>315</v>
      </c>
      <c r="H1430" s="10">
        <v>567311</v>
      </c>
    </row>
    <row r="1431" spans="5:8" x14ac:dyDescent="0.15">
      <c r="E1431" s="10">
        <v>1429</v>
      </c>
      <c r="F1431" s="10">
        <v>18917</v>
      </c>
      <c r="G1431" s="10">
        <v>315</v>
      </c>
      <c r="H1431" s="10">
        <v>567533</v>
      </c>
    </row>
    <row r="1432" spans="5:8" x14ac:dyDescent="0.15">
      <c r="E1432" s="10">
        <v>1430</v>
      </c>
      <c r="F1432" s="10">
        <v>18925</v>
      </c>
      <c r="G1432" s="10">
        <v>315</v>
      </c>
      <c r="H1432" s="10">
        <v>567756</v>
      </c>
    </row>
    <row r="1433" spans="5:8" x14ac:dyDescent="0.15">
      <c r="E1433" s="10">
        <v>1431</v>
      </c>
      <c r="F1433" s="10">
        <v>18932</v>
      </c>
      <c r="G1433" s="10">
        <v>315</v>
      </c>
      <c r="H1433" s="10">
        <v>567979</v>
      </c>
    </row>
    <row r="1434" spans="5:8" x14ac:dyDescent="0.15">
      <c r="E1434" s="10">
        <v>1432</v>
      </c>
      <c r="F1434" s="10">
        <v>18940</v>
      </c>
      <c r="G1434" s="10">
        <v>315</v>
      </c>
      <c r="H1434" s="10">
        <v>568202</v>
      </c>
    </row>
    <row r="1435" spans="5:8" x14ac:dyDescent="0.15">
      <c r="E1435" s="10">
        <v>1433</v>
      </c>
      <c r="F1435" s="10">
        <v>18947</v>
      </c>
      <c r="G1435" s="10">
        <v>315</v>
      </c>
      <c r="H1435" s="10">
        <v>568425</v>
      </c>
    </row>
    <row r="1436" spans="5:8" x14ac:dyDescent="0.15">
      <c r="E1436" s="10">
        <v>1434</v>
      </c>
      <c r="F1436" s="10">
        <v>18954</v>
      </c>
      <c r="G1436" s="10">
        <v>315</v>
      </c>
      <c r="H1436" s="10">
        <v>568647</v>
      </c>
    </row>
    <row r="1437" spans="5:8" x14ac:dyDescent="0.15">
      <c r="E1437" s="10">
        <v>1435</v>
      </c>
      <c r="F1437" s="10">
        <v>18962</v>
      </c>
      <c r="G1437" s="10">
        <v>316</v>
      </c>
      <c r="H1437" s="10">
        <v>568870</v>
      </c>
    </row>
    <row r="1438" spans="5:8" x14ac:dyDescent="0.15">
      <c r="E1438" s="10">
        <v>1436</v>
      </c>
      <c r="F1438" s="10">
        <v>18969</v>
      </c>
      <c r="G1438" s="10">
        <v>316</v>
      </c>
      <c r="H1438" s="10">
        <v>569093</v>
      </c>
    </row>
    <row r="1439" spans="5:8" x14ac:dyDescent="0.15">
      <c r="E1439" s="10">
        <v>1437</v>
      </c>
      <c r="F1439" s="10">
        <v>18977</v>
      </c>
      <c r="G1439" s="10">
        <v>316</v>
      </c>
      <c r="H1439" s="10">
        <v>569316</v>
      </c>
    </row>
    <row r="1440" spans="5:8" x14ac:dyDescent="0.15">
      <c r="E1440" s="10">
        <v>1438</v>
      </c>
      <c r="F1440" s="10">
        <v>18984</v>
      </c>
      <c r="G1440" s="10">
        <v>316</v>
      </c>
      <c r="H1440" s="10">
        <v>569538</v>
      </c>
    </row>
    <row r="1441" spans="5:8" x14ac:dyDescent="0.15">
      <c r="E1441" s="10">
        <v>1439</v>
      </c>
      <c r="F1441" s="10">
        <v>18992</v>
      </c>
      <c r="G1441" s="10">
        <v>316</v>
      </c>
      <c r="H1441" s="10">
        <v>569761</v>
      </c>
    </row>
    <row r="1442" spans="5:8" x14ac:dyDescent="0.15">
      <c r="E1442" s="10">
        <v>1440</v>
      </c>
      <c r="F1442" s="10">
        <v>18999</v>
      </c>
      <c r="G1442" s="10">
        <v>316</v>
      </c>
      <c r="H1442" s="10">
        <v>569984</v>
      </c>
    </row>
    <row r="1443" spans="5:8" x14ac:dyDescent="0.15">
      <c r="E1443" s="10">
        <v>1441</v>
      </c>
      <c r="F1443" s="10">
        <v>19006</v>
      </c>
      <c r="G1443" s="10">
        <v>316</v>
      </c>
      <c r="H1443" s="10">
        <v>570207</v>
      </c>
    </row>
    <row r="1444" spans="5:8" x14ac:dyDescent="0.15">
      <c r="E1444" s="10">
        <v>1442</v>
      </c>
      <c r="F1444" s="10">
        <v>19014</v>
      </c>
      <c r="G1444" s="10">
        <v>316</v>
      </c>
      <c r="H1444" s="10">
        <v>570430</v>
      </c>
    </row>
    <row r="1445" spans="5:8" x14ac:dyDescent="0.15">
      <c r="E1445" s="10">
        <v>1443</v>
      </c>
      <c r="F1445" s="10">
        <v>19021</v>
      </c>
      <c r="G1445" s="10">
        <v>317</v>
      </c>
      <c r="H1445" s="10">
        <v>570652</v>
      </c>
    </row>
    <row r="1446" spans="5:8" x14ac:dyDescent="0.15">
      <c r="E1446" s="10">
        <v>1444</v>
      </c>
      <c r="F1446" s="10">
        <v>19029</v>
      </c>
      <c r="G1446" s="10">
        <v>317</v>
      </c>
      <c r="H1446" s="10">
        <v>570875</v>
      </c>
    </row>
    <row r="1447" spans="5:8" x14ac:dyDescent="0.15">
      <c r="E1447" s="10">
        <v>1445</v>
      </c>
      <c r="F1447" s="10">
        <v>19036</v>
      </c>
      <c r="G1447" s="10">
        <v>317</v>
      </c>
      <c r="H1447" s="10">
        <v>571098</v>
      </c>
    </row>
    <row r="1448" spans="5:8" x14ac:dyDescent="0.15">
      <c r="E1448" s="10">
        <v>1446</v>
      </c>
      <c r="F1448" s="10">
        <v>19044</v>
      </c>
      <c r="G1448" s="10">
        <v>317</v>
      </c>
      <c r="H1448" s="10">
        <v>571321</v>
      </c>
    </row>
    <row r="1449" spans="5:8" x14ac:dyDescent="0.15">
      <c r="E1449" s="10">
        <v>1447</v>
      </c>
      <c r="F1449" s="10">
        <v>19051</v>
      </c>
      <c r="G1449" s="10">
        <v>317</v>
      </c>
      <c r="H1449" s="10">
        <v>571544</v>
      </c>
    </row>
    <row r="1450" spans="5:8" x14ac:dyDescent="0.15">
      <c r="E1450" s="10">
        <v>1448</v>
      </c>
      <c r="F1450" s="10">
        <v>19058</v>
      </c>
      <c r="G1450" s="10">
        <v>317</v>
      </c>
      <c r="H1450" s="10">
        <v>571766</v>
      </c>
    </row>
    <row r="1451" spans="5:8" x14ac:dyDescent="0.15">
      <c r="E1451" s="10">
        <v>1449</v>
      </c>
      <c r="F1451" s="10">
        <v>19066</v>
      </c>
      <c r="G1451" s="10">
        <v>317</v>
      </c>
      <c r="H1451" s="10">
        <v>571989</v>
      </c>
    </row>
    <row r="1452" spans="5:8" x14ac:dyDescent="0.15">
      <c r="E1452" s="10">
        <v>1450</v>
      </c>
      <c r="F1452" s="10">
        <v>19073</v>
      </c>
      <c r="G1452" s="10">
        <v>317</v>
      </c>
      <c r="H1452" s="10">
        <v>572212</v>
      </c>
    </row>
    <row r="1453" spans="5:8" x14ac:dyDescent="0.15">
      <c r="E1453" s="10">
        <v>1451</v>
      </c>
      <c r="F1453" s="10">
        <v>19139</v>
      </c>
      <c r="G1453" s="10">
        <v>318</v>
      </c>
      <c r="H1453" s="10">
        <v>574194</v>
      </c>
    </row>
    <row r="1454" spans="5:8" x14ac:dyDescent="0.15">
      <c r="E1454" s="10">
        <v>1452</v>
      </c>
      <c r="F1454" s="10">
        <v>19147</v>
      </c>
      <c r="G1454" s="10">
        <v>319</v>
      </c>
      <c r="H1454" s="10">
        <v>574416</v>
      </c>
    </row>
    <row r="1455" spans="5:8" x14ac:dyDescent="0.15">
      <c r="E1455" s="10">
        <v>1453</v>
      </c>
      <c r="F1455" s="10">
        <v>19154</v>
      </c>
      <c r="G1455" s="10">
        <v>319</v>
      </c>
      <c r="H1455" s="10">
        <v>574639</v>
      </c>
    </row>
    <row r="1456" spans="5:8" x14ac:dyDescent="0.15">
      <c r="E1456" s="10">
        <v>1454</v>
      </c>
      <c r="F1456" s="10">
        <v>19162</v>
      </c>
      <c r="G1456" s="10">
        <v>319</v>
      </c>
      <c r="H1456" s="10">
        <v>574862</v>
      </c>
    </row>
    <row r="1457" spans="5:8" x14ac:dyDescent="0.15">
      <c r="E1457" s="10">
        <v>1455</v>
      </c>
      <c r="F1457" s="10">
        <v>19169</v>
      </c>
      <c r="G1457" s="10">
        <v>319</v>
      </c>
      <c r="H1457" s="10">
        <v>575085</v>
      </c>
    </row>
    <row r="1458" spans="5:8" x14ac:dyDescent="0.15">
      <c r="E1458" s="10">
        <v>1456</v>
      </c>
      <c r="F1458" s="10">
        <v>19176</v>
      </c>
      <c r="G1458" s="10">
        <v>319</v>
      </c>
      <c r="H1458" s="10">
        <v>575308</v>
      </c>
    </row>
    <row r="1459" spans="5:8" x14ac:dyDescent="0.15">
      <c r="E1459" s="10">
        <v>1457</v>
      </c>
      <c r="F1459" s="10">
        <v>19184</v>
      </c>
      <c r="G1459" s="10">
        <v>319</v>
      </c>
      <c r="H1459" s="10">
        <v>575530</v>
      </c>
    </row>
    <row r="1460" spans="5:8" x14ac:dyDescent="0.15">
      <c r="E1460" s="10">
        <v>1458</v>
      </c>
      <c r="F1460" s="10">
        <v>19191</v>
      </c>
      <c r="G1460" s="10">
        <v>319</v>
      </c>
      <c r="H1460" s="10">
        <v>575753</v>
      </c>
    </row>
    <row r="1461" spans="5:8" x14ac:dyDescent="0.15">
      <c r="E1461" s="10">
        <v>1459</v>
      </c>
      <c r="F1461" s="10">
        <v>19199</v>
      </c>
      <c r="G1461" s="10">
        <v>319</v>
      </c>
      <c r="H1461" s="10">
        <v>575976</v>
      </c>
    </row>
    <row r="1462" spans="5:8" x14ac:dyDescent="0.15">
      <c r="E1462" s="10">
        <v>1460</v>
      </c>
      <c r="F1462" s="10">
        <v>19206</v>
      </c>
      <c r="G1462" s="10">
        <v>319</v>
      </c>
      <c r="H1462" s="10">
        <v>576199</v>
      </c>
    </row>
    <row r="1463" spans="5:8" x14ac:dyDescent="0.15">
      <c r="E1463" s="10">
        <v>1461</v>
      </c>
      <c r="F1463" s="10">
        <v>19214</v>
      </c>
      <c r="G1463" s="10">
        <v>320</v>
      </c>
      <c r="H1463" s="10">
        <v>576421</v>
      </c>
    </row>
    <row r="1464" spans="5:8" x14ac:dyDescent="0.15">
      <c r="E1464" s="10">
        <v>1462</v>
      </c>
      <c r="F1464" s="10">
        <v>19221</v>
      </c>
      <c r="G1464" s="10">
        <v>320</v>
      </c>
      <c r="H1464" s="10">
        <v>576644</v>
      </c>
    </row>
    <row r="1465" spans="5:8" x14ac:dyDescent="0.15">
      <c r="E1465" s="10">
        <v>1463</v>
      </c>
      <c r="F1465" s="10">
        <v>19228</v>
      </c>
      <c r="G1465" s="10">
        <v>320</v>
      </c>
      <c r="H1465" s="10">
        <v>576867</v>
      </c>
    </row>
    <row r="1466" spans="5:8" x14ac:dyDescent="0.15">
      <c r="E1466" s="10">
        <v>1464</v>
      </c>
      <c r="F1466" s="10">
        <v>19236</v>
      </c>
      <c r="G1466" s="10">
        <v>320</v>
      </c>
      <c r="H1466" s="10">
        <v>577090</v>
      </c>
    </row>
    <row r="1467" spans="5:8" x14ac:dyDescent="0.15">
      <c r="E1467" s="10">
        <v>1465</v>
      </c>
      <c r="F1467" s="10">
        <v>19243</v>
      </c>
      <c r="G1467" s="10">
        <v>320</v>
      </c>
      <c r="H1467" s="10">
        <v>577313</v>
      </c>
    </row>
    <row r="1468" spans="5:8" x14ac:dyDescent="0.15">
      <c r="E1468" s="10">
        <v>1466</v>
      </c>
      <c r="F1468" s="10">
        <v>19251</v>
      </c>
      <c r="G1468" s="10">
        <v>320</v>
      </c>
      <c r="H1468" s="10">
        <v>577535</v>
      </c>
    </row>
    <row r="1469" spans="5:8" x14ac:dyDescent="0.15">
      <c r="E1469" s="10">
        <v>1467</v>
      </c>
      <c r="F1469" s="10">
        <v>19258</v>
      </c>
      <c r="G1469" s="10">
        <v>320</v>
      </c>
      <c r="H1469" s="10">
        <v>577758</v>
      </c>
    </row>
    <row r="1470" spans="5:8" x14ac:dyDescent="0.15">
      <c r="E1470" s="10">
        <v>1468</v>
      </c>
      <c r="F1470" s="10">
        <v>19266</v>
      </c>
      <c r="G1470" s="10">
        <v>320</v>
      </c>
      <c r="H1470" s="10">
        <v>577981</v>
      </c>
    </row>
    <row r="1471" spans="5:8" x14ac:dyDescent="0.15">
      <c r="E1471" s="10">
        <v>1469</v>
      </c>
      <c r="F1471" s="10">
        <v>19273</v>
      </c>
      <c r="G1471" s="10">
        <v>320</v>
      </c>
      <c r="H1471" s="10">
        <v>578204</v>
      </c>
    </row>
    <row r="1472" spans="5:8" x14ac:dyDescent="0.15">
      <c r="E1472" s="10">
        <v>1470</v>
      </c>
      <c r="F1472" s="10">
        <v>19280</v>
      </c>
      <c r="G1472" s="10">
        <v>321</v>
      </c>
      <c r="H1472" s="10">
        <v>578427</v>
      </c>
    </row>
    <row r="1473" spans="5:8" x14ac:dyDescent="0.15">
      <c r="E1473" s="10">
        <v>1471</v>
      </c>
      <c r="F1473" s="10">
        <v>19288</v>
      </c>
      <c r="G1473" s="10">
        <v>321</v>
      </c>
      <c r="H1473" s="10">
        <v>578649</v>
      </c>
    </row>
    <row r="1474" spans="5:8" x14ac:dyDescent="0.15">
      <c r="E1474" s="10">
        <v>1472</v>
      </c>
      <c r="F1474" s="10">
        <v>19295</v>
      </c>
      <c r="G1474" s="10">
        <v>321</v>
      </c>
      <c r="H1474" s="10">
        <v>578872</v>
      </c>
    </row>
    <row r="1475" spans="5:8" x14ac:dyDescent="0.15">
      <c r="E1475" s="10">
        <v>1473</v>
      </c>
      <c r="F1475" s="10">
        <v>19303</v>
      </c>
      <c r="G1475" s="10">
        <v>321</v>
      </c>
      <c r="H1475" s="10">
        <v>579095</v>
      </c>
    </row>
    <row r="1476" spans="5:8" x14ac:dyDescent="0.15">
      <c r="E1476" s="10">
        <v>1474</v>
      </c>
      <c r="F1476" s="10">
        <v>19310</v>
      </c>
      <c r="G1476" s="10">
        <v>321</v>
      </c>
      <c r="H1476" s="10">
        <v>579318</v>
      </c>
    </row>
    <row r="1477" spans="5:8" x14ac:dyDescent="0.15">
      <c r="E1477" s="10">
        <v>1475</v>
      </c>
      <c r="F1477" s="10">
        <v>19318</v>
      </c>
      <c r="G1477" s="10">
        <v>321</v>
      </c>
      <c r="H1477" s="10">
        <v>579540</v>
      </c>
    </row>
    <row r="1478" spans="5:8" x14ac:dyDescent="0.15">
      <c r="E1478" s="10">
        <v>1476</v>
      </c>
      <c r="F1478" s="10">
        <v>19325</v>
      </c>
      <c r="G1478" s="10">
        <v>321</v>
      </c>
      <c r="H1478" s="10">
        <v>579763</v>
      </c>
    </row>
    <row r="1479" spans="5:8" x14ac:dyDescent="0.15">
      <c r="E1479" s="10">
        <v>1477</v>
      </c>
      <c r="F1479" s="10">
        <v>19332</v>
      </c>
      <c r="G1479" s="10">
        <v>321</v>
      </c>
      <c r="H1479" s="10">
        <v>579986</v>
      </c>
    </row>
    <row r="1480" spans="5:8" x14ac:dyDescent="0.15">
      <c r="E1480" s="10">
        <v>1478</v>
      </c>
      <c r="F1480" s="10">
        <v>19340</v>
      </c>
      <c r="G1480" s="10">
        <v>321</v>
      </c>
      <c r="H1480" s="10">
        <v>580209</v>
      </c>
    </row>
    <row r="1481" spans="5:8" x14ac:dyDescent="0.15">
      <c r="E1481" s="10">
        <v>1479</v>
      </c>
      <c r="F1481" s="10">
        <v>19347</v>
      </c>
      <c r="G1481" s="10">
        <v>322</v>
      </c>
      <c r="H1481" s="10">
        <v>580432</v>
      </c>
    </row>
    <row r="1482" spans="5:8" x14ac:dyDescent="0.15">
      <c r="E1482" s="10">
        <v>1480</v>
      </c>
      <c r="F1482" s="10">
        <v>19355</v>
      </c>
      <c r="G1482" s="10">
        <v>322</v>
      </c>
      <c r="H1482" s="10">
        <v>580654</v>
      </c>
    </row>
    <row r="1483" spans="5:8" x14ac:dyDescent="0.15">
      <c r="E1483" s="10">
        <v>1481</v>
      </c>
      <c r="F1483" s="10">
        <v>19362</v>
      </c>
      <c r="G1483" s="10">
        <v>322</v>
      </c>
      <c r="H1483" s="10">
        <v>580877</v>
      </c>
    </row>
    <row r="1484" spans="5:8" x14ac:dyDescent="0.15">
      <c r="E1484" s="10">
        <v>1482</v>
      </c>
      <c r="F1484" s="10">
        <v>19370</v>
      </c>
      <c r="G1484" s="10">
        <v>322</v>
      </c>
      <c r="H1484" s="10">
        <v>581100</v>
      </c>
    </row>
    <row r="1485" spans="5:8" x14ac:dyDescent="0.15">
      <c r="E1485" s="10">
        <v>1483</v>
      </c>
      <c r="F1485" s="10">
        <v>19377</v>
      </c>
      <c r="G1485" s="10">
        <v>322</v>
      </c>
      <c r="H1485" s="10">
        <v>581323</v>
      </c>
    </row>
    <row r="1486" spans="5:8" x14ac:dyDescent="0.15">
      <c r="E1486" s="10">
        <v>1484</v>
      </c>
      <c r="F1486" s="10">
        <v>19384</v>
      </c>
      <c r="G1486" s="10">
        <v>322</v>
      </c>
      <c r="H1486" s="10">
        <v>581546</v>
      </c>
    </row>
    <row r="1487" spans="5:8" x14ac:dyDescent="0.15">
      <c r="E1487" s="10">
        <v>1485</v>
      </c>
      <c r="F1487" s="10">
        <v>19392</v>
      </c>
      <c r="G1487" s="10">
        <v>322</v>
      </c>
      <c r="H1487" s="10">
        <v>581768</v>
      </c>
    </row>
    <row r="1488" spans="5:8" x14ac:dyDescent="0.15">
      <c r="E1488" s="10">
        <v>1486</v>
      </c>
      <c r="F1488" s="10">
        <v>19399</v>
      </c>
      <c r="G1488" s="10">
        <v>322</v>
      </c>
      <c r="H1488" s="10">
        <v>581991</v>
      </c>
    </row>
    <row r="1489" spans="5:8" x14ac:dyDescent="0.15">
      <c r="E1489" s="10">
        <v>1487</v>
      </c>
      <c r="F1489" s="10">
        <v>19407</v>
      </c>
      <c r="G1489" s="10">
        <v>322</v>
      </c>
      <c r="H1489" s="10">
        <v>582214</v>
      </c>
    </row>
    <row r="1490" spans="5:8" x14ac:dyDescent="0.15">
      <c r="E1490" s="10">
        <v>1488</v>
      </c>
      <c r="F1490" s="10">
        <v>19414</v>
      </c>
      <c r="G1490" s="10">
        <v>323</v>
      </c>
      <c r="H1490" s="10">
        <v>582437</v>
      </c>
    </row>
    <row r="1491" spans="5:8" x14ac:dyDescent="0.15">
      <c r="E1491" s="10">
        <v>1489</v>
      </c>
      <c r="F1491" s="10">
        <v>19421</v>
      </c>
      <c r="G1491" s="10">
        <v>323</v>
      </c>
      <c r="H1491" s="10">
        <v>582660</v>
      </c>
    </row>
    <row r="1492" spans="5:8" x14ac:dyDescent="0.15">
      <c r="E1492" s="10">
        <v>1490</v>
      </c>
      <c r="F1492" s="10">
        <v>19429</v>
      </c>
      <c r="G1492" s="10">
        <v>323</v>
      </c>
      <c r="H1492" s="10">
        <v>582882</v>
      </c>
    </row>
    <row r="1493" spans="5:8" x14ac:dyDescent="0.15">
      <c r="E1493" s="10">
        <v>1491</v>
      </c>
      <c r="F1493" s="10">
        <v>19436</v>
      </c>
      <c r="G1493" s="10">
        <v>323</v>
      </c>
      <c r="H1493" s="10">
        <v>583105</v>
      </c>
    </row>
    <row r="1494" spans="5:8" x14ac:dyDescent="0.15">
      <c r="E1494" s="10">
        <v>1492</v>
      </c>
      <c r="F1494" s="10">
        <v>19444</v>
      </c>
      <c r="G1494" s="10">
        <v>323</v>
      </c>
      <c r="H1494" s="10">
        <v>583328</v>
      </c>
    </row>
    <row r="1495" spans="5:8" x14ac:dyDescent="0.15">
      <c r="E1495" s="10">
        <v>1493</v>
      </c>
      <c r="F1495" s="10">
        <v>19451</v>
      </c>
      <c r="G1495" s="10">
        <v>323</v>
      </c>
      <c r="H1495" s="10">
        <v>583551</v>
      </c>
    </row>
    <row r="1496" spans="5:8" x14ac:dyDescent="0.15">
      <c r="E1496" s="10">
        <v>1494</v>
      </c>
      <c r="F1496" s="10">
        <v>19459</v>
      </c>
      <c r="G1496" s="10">
        <v>323</v>
      </c>
      <c r="H1496" s="10">
        <v>583773</v>
      </c>
    </row>
    <row r="1497" spans="5:8" x14ac:dyDescent="0.15">
      <c r="E1497" s="10">
        <v>1495</v>
      </c>
      <c r="F1497" s="10">
        <v>19466</v>
      </c>
      <c r="G1497" s="10">
        <v>323</v>
      </c>
      <c r="H1497" s="10">
        <v>583996</v>
      </c>
    </row>
    <row r="1498" spans="5:8" x14ac:dyDescent="0.15">
      <c r="E1498" s="10">
        <v>1496</v>
      </c>
      <c r="F1498" s="10">
        <v>19473</v>
      </c>
      <c r="G1498" s="10">
        <v>323</v>
      </c>
      <c r="H1498" s="10">
        <v>584219</v>
      </c>
    </row>
    <row r="1499" spans="5:8" x14ac:dyDescent="0.15">
      <c r="E1499" s="10">
        <v>1497</v>
      </c>
      <c r="F1499" s="10">
        <v>19481</v>
      </c>
      <c r="G1499" s="10">
        <v>323</v>
      </c>
      <c r="H1499" s="10">
        <v>584442</v>
      </c>
    </row>
    <row r="1500" spans="5:8" x14ac:dyDescent="0.15">
      <c r="E1500" s="10">
        <v>1498</v>
      </c>
      <c r="F1500" s="10">
        <v>19488</v>
      </c>
      <c r="G1500" s="10">
        <v>324</v>
      </c>
      <c r="H1500" s="10">
        <v>584665</v>
      </c>
    </row>
    <row r="1501" spans="5:8" x14ac:dyDescent="0.15">
      <c r="E1501" s="10">
        <v>1499</v>
      </c>
      <c r="F1501" s="10">
        <v>19496</v>
      </c>
      <c r="G1501" s="10">
        <v>324</v>
      </c>
      <c r="H1501" s="10">
        <v>584887</v>
      </c>
    </row>
    <row r="1502" spans="5:8" x14ac:dyDescent="0.15">
      <c r="E1502" s="10">
        <v>1500</v>
      </c>
      <c r="F1502" s="10">
        <v>19503</v>
      </c>
      <c r="G1502" s="10">
        <v>324</v>
      </c>
      <c r="H1502" s="10">
        <v>585110</v>
      </c>
    </row>
    <row r="1503" spans="5:8" x14ac:dyDescent="0.15">
      <c r="E1503" s="10">
        <v>1501</v>
      </c>
      <c r="F1503" s="10">
        <v>19511</v>
      </c>
      <c r="G1503" s="10">
        <v>324</v>
      </c>
      <c r="H1503" s="10">
        <v>585333</v>
      </c>
    </row>
    <row r="1504" spans="5:8" x14ac:dyDescent="0.15">
      <c r="E1504" s="10">
        <v>1502</v>
      </c>
      <c r="F1504" s="10">
        <v>19518</v>
      </c>
      <c r="G1504" s="10">
        <v>324</v>
      </c>
      <c r="H1504" s="10">
        <v>585556</v>
      </c>
    </row>
    <row r="1505" spans="5:8" x14ac:dyDescent="0.15">
      <c r="E1505" s="10">
        <v>1503</v>
      </c>
      <c r="F1505" s="10">
        <v>19525</v>
      </c>
      <c r="G1505" s="10">
        <v>324</v>
      </c>
      <c r="H1505" s="10">
        <v>585779</v>
      </c>
    </row>
    <row r="1506" spans="5:8" x14ac:dyDescent="0.15">
      <c r="E1506" s="10">
        <v>1504</v>
      </c>
      <c r="F1506" s="10">
        <v>19533</v>
      </c>
      <c r="G1506" s="10">
        <v>324</v>
      </c>
      <c r="H1506" s="10">
        <v>586001</v>
      </c>
    </row>
    <row r="1507" spans="5:8" x14ac:dyDescent="0.15">
      <c r="E1507" s="10">
        <v>1505</v>
      </c>
      <c r="F1507" s="10">
        <v>19540</v>
      </c>
      <c r="G1507" s="10">
        <v>324</v>
      </c>
      <c r="H1507" s="10">
        <v>586224</v>
      </c>
    </row>
    <row r="1508" spans="5:8" x14ac:dyDescent="0.15">
      <c r="E1508" s="10">
        <v>1506</v>
      </c>
      <c r="F1508" s="10">
        <v>19548</v>
      </c>
      <c r="G1508" s="10">
        <v>324</v>
      </c>
      <c r="H1508" s="10">
        <v>586447</v>
      </c>
    </row>
    <row r="1509" spans="5:8" x14ac:dyDescent="0.15">
      <c r="E1509" s="10">
        <v>1507</v>
      </c>
      <c r="F1509" s="10">
        <v>19555</v>
      </c>
      <c r="G1509" s="10">
        <v>325</v>
      </c>
      <c r="H1509" s="10">
        <v>586670</v>
      </c>
    </row>
    <row r="1510" spans="5:8" x14ac:dyDescent="0.15">
      <c r="E1510" s="10">
        <v>1508</v>
      </c>
      <c r="F1510" s="10">
        <v>19563</v>
      </c>
      <c r="G1510" s="10">
        <v>325</v>
      </c>
      <c r="H1510" s="10">
        <v>586893</v>
      </c>
    </row>
    <row r="1511" spans="5:8" x14ac:dyDescent="0.15">
      <c r="E1511" s="10">
        <v>1509</v>
      </c>
      <c r="F1511" s="10">
        <v>19570</v>
      </c>
      <c r="G1511" s="10">
        <v>325</v>
      </c>
      <c r="H1511" s="10">
        <v>587115</v>
      </c>
    </row>
    <row r="1512" spans="5:8" x14ac:dyDescent="0.15">
      <c r="E1512" s="10">
        <v>1510</v>
      </c>
      <c r="F1512" s="10">
        <v>19577</v>
      </c>
      <c r="G1512" s="10">
        <v>325</v>
      </c>
      <c r="H1512" s="10">
        <v>587338</v>
      </c>
    </row>
    <row r="1513" spans="5:8" x14ac:dyDescent="0.15">
      <c r="E1513" s="10">
        <v>1511</v>
      </c>
      <c r="F1513" s="10">
        <v>19585</v>
      </c>
      <c r="G1513" s="10">
        <v>325</v>
      </c>
      <c r="H1513" s="10">
        <v>587561</v>
      </c>
    </row>
    <row r="1514" spans="5:8" x14ac:dyDescent="0.15">
      <c r="E1514" s="10">
        <v>1512</v>
      </c>
      <c r="F1514" s="10">
        <v>19592</v>
      </c>
      <c r="G1514" s="10">
        <v>325</v>
      </c>
      <c r="H1514" s="10">
        <v>587784</v>
      </c>
    </row>
    <row r="1515" spans="5:8" x14ac:dyDescent="0.15">
      <c r="E1515" s="10">
        <v>1513</v>
      </c>
      <c r="F1515" s="10">
        <v>19600</v>
      </c>
      <c r="G1515" s="10">
        <v>325</v>
      </c>
      <c r="H1515" s="10">
        <v>588006</v>
      </c>
    </row>
    <row r="1516" spans="5:8" x14ac:dyDescent="0.15">
      <c r="E1516" s="10">
        <v>1514</v>
      </c>
      <c r="F1516" s="10">
        <v>19607</v>
      </c>
      <c r="G1516" s="10">
        <v>325</v>
      </c>
      <c r="H1516" s="10">
        <v>588229</v>
      </c>
    </row>
    <row r="1517" spans="5:8" x14ac:dyDescent="0.15">
      <c r="E1517" s="10">
        <v>1515</v>
      </c>
      <c r="F1517" s="10">
        <v>19615</v>
      </c>
      <c r="G1517" s="10">
        <v>325</v>
      </c>
      <c r="H1517" s="10">
        <v>588452</v>
      </c>
    </row>
    <row r="1518" spans="5:8" x14ac:dyDescent="0.15">
      <c r="E1518" s="10">
        <v>1516</v>
      </c>
      <c r="F1518" s="10">
        <v>19622</v>
      </c>
      <c r="G1518" s="10">
        <v>326</v>
      </c>
      <c r="H1518" s="10">
        <v>588675</v>
      </c>
    </row>
    <row r="1519" spans="5:8" x14ac:dyDescent="0.15">
      <c r="E1519" s="10">
        <v>1517</v>
      </c>
      <c r="F1519" s="10">
        <v>19629</v>
      </c>
      <c r="G1519" s="10">
        <v>326</v>
      </c>
      <c r="H1519" s="10">
        <v>588898</v>
      </c>
    </row>
    <row r="1520" spans="5:8" x14ac:dyDescent="0.15">
      <c r="E1520" s="10">
        <v>1518</v>
      </c>
      <c r="F1520" s="10">
        <v>19637</v>
      </c>
      <c r="G1520" s="10">
        <v>326</v>
      </c>
      <c r="H1520" s="10">
        <v>589120</v>
      </c>
    </row>
    <row r="1521" spans="5:8" x14ac:dyDescent="0.15">
      <c r="E1521" s="10">
        <v>1519</v>
      </c>
      <c r="F1521" s="10">
        <v>19644</v>
      </c>
      <c r="G1521" s="10">
        <v>326</v>
      </c>
      <c r="H1521" s="10">
        <v>589343</v>
      </c>
    </row>
    <row r="1522" spans="5:8" x14ac:dyDescent="0.15">
      <c r="E1522" s="10">
        <v>1520</v>
      </c>
      <c r="F1522" s="10">
        <v>19652</v>
      </c>
      <c r="G1522" s="10">
        <v>326</v>
      </c>
      <c r="H1522" s="10">
        <v>589566</v>
      </c>
    </row>
    <row r="1523" spans="5:8" x14ac:dyDescent="0.15">
      <c r="E1523" s="10">
        <v>1521</v>
      </c>
      <c r="F1523" s="10">
        <v>19659</v>
      </c>
      <c r="G1523" s="10">
        <v>326</v>
      </c>
      <c r="H1523" s="10">
        <v>589789</v>
      </c>
    </row>
    <row r="1524" spans="5:8" x14ac:dyDescent="0.15">
      <c r="E1524" s="10">
        <v>1522</v>
      </c>
      <c r="F1524" s="10">
        <v>19667</v>
      </c>
      <c r="G1524" s="10">
        <v>326</v>
      </c>
      <c r="H1524" s="10">
        <v>590012</v>
      </c>
    </row>
    <row r="1525" spans="5:8" x14ac:dyDescent="0.15">
      <c r="E1525" s="10">
        <v>1523</v>
      </c>
      <c r="F1525" s="10">
        <v>19674</v>
      </c>
      <c r="G1525" s="10">
        <v>326</v>
      </c>
      <c r="H1525" s="10">
        <v>590234</v>
      </c>
    </row>
    <row r="1526" spans="5:8" x14ac:dyDescent="0.15">
      <c r="E1526" s="10">
        <v>1524</v>
      </c>
      <c r="F1526" s="10">
        <v>19681</v>
      </c>
      <c r="G1526" s="10">
        <v>326</v>
      </c>
      <c r="H1526" s="10">
        <v>590457</v>
      </c>
    </row>
    <row r="1527" spans="5:8" x14ac:dyDescent="0.15">
      <c r="E1527" s="10">
        <v>1525</v>
      </c>
      <c r="F1527" s="10">
        <v>19689</v>
      </c>
      <c r="G1527" s="10">
        <v>327</v>
      </c>
      <c r="H1527" s="10">
        <v>590680</v>
      </c>
    </row>
    <row r="1528" spans="5:8" x14ac:dyDescent="0.15">
      <c r="E1528" s="10">
        <v>1526</v>
      </c>
      <c r="F1528" s="10">
        <v>19696</v>
      </c>
      <c r="G1528" s="10">
        <v>327</v>
      </c>
      <c r="H1528" s="10">
        <v>590903</v>
      </c>
    </row>
    <row r="1529" spans="5:8" x14ac:dyDescent="0.15">
      <c r="E1529" s="10">
        <v>1527</v>
      </c>
      <c r="F1529" s="10">
        <v>19704</v>
      </c>
      <c r="G1529" s="10">
        <v>327</v>
      </c>
      <c r="H1529" s="10">
        <v>591126</v>
      </c>
    </row>
    <row r="1530" spans="5:8" x14ac:dyDescent="0.15">
      <c r="E1530" s="10">
        <v>1528</v>
      </c>
      <c r="F1530" s="10">
        <v>19711</v>
      </c>
      <c r="G1530" s="10">
        <v>327</v>
      </c>
      <c r="H1530" s="10">
        <v>591348</v>
      </c>
    </row>
    <row r="1531" spans="5:8" x14ac:dyDescent="0.15">
      <c r="E1531" s="10">
        <v>1529</v>
      </c>
      <c r="F1531" s="10">
        <v>19719</v>
      </c>
      <c r="G1531" s="10">
        <v>327</v>
      </c>
      <c r="H1531" s="10">
        <v>591571</v>
      </c>
    </row>
    <row r="1532" spans="5:8" x14ac:dyDescent="0.15">
      <c r="E1532" s="10">
        <v>1530</v>
      </c>
      <c r="F1532" s="10">
        <v>19726</v>
      </c>
      <c r="G1532" s="10">
        <v>327</v>
      </c>
      <c r="H1532" s="10">
        <v>591794</v>
      </c>
    </row>
    <row r="1533" spans="5:8" x14ac:dyDescent="0.15">
      <c r="E1533" s="10">
        <v>1531</v>
      </c>
      <c r="F1533" s="10">
        <v>19733</v>
      </c>
      <c r="G1533" s="10">
        <v>327</v>
      </c>
      <c r="H1533" s="10">
        <v>592017</v>
      </c>
    </row>
    <row r="1534" spans="5:8" x14ac:dyDescent="0.15">
      <c r="E1534" s="10">
        <v>1532</v>
      </c>
      <c r="F1534" s="10">
        <v>19741</v>
      </c>
      <c r="G1534" s="10">
        <v>327</v>
      </c>
      <c r="H1534" s="10">
        <v>592239</v>
      </c>
    </row>
    <row r="1535" spans="5:8" x14ac:dyDescent="0.15">
      <c r="E1535" s="10">
        <v>1533</v>
      </c>
      <c r="F1535" s="10">
        <v>19748</v>
      </c>
      <c r="G1535" s="10">
        <v>327</v>
      </c>
      <c r="H1535" s="10">
        <v>592462</v>
      </c>
    </row>
    <row r="1536" spans="5:8" x14ac:dyDescent="0.15">
      <c r="E1536" s="10">
        <v>1534</v>
      </c>
      <c r="F1536" s="10">
        <v>19756</v>
      </c>
      <c r="G1536" s="10">
        <v>327</v>
      </c>
      <c r="H1536" s="10">
        <v>592685</v>
      </c>
    </row>
    <row r="1537" spans="5:8" x14ac:dyDescent="0.15">
      <c r="E1537" s="10">
        <v>1535</v>
      </c>
      <c r="F1537" s="10">
        <v>19763</v>
      </c>
      <c r="G1537" s="10">
        <v>328</v>
      </c>
      <c r="H1537" s="10">
        <v>592908</v>
      </c>
    </row>
    <row r="1538" spans="5:8" x14ac:dyDescent="0.15">
      <c r="E1538" s="10">
        <v>1536</v>
      </c>
      <c r="F1538" s="10">
        <v>19771</v>
      </c>
      <c r="G1538" s="10">
        <v>328</v>
      </c>
      <c r="H1538" s="10">
        <v>593131</v>
      </c>
    </row>
    <row r="1539" spans="5:8" x14ac:dyDescent="0.15">
      <c r="E1539" s="10">
        <v>1537</v>
      </c>
      <c r="F1539" s="10">
        <v>19778</v>
      </c>
      <c r="G1539" s="10">
        <v>328</v>
      </c>
      <c r="H1539" s="10">
        <v>593353</v>
      </c>
    </row>
    <row r="1540" spans="5:8" x14ac:dyDescent="0.15">
      <c r="E1540" s="10">
        <v>1538</v>
      </c>
      <c r="F1540" s="10">
        <v>19785</v>
      </c>
      <c r="G1540" s="10">
        <v>328</v>
      </c>
      <c r="H1540" s="10">
        <v>593576</v>
      </c>
    </row>
    <row r="1541" spans="5:8" x14ac:dyDescent="0.15">
      <c r="E1541" s="10">
        <v>1539</v>
      </c>
      <c r="F1541" s="10">
        <v>19793</v>
      </c>
      <c r="G1541" s="10">
        <v>328</v>
      </c>
      <c r="H1541" s="10">
        <v>593799</v>
      </c>
    </row>
    <row r="1542" spans="5:8" x14ac:dyDescent="0.15">
      <c r="E1542" s="10">
        <v>1540</v>
      </c>
      <c r="F1542" s="10">
        <v>19800</v>
      </c>
      <c r="G1542" s="10">
        <v>328</v>
      </c>
      <c r="H1542" s="10">
        <v>594022</v>
      </c>
    </row>
    <row r="1543" spans="5:8" x14ac:dyDescent="0.15">
      <c r="E1543" s="10">
        <v>1541</v>
      </c>
      <c r="F1543" s="10">
        <v>19808</v>
      </c>
      <c r="G1543" s="10">
        <v>328</v>
      </c>
      <c r="H1543" s="10">
        <v>594245</v>
      </c>
    </row>
    <row r="1544" spans="5:8" x14ac:dyDescent="0.15">
      <c r="E1544" s="10">
        <v>1542</v>
      </c>
      <c r="F1544" s="10">
        <v>19815</v>
      </c>
      <c r="G1544" s="10">
        <v>328</v>
      </c>
      <c r="H1544" s="10">
        <v>594467</v>
      </c>
    </row>
    <row r="1545" spans="5:8" x14ac:dyDescent="0.15">
      <c r="E1545" s="10">
        <v>1543</v>
      </c>
      <c r="F1545" s="10">
        <v>19823</v>
      </c>
      <c r="G1545" s="10">
        <v>328</v>
      </c>
      <c r="H1545" s="10">
        <v>594690</v>
      </c>
    </row>
    <row r="1546" spans="5:8" x14ac:dyDescent="0.15">
      <c r="E1546" s="10">
        <v>1544</v>
      </c>
      <c r="F1546" s="10">
        <v>19830</v>
      </c>
      <c r="G1546" s="10">
        <v>329</v>
      </c>
      <c r="H1546" s="10">
        <v>594913</v>
      </c>
    </row>
    <row r="1547" spans="5:8" x14ac:dyDescent="0.15">
      <c r="E1547" s="10">
        <v>1545</v>
      </c>
      <c r="F1547" s="10">
        <v>19837</v>
      </c>
      <c r="G1547" s="10">
        <v>329</v>
      </c>
      <c r="H1547" s="10">
        <v>595136</v>
      </c>
    </row>
    <row r="1548" spans="5:8" x14ac:dyDescent="0.15">
      <c r="E1548" s="10">
        <v>1546</v>
      </c>
      <c r="F1548" s="10">
        <v>19845</v>
      </c>
      <c r="G1548" s="10">
        <v>329</v>
      </c>
      <c r="H1548" s="10">
        <v>595358</v>
      </c>
    </row>
    <row r="1549" spans="5:8" x14ac:dyDescent="0.15">
      <c r="E1549" s="10">
        <v>1547</v>
      </c>
      <c r="F1549" s="10">
        <v>19852</v>
      </c>
      <c r="G1549" s="10">
        <v>329</v>
      </c>
      <c r="H1549" s="10">
        <v>595581</v>
      </c>
    </row>
    <row r="1550" spans="5:8" x14ac:dyDescent="0.15">
      <c r="E1550" s="10">
        <v>1548</v>
      </c>
      <c r="F1550" s="10">
        <v>19860</v>
      </c>
      <c r="G1550" s="10">
        <v>329</v>
      </c>
      <c r="H1550" s="10">
        <v>595804</v>
      </c>
    </row>
    <row r="1551" spans="5:8" x14ac:dyDescent="0.15">
      <c r="E1551" s="10">
        <v>1549</v>
      </c>
      <c r="F1551" s="10">
        <v>19867</v>
      </c>
      <c r="G1551" s="10">
        <v>329</v>
      </c>
      <c r="H1551" s="10">
        <v>596027</v>
      </c>
    </row>
    <row r="1552" spans="5:8" x14ac:dyDescent="0.15">
      <c r="E1552" s="10">
        <v>1550</v>
      </c>
      <c r="F1552" s="10">
        <v>19874</v>
      </c>
      <c r="G1552" s="10">
        <v>329</v>
      </c>
      <c r="H1552" s="10">
        <v>596250</v>
      </c>
    </row>
    <row r="1553" spans="5:8" x14ac:dyDescent="0.15">
      <c r="E1553" s="10">
        <v>1551</v>
      </c>
      <c r="F1553" s="10">
        <v>19882</v>
      </c>
      <c r="G1553" s="10">
        <v>329</v>
      </c>
      <c r="H1553" s="10">
        <v>596472</v>
      </c>
    </row>
    <row r="1554" spans="5:8" x14ac:dyDescent="0.15">
      <c r="E1554" s="10">
        <v>1552</v>
      </c>
      <c r="F1554" s="10">
        <v>19889</v>
      </c>
      <c r="G1554" s="10">
        <v>329</v>
      </c>
      <c r="H1554" s="10">
        <v>596695</v>
      </c>
    </row>
    <row r="1555" spans="5:8" x14ac:dyDescent="0.15">
      <c r="E1555" s="10">
        <v>1553</v>
      </c>
      <c r="F1555" s="10">
        <v>19897</v>
      </c>
      <c r="G1555" s="10">
        <v>330</v>
      </c>
      <c r="H1555" s="10">
        <v>596918</v>
      </c>
    </row>
    <row r="1556" spans="5:8" x14ac:dyDescent="0.15">
      <c r="E1556" s="10">
        <v>1554</v>
      </c>
      <c r="F1556" s="10">
        <v>19904</v>
      </c>
      <c r="G1556" s="10">
        <v>330</v>
      </c>
      <c r="H1556" s="10">
        <v>597141</v>
      </c>
    </row>
    <row r="1557" spans="5:8" x14ac:dyDescent="0.15">
      <c r="E1557" s="10">
        <v>1555</v>
      </c>
      <c r="F1557" s="10">
        <v>19912</v>
      </c>
      <c r="G1557" s="10">
        <v>330</v>
      </c>
      <c r="H1557" s="10">
        <v>597364</v>
      </c>
    </row>
    <row r="1558" spans="5:8" x14ac:dyDescent="0.15">
      <c r="E1558" s="10">
        <v>1556</v>
      </c>
      <c r="F1558" s="10">
        <v>19919</v>
      </c>
      <c r="G1558" s="10">
        <v>330</v>
      </c>
      <c r="H1558" s="10">
        <v>597586</v>
      </c>
    </row>
    <row r="1559" spans="5:8" x14ac:dyDescent="0.15">
      <c r="E1559" s="10">
        <v>1557</v>
      </c>
      <c r="F1559" s="10">
        <v>19926</v>
      </c>
      <c r="G1559" s="10">
        <v>330</v>
      </c>
      <c r="H1559" s="10">
        <v>597809</v>
      </c>
    </row>
    <row r="1560" spans="5:8" x14ac:dyDescent="0.15">
      <c r="E1560" s="10">
        <v>1558</v>
      </c>
      <c r="F1560" s="10">
        <v>19934</v>
      </c>
      <c r="G1560" s="10">
        <v>330</v>
      </c>
      <c r="H1560" s="10">
        <v>598032</v>
      </c>
    </row>
    <row r="1561" spans="5:8" x14ac:dyDescent="0.15">
      <c r="E1561" s="10">
        <v>1559</v>
      </c>
      <c r="F1561" s="10">
        <v>19941</v>
      </c>
      <c r="G1561" s="10">
        <v>330</v>
      </c>
      <c r="H1561" s="10">
        <v>598255</v>
      </c>
    </row>
    <row r="1562" spans="5:8" x14ac:dyDescent="0.15">
      <c r="E1562" s="10">
        <v>1560</v>
      </c>
      <c r="F1562" s="10">
        <v>19949</v>
      </c>
      <c r="G1562" s="10">
        <v>330</v>
      </c>
      <c r="H1562" s="10">
        <v>598478</v>
      </c>
    </row>
    <row r="1563" spans="5:8" x14ac:dyDescent="0.15">
      <c r="E1563" s="10">
        <v>1561</v>
      </c>
      <c r="F1563" s="10">
        <v>19956</v>
      </c>
      <c r="G1563" s="10">
        <v>330</v>
      </c>
      <c r="H1563" s="10">
        <v>598700</v>
      </c>
    </row>
    <row r="1564" spans="5:8" x14ac:dyDescent="0.15">
      <c r="E1564" s="10">
        <v>1562</v>
      </c>
      <c r="F1564" s="10">
        <v>19964</v>
      </c>
      <c r="G1564" s="10">
        <v>331</v>
      </c>
      <c r="H1564" s="10">
        <v>598923</v>
      </c>
    </row>
    <row r="1565" spans="5:8" x14ac:dyDescent="0.15">
      <c r="E1565" s="10">
        <v>1563</v>
      </c>
      <c r="F1565" s="10">
        <v>19971</v>
      </c>
      <c r="G1565" s="10">
        <v>331</v>
      </c>
      <c r="H1565" s="10">
        <v>599146</v>
      </c>
    </row>
    <row r="1566" spans="5:8" x14ac:dyDescent="0.15">
      <c r="E1566" s="10">
        <v>1564</v>
      </c>
      <c r="F1566" s="10">
        <v>19978</v>
      </c>
      <c r="G1566" s="10">
        <v>331</v>
      </c>
      <c r="H1566" s="10">
        <v>599369</v>
      </c>
    </row>
    <row r="1567" spans="5:8" x14ac:dyDescent="0.15">
      <c r="E1567" s="10">
        <v>1565</v>
      </c>
      <c r="F1567" s="10">
        <v>19986</v>
      </c>
      <c r="G1567" s="10">
        <v>331</v>
      </c>
      <c r="H1567" s="10">
        <v>599591</v>
      </c>
    </row>
    <row r="1568" spans="5:8" x14ac:dyDescent="0.15">
      <c r="E1568" s="10">
        <v>1566</v>
      </c>
      <c r="F1568" s="10">
        <v>19993</v>
      </c>
      <c r="G1568" s="10">
        <v>331</v>
      </c>
      <c r="H1568" s="10">
        <v>599814</v>
      </c>
    </row>
    <row r="1569" spans="5:8" x14ac:dyDescent="0.15">
      <c r="E1569" s="10">
        <v>1567</v>
      </c>
      <c r="F1569" s="10">
        <v>20001</v>
      </c>
      <c r="G1569" s="10">
        <v>331</v>
      </c>
      <c r="H1569" s="10">
        <v>600037</v>
      </c>
    </row>
    <row r="1570" spans="5:8" x14ac:dyDescent="0.15">
      <c r="E1570" s="10">
        <v>1568</v>
      </c>
      <c r="F1570" s="10">
        <v>20008</v>
      </c>
      <c r="G1570" s="10">
        <v>331</v>
      </c>
      <c r="H1570" s="10">
        <v>600260</v>
      </c>
    </row>
    <row r="1571" spans="5:8" x14ac:dyDescent="0.15">
      <c r="E1571" s="10">
        <v>1569</v>
      </c>
      <c r="F1571" s="10">
        <v>20016</v>
      </c>
      <c r="G1571" s="10">
        <v>331</v>
      </c>
      <c r="H1571" s="10">
        <v>600483</v>
      </c>
    </row>
    <row r="1572" spans="5:8" x14ac:dyDescent="0.15">
      <c r="E1572" s="10">
        <v>1570</v>
      </c>
      <c r="F1572" s="10">
        <v>20023</v>
      </c>
      <c r="G1572" s="10">
        <v>331</v>
      </c>
      <c r="H1572" s="10">
        <v>600705</v>
      </c>
    </row>
    <row r="1573" spans="5:8" x14ac:dyDescent="0.15">
      <c r="E1573" s="10">
        <v>1571</v>
      </c>
      <c r="F1573" s="10">
        <v>20030</v>
      </c>
      <c r="G1573" s="10">
        <v>331</v>
      </c>
      <c r="H1573" s="10">
        <v>600928</v>
      </c>
    </row>
    <row r="1574" spans="5:8" x14ac:dyDescent="0.15">
      <c r="E1574" s="10">
        <v>1572</v>
      </c>
      <c r="F1574" s="10">
        <v>20038</v>
      </c>
      <c r="G1574" s="10">
        <v>332</v>
      </c>
      <c r="H1574" s="10">
        <v>601151</v>
      </c>
    </row>
    <row r="1575" spans="5:8" x14ac:dyDescent="0.15">
      <c r="E1575" s="10">
        <v>1573</v>
      </c>
      <c r="F1575" s="10">
        <v>20045</v>
      </c>
      <c r="G1575" s="10">
        <v>332</v>
      </c>
      <c r="H1575" s="10">
        <v>601374</v>
      </c>
    </row>
    <row r="1576" spans="5:8" x14ac:dyDescent="0.15">
      <c r="E1576" s="10">
        <v>1574</v>
      </c>
      <c r="F1576" s="10">
        <v>20053</v>
      </c>
      <c r="G1576" s="10">
        <v>332</v>
      </c>
      <c r="H1576" s="10">
        <v>601597</v>
      </c>
    </row>
    <row r="1577" spans="5:8" x14ac:dyDescent="0.15">
      <c r="E1577" s="10">
        <v>1575</v>
      </c>
      <c r="F1577" s="10">
        <v>20060</v>
      </c>
      <c r="G1577" s="10">
        <v>332</v>
      </c>
      <c r="H1577" s="10">
        <v>601819</v>
      </c>
    </row>
    <row r="1578" spans="5:8" x14ac:dyDescent="0.15">
      <c r="E1578" s="10">
        <v>1576</v>
      </c>
      <c r="F1578" s="10">
        <v>20068</v>
      </c>
      <c r="G1578" s="10">
        <v>332</v>
      </c>
      <c r="H1578" s="10">
        <v>602042</v>
      </c>
    </row>
    <row r="1579" spans="5:8" x14ac:dyDescent="0.15">
      <c r="E1579" s="10">
        <v>1577</v>
      </c>
      <c r="F1579" s="10">
        <v>20075</v>
      </c>
      <c r="G1579" s="10">
        <v>332</v>
      </c>
      <c r="H1579" s="10">
        <v>602265</v>
      </c>
    </row>
    <row r="1580" spans="5:8" x14ac:dyDescent="0.15">
      <c r="E1580" s="10">
        <v>1578</v>
      </c>
      <c r="F1580" s="10">
        <v>20082</v>
      </c>
      <c r="G1580" s="10">
        <v>332</v>
      </c>
      <c r="H1580" s="10">
        <v>602488</v>
      </c>
    </row>
    <row r="1581" spans="5:8" x14ac:dyDescent="0.15">
      <c r="E1581" s="10">
        <v>1579</v>
      </c>
      <c r="F1581" s="10">
        <v>20090</v>
      </c>
      <c r="G1581" s="10">
        <v>332</v>
      </c>
      <c r="H1581" s="10">
        <v>602711</v>
      </c>
    </row>
    <row r="1582" spans="5:8" x14ac:dyDescent="0.15">
      <c r="E1582" s="10">
        <v>1580</v>
      </c>
      <c r="F1582" s="10">
        <v>20097</v>
      </c>
      <c r="G1582" s="10">
        <v>332</v>
      </c>
      <c r="H1582" s="10">
        <v>602933</v>
      </c>
    </row>
    <row r="1583" spans="5:8" x14ac:dyDescent="0.15">
      <c r="E1583" s="10">
        <v>1581</v>
      </c>
      <c r="F1583" s="10">
        <v>20105</v>
      </c>
      <c r="G1583" s="10">
        <v>333</v>
      </c>
      <c r="H1583" s="10">
        <v>603156</v>
      </c>
    </row>
    <row r="1584" spans="5:8" x14ac:dyDescent="0.15">
      <c r="E1584" s="10">
        <v>1582</v>
      </c>
      <c r="F1584" s="10">
        <v>20112</v>
      </c>
      <c r="G1584" s="10">
        <v>333</v>
      </c>
      <c r="H1584" s="10">
        <v>603379</v>
      </c>
    </row>
    <row r="1585" spans="5:8" x14ac:dyDescent="0.15">
      <c r="E1585" s="10">
        <v>1583</v>
      </c>
      <c r="F1585" s="10">
        <v>20120</v>
      </c>
      <c r="G1585" s="10">
        <v>333</v>
      </c>
      <c r="H1585" s="10">
        <v>603602</v>
      </c>
    </row>
    <row r="1586" spans="5:8" x14ac:dyDescent="0.15">
      <c r="E1586" s="10">
        <v>1584</v>
      </c>
      <c r="F1586" s="10">
        <v>20127</v>
      </c>
      <c r="G1586" s="10">
        <v>333</v>
      </c>
      <c r="H1586" s="10">
        <v>603824</v>
      </c>
    </row>
    <row r="1587" spans="5:8" x14ac:dyDescent="0.15">
      <c r="E1587" s="10">
        <v>1585</v>
      </c>
      <c r="F1587" s="10">
        <v>20134</v>
      </c>
      <c r="G1587" s="10">
        <v>333</v>
      </c>
      <c r="H1587" s="10">
        <v>604047</v>
      </c>
    </row>
    <row r="1588" spans="5:8" x14ac:dyDescent="0.15">
      <c r="E1588" s="10">
        <v>1586</v>
      </c>
      <c r="F1588" s="10">
        <v>20142</v>
      </c>
      <c r="G1588" s="10">
        <v>333</v>
      </c>
      <c r="H1588" s="10">
        <v>604270</v>
      </c>
    </row>
    <row r="1589" spans="5:8" x14ac:dyDescent="0.15">
      <c r="E1589" s="10">
        <v>1587</v>
      </c>
      <c r="F1589" s="10">
        <v>20149</v>
      </c>
      <c r="G1589" s="10">
        <v>333</v>
      </c>
      <c r="H1589" s="10">
        <v>604493</v>
      </c>
    </row>
    <row r="1590" spans="5:8" x14ac:dyDescent="0.15">
      <c r="E1590" s="10">
        <v>1588</v>
      </c>
      <c r="F1590" s="10">
        <v>20157</v>
      </c>
      <c r="G1590" s="10">
        <v>333</v>
      </c>
      <c r="H1590" s="10">
        <v>604716</v>
      </c>
    </row>
    <row r="1591" spans="5:8" x14ac:dyDescent="0.15">
      <c r="E1591" s="10">
        <v>1589</v>
      </c>
      <c r="F1591" s="10">
        <v>20164</v>
      </c>
      <c r="G1591" s="10">
        <v>333</v>
      </c>
      <c r="H1591" s="10">
        <v>604938</v>
      </c>
    </row>
    <row r="1592" spans="5:8" x14ac:dyDescent="0.15">
      <c r="E1592" s="10">
        <v>1590</v>
      </c>
      <c r="F1592" s="10">
        <v>20172</v>
      </c>
      <c r="G1592" s="10">
        <v>334</v>
      </c>
      <c r="H1592" s="10">
        <v>605161</v>
      </c>
    </row>
    <row r="1593" spans="5:8" x14ac:dyDescent="0.15">
      <c r="E1593" s="10">
        <v>1591</v>
      </c>
      <c r="F1593" s="10">
        <v>20179</v>
      </c>
      <c r="G1593" s="10">
        <v>334</v>
      </c>
      <c r="H1593" s="10">
        <v>605384</v>
      </c>
    </row>
    <row r="1594" spans="5:8" x14ac:dyDescent="0.15">
      <c r="E1594" s="10">
        <v>1592</v>
      </c>
      <c r="F1594" s="10">
        <v>20186</v>
      </c>
      <c r="G1594" s="10">
        <v>334</v>
      </c>
      <c r="H1594" s="10">
        <v>605607</v>
      </c>
    </row>
    <row r="1595" spans="5:8" x14ac:dyDescent="0.15">
      <c r="E1595" s="10">
        <v>1593</v>
      </c>
      <c r="F1595" s="10">
        <v>20194</v>
      </c>
      <c r="G1595" s="10">
        <v>334</v>
      </c>
      <c r="H1595" s="10">
        <v>605830</v>
      </c>
    </row>
    <row r="1596" spans="5:8" x14ac:dyDescent="0.15">
      <c r="E1596" s="10">
        <v>1594</v>
      </c>
      <c r="F1596" s="10">
        <v>20201</v>
      </c>
      <c r="G1596" s="10">
        <v>334</v>
      </c>
      <c r="H1596" s="10">
        <v>606052</v>
      </c>
    </row>
    <row r="1597" spans="5:8" x14ac:dyDescent="0.15">
      <c r="E1597" s="10">
        <v>1595</v>
      </c>
      <c r="F1597" s="10">
        <v>20209</v>
      </c>
      <c r="G1597" s="10">
        <v>334</v>
      </c>
      <c r="H1597" s="10">
        <v>606275</v>
      </c>
    </row>
    <row r="1598" spans="5:8" x14ac:dyDescent="0.15">
      <c r="E1598" s="10">
        <v>1596</v>
      </c>
      <c r="F1598" s="10">
        <v>20216</v>
      </c>
      <c r="G1598" s="10">
        <v>334</v>
      </c>
      <c r="H1598" s="10">
        <v>606498</v>
      </c>
    </row>
    <row r="1599" spans="5:8" x14ac:dyDescent="0.15">
      <c r="E1599" s="10">
        <v>1597</v>
      </c>
      <c r="F1599" s="10">
        <v>20224</v>
      </c>
      <c r="G1599" s="10">
        <v>334</v>
      </c>
      <c r="H1599" s="10">
        <v>606721</v>
      </c>
    </row>
    <row r="1600" spans="5:8" x14ac:dyDescent="0.15">
      <c r="E1600" s="10">
        <v>1598</v>
      </c>
      <c r="F1600" s="10">
        <v>20231</v>
      </c>
      <c r="G1600" s="10">
        <v>334</v>
      </c>
      <c r="H1600" s="10">
        <v>606943</v>
      </c>
    </row>
    <row r="1601" spans="5:8" x14ac:dyDescent="0.15">
      <c r="E1601" s="10">
        <v>1599</v>
      </c>
      <c r="F1601" s="10">
        <v>20238</v>
      </c>
      <c r="G1601" s="10">
        <v>335</v>
      </c>
      <c r="H1601" s="10">
        <v>607166</v>
      </c>
    </row>
    <row r="1602" spans="5:8" x14ac:dyDescent="0.15">
      <c r="E1602" s="10">
        <v>1600</v>
      </c>
      <c r="F1602" s="10">
        <v>20246</v>
      </c>
      <c r="G1602" s="10">
        <v>335</v>
      </c>
      <c r="H1602" s="10">
        <v>607389</v>
      </c>
    </row>
    <row r="1603" spans="5:8" x14ac:dyDescent="0.15">
      <c r="E1603" s="10">
        <v>1601</v>
      </c>
      <c r="F1603" s="10">
        <v>20312</v>
      </c>
      <c r="G1603" s="10">
        <v>336</v>
      </c>
      <c r="H1603" s="10">
        <v>609371</v>
      </c>
    </row>
    <row r="1604" spans="5:8" x14ac:dyDescent="0.15">
      <c r="E1604" s="10">
        <v>1602</v>
      </c>
      <c r="F1604" s="10">
        <v>20319</v>
      </c>
      <c r="G1604" s="10">
        <v>336</v>
      </c>
      <c r="H1604" s="10">
        <v>609594</v>
      </c>
    </row>
    <row r="1605" spans="5:8" x14ac:dyDescent="0.15">
      <c r="E1605" s="10">
        <v>1603</v>
      </c>
      <c r="F1605" s="10">
        <v>20327</v>
      </c>
      <c r="G1605" s="10">
        <v>336</v>
      </c>
      <c r="H1605" s="10">
        <v>609816</v>
      </c>
    </row>
    <row r="1606" spans="5:8" x14ac:dyDescent="0.15">
      <c r="E1606" s="10">
        <v>1604</v>
      </c>
      <c r="F1606" s="10">
        <v>20334</v>
      </c>
      <c r="G1606" s="10">
        <v>336</v>
      </c>
      <c r="H1606" s="10">
        <v>610039</v>
      </c>
    </row>
    <row r="1607" spans="5:8" x14ac:dyDescent="0.15">
      <c r="E1607" s="10">
        <v>1605</v>
      </c>
      <c r="F1607" s="10">
        <v>20342</v>
      </c>
      <c r="G1607" s="10">
        <v>336</v>
      </c>
      <c r="H1607" s="10">
        <v>610262</v>
      </c>
    </row>
    <row r="1608" spans="5:8" x14ac:dyDescent="0.15">
      <c r="E1608" s="10">
        <v>1606</v>
      </c>
      <c r="F1608" s="10">
        <v>20349</v>
      </c>
      <c r="G1608" s="10">
        <v>336</v>
      </c>
      <c r="H1608" s="10">
        <v>610485</v>
      </c>
    </row>
    <row r="1609" spans="5:8" x14ac:dyDescent="0.15">
      <c r="E1609" s="10">
        <v>1607</v>
      </c>
      <c r="F1609" s="10">
        <v>20356</v>
      </c>
      <c r="G1609" s="10">
        <v>336</v>
      </c>
      <c r="H1609" s="10">
        <v>610707</v>
      </c>
    </row>
    <row r="1610" spans="5:8" x14ac:dyDescent="0.15">
      <c r="E1610" s="10">
        <v>1608</v>
      </c>
      <c r="F1610" s="10">
        <v>20364</v>
      </c>
      <c r="G1610" s="10">
        <v>336</v>
      </c>
      <c r="H1610" s="10">
        <v>610930</v>
      </c>
    </row>
    <row r="1611" spans="5:8" x14ac:dyDescent="0.15">
      <c r="E1611" s="10">
        <v>1609</v>
      </c>
      <c r="F1611" s="10">
        <v>20371</v>
      </c>
      <c r="G1611" s="10">
        <v>336</v>
      </c>
      <c r="H1611" s="10">
        <v>611153</v>
      </c>
    </row>
    <row r="1612" spans="5:8" x14ac:dyDescent="0.15">
      <c r="E1612" s="10">
        <v>1610</v>
      </c>
      <c r="F1612" s="10">
        <v>20379</v>
      </c>
      <c r="G1612" s="10">
        <v>336</v>
      </c>
      <c r="H1612" s="10">
        <v>611376</v>
      </c>
    </row>
    <row r="1613" spans="5:8" x14ac:dyDescent="0.15">
      <c r="E1613" s="10">
        <v>1611</v>
      </c>
      <c r="F1613" s="10">
        <v>20386</v>
      </c>
      <c r="G1613" s="10">
        <v>337</v>
      </c>
      <c r="H1613" s="10">
        <v>611599</v>
      </c>
    </row>
    <row r="1614" spans="5:8" x14ac:dyDescent="0.15">
      <c r="E1614" s="10">
        <v>1612</v>
      </c>
      <c r="F1614" s="10">
        <v>20394</v>
      </c>
      <c r="G1614" s="10">
        <v>337</v>
      </c>
      <c r="H1614" s="10">
        <v>611821</v>
      </c>
    </row>
    <row r="1615" spans="5:8" x14ac:dyDescent="0.15">
      <c r="E1615" s="10">
        <v>1613</v>
      </c>
      <c r="F1615" s="10">
        <v>20401</v>
      </c>
      <c r="G1615" s="10">
        <v>337</v>
      </c>
      <c r="H1615" s="10">
        <v>612044</v>
      </c>
    </row>
    <row r="1616" spans="5:8" x14ac:dyDescent="0.15">
      <c r="E1616" s="10">
        <v>1614</v>
      </c>
      <c r="F1616" s="10">
        <v>20408</v>
      </c>
      <c r="G1616" s="10">
        <v>337</v>
      </c>
      <c r="H1616" s="10">
        <v>612267</v>
      </c>
    </row>
    <row r="1617" spans="5:8" x14ac:dyDescent="0.15">
      <c r="E1617" s="10">
        <v>1615</v>
      </c>
      <c r="F1617" s="10">
        <v>20416</v>
      </c>
      <c r="G1617" s="10">
        <v>337</v>
      </c>
      <c r="H1617" s="10">
        <v>612490</v>
      </c>
    </row>
    <row r="1618" spans="5:8" x14ac:dyDescent="0.15">
      <c r="E1618" s="10">
        <v>1616</v>
      </c>
      <c r="F1618" s="10">
        <v>20423</v>
      </c>
      <c r="G1618" s="10">
        <v>337</v>
      </c>
      <c r="H1618" s="10">
        <v>612713</v>
      </c>
    </row>
    <row r="1619" spans="5:8" x14ac:dyDescent="0.15">
      <c r="E1619" s="10">
        <v>1617</v>
      </c>
      <c r="F1619" s="10">
        <v>20431</v>
      </c>
      <c r="G1619" s="10">
        <v>337</v>
      </c>
      <c r="H1619" s="10">
        <v>612935</v>
      </c>
    </row>
    <row r="1620" spans="5:8" x14ac:dyDescent="0.15">
      <c r="E1620" s="10">
        <v>1618</v>
      </c>
      <c r="F1620" s="10">
        <v>20438</v>
      </c>
      <c r="G1620" s="10">
        <v>337</v>
      </c>
      <c r="H1620" s="10">
        <v>613158</v>
      </c>
    </row>
    <row r="1621" spans="5:8" x14ac:dyDescent="0.15">
      <c r="E1621" s="10">
        <v>1619</v>
      </c>
      <c r="F1621" s="10">
        <v>20446</v>
      </c>
      <c r="G1621" s="10">
        <v>337</v>
      </c>
      <c r="H1621" s="10">
        <v>613381</v>
      </c>
    </row>
    <row r="1622" spans="5:8" x14ac:dyDescent="0.15">
      <c r="E1622" s="10">
        <v>1620</v>
      </c>
      <c r="F1622" s="10">
        <v>20453</v>
      </c>
      <c r="G1622" s="10">
        <v>337</v>
      </c>
      <c r="H1622" s="10">
        <v>613604</v>
      </c>
    </row>
    <row r="1623" spans="5:8" x14ac:dyDescent="0.15">
      <c r="E1623" s="10">
        <v>1621</v>
      </c>
      <c r="F1623" s="10">
        <v>20460</v>
      </c>
      <c r="G1623" s="10">
        <v>337</v>
      </c>
      <c r="H1623" s="10">
        <v>613826</v>
      </c>
    </row>
    <row r="1624" spans="5:8" x14ac:dyDescent="0.15">
      <c r="E1624" s="10">
        <v>1622</v>
      </c>
      <c r="F1624" s="10">
        <v>20468</v>
      </c>
      <c r="G1624" s="10">
        <v>338</v>
      </c>
      <c r="H1624" s="10">
        <v>614049</v>
      </c>
    </row>
    <row r="1625" spans="5:8" x14ac:dyDescent="0.15">
      <c r="E1625" s="10">
        <v>1623</v>
      </c>
      <c r="F1625" s="10">
        <v>20475</v>
      </c>
      <c r="G1625" s="10">
        <v>338</v>
      </c>
      <c r="H1625" s="10">
        <v>614272</v>
      </c>
    </row>
    <row r="1626" spans="5:8" x14ac:dyDescent="0.15">
      <c r="E1626" s="10">
        <v>1624</v>
      </c>
      <c r="F1626" s="10">
        <v>20483</v>
      </c>
      <c r="G1626" s="10">
        <v>338</v>
      </c>
      <c r="H1626" s="10">
        <v>614495</v>
      </c>
    </row>
    <row r="1627" spans="5:8" x14ac:dyDescent="0.15">
      <c r="E1627" s="10">
        <v>1625</v>
      </c>
      <c r="F1627" s="10">
        <v>20490</v>
      </c>
      <c r="G1627" s="10">
        <v>338</v>
      </c>
      <c r="H1627" s="10">
        <v>614718</v>
      </c>
    </row>
    <row r="1628" spans="5:8" x14ac:dyDescent="0.15">
      <c r="E1628" s="10">
        <v>1626</v>
      </c>
      <c r="F1628" s="10">
        <v>20498</v>
      </c>
      <c r="G1628" s="10">
        <v>338</v>
      </c>
      <c r="H1628" s="10">
        <v>614940</v>
      </c>
    </row>
    <row r="1629" spans="5:8" x14ac:dyDescent="0.15">
      <c r="E1629" s="10">
        <v>1627</v>
      </c>
      <c r="F1629" s="10">
        <v>20505</v>
      </c>
      <c r="G1629" s="10">
        <v>338</v>
      </c>
      <c r="H1629" s="10">
        <v>615163</v>
      </c>
    </row>
    <row r="1630" spans="5:8" x14ac:dyDescent="0.15">
      <c r="E1630" s="10">
        <v>1628</v>
      </c>
      <c r="F1630" s="10">
        <v>20512</v>
      </c>
      <c r="G1630" s="10">
        <v>338</v>
      </c>
      <c r="H1630" s="10">
        <v>615386</v>
      </c>
    </row>
    <row r="1631" spans="5:8" x14ac:dyDescent="0.15">
      <c r="E1631" s="10">
        <v>1629</v>
      </c>
      <c r="F1631" s="10">
        <v>20520</v>
      </c>
      <c r="G1631" s="10">
        <v>338</v>
      </c>
      <c r="H1631" s="10">
        <v>615609</v>
      </c>
    </row>
    <row r="1632" spans="5:8" x14ac:dyDescent="0.15">
      <c r="E1632" s="10">
        <v>1630</v>
      </c>
      <c r="F1632" s="10">
        <v>20527</v>
      </c>
      <c r="G1632" s="10">
        <v>338</v>
      </c>
      <c r="H1632" s="10">
        <v>615832</v>
      </c>
    </row>
    <row r="1633" spans="5:8" x14ac:dyDescent="0.15">
      <c r="E1633" s="10">
        <v>1631</v>
      </c>
      <c r="F1633" s="10">
        <v>20535</v>
      </c>
      <c r="G1633" s="10">
        <v>338</v>
      </c>
      <c r="H1633" s="10">
        <v>616054</v>
      </c>
    </row>
    <row r="1634" spans="5:8" x14ac:dyDescent="0.15">
      <c r="E1634" s="10">
        <v>1632</v>
      </c>
      <c r="F1634" s="10">
        <v>20542</v>
      </c>
      <c r="G1634" s="10">
        <v>338</v>
      </c>
      <c r="H1634" s="10">
        <v>616277</v>
      </c>
    </row>
    <row r="1635" spans="5:8" x14ac:dyDescent="0.15">
      <c r="E1635" s="10">
        <v>1633</v>
      </c>
      <c r="F1635" s="10">
        <v>20549</v>
      </c>
      <c r="G1635" s="10">
        <v>339</v>
      </c>
      <c r="H1635" s="10">
        <v>616500</v>
      </c>
    </row>
    <row r="1636" spans="5:8" x14ac:dyDescent="0.15">
      <c r="E1636" s="10">
        <v>1634</v>
      </c>
      <c r="F1636" s="10">
        <v>20557</v>
      </c>
      <c r="G1636" s="10">
        <v>339</v>
      </c>
      <c r="H1636" s="10">
        <v>616723</v>
      </c>
    </row>
    <row r="1637" spans="5:8" x14ac:dyDescent="0.15">
      <c r="E1637" s="10">
        <v>1635</v>
      </c>
      <c r="F1637" s="10">
        <v>20564</v>
      </c>
      <c r="G1637" s="10">
        <v>339</v>
      </c>
      <c r="H1637" s="10">
        <v>616946</v>
      </c>
    </row>
    <row r="1638" spans="5:8" x14ac:dyDescent="0.15">
      <c r="E1638" s="10">
        <v>1636</v>
      </c>
      <c r="F1638" s="10">
        <v>20572</v>
      </c>
      <c r="G1638" s="10">
        <v>339</v>
      </c>
      <c r="H1638" s="10">
        <v>617168</v>
      </c>
    </row>
    <row r="1639" spans="5:8" x14ac:dyDescent="0.15">
      <c r="E1639" s="10">
        <v>1637</v>
      </c>
      <c r="F1639" s="10">
        <v>20579</v>
      </c>
      <c r="G1639" s="10">
        <v>339</v>
      </c>
      <c r="H1639" s="10">
        <v>617391</v>
      </c>
    </row>
    <row r="1640" spans="5:8" x14ac:dyDescent="0.15">
      <c r="E1640" s="10">
        <v>1638</v>
      </c>
      <c r="F1640" s="10">
        <v>20587</v>
      </c>
      <c r="G1640" s="10">
        <v>339</v>
      </c>
      <c r="H1640" s="10">
        <v>617614</v>
      </c>
    </row>
    <row r="1641" spans="5:8" x14ac:dyDescent="0.15">
      <c r="E1641" s="10">
        <v>1639</v>
      </c>
      <c r="F1641" s="10">
        <v>20594</v>
      </c>
      <c r="G1641" s="10">
        <v>339</v>
      </c>
      <c r="H1641" s="10">
        <v>617837</v>
      </c>
    </row>
    <row r="1642" spans="5:8" x14ac:dyDescent="0.15">
      <c r="E1642" s="10">
        <v>1640</v>
      </c>
      <c r="F1642" s="10">
        <v>20601</v>
      </c>
      <c r="G1642" s="10">
        <v>339</v>
      </c>
      <c r="H1642" s="10">
        <v>618059</v>
      </c>
    </row>
    <row r="1643" spans="5:8" x14ac:dyDescent="0.15">
      <c r="E1643" s="10">
        <v>1641</v>
      </c>
      <c r="F1643" s="10">
        <v>20609</v>
      </c>
      <c r="G1643" s="10">
        <v>339</v>
      </c>
      <c r="H1643" s="10">
        <v>618282</v>
      </c>
    </row>
    <row r="1644" spans="5:8" x14ac:dyDescent="0.15">
      <c r="E1644" s="10">
        <v>1642</v>
      </c>
      <c r="F1644" s="10">
        <v>20616</v>
      </c>
      <c r="G1644" s="10">
        <v>339</v>
      </c>
      <c r="H1644" s="10">
        <v>618505</v>
      </c>
    </row>
    <row r="1645" spans="5:8" x14ac:dyDescent="0.15">
      <c r="E1645" s="10">
        <v>1643</v>
      </c>
      <c r="F1645" s="10">
        <v>20624</v>
      </c>
      <c r="G1645" s="10">
        <v>339</v>
      </c>
      <c r="H1645" s="10">
        <v>618728</v>
      </c>
    </row>
    <row r="1646" spans="5:8" x14ac:dyDescent="0.15">
      <c r="E1646" s="10">
        <v>1644</v>
      </c>
      <c r="F1646" s="10">
        <v>20631</v>
      </c>
      <c r="G1646" s="10">
        <v>340</v>
      </c>
      <c r="H1646" s="10">
        <v>618951</v>
      </c>
    </row>
    <row r="1647" spans="5:8" x14ac:dyDescent="0.15">
      <c r="E1647" s="10">
        <v>1645</v>
      </c>
      <c r="F1647" s="10">
        <v>20639</v>
      </c>
      <c r="G1647" s="10">
        <v>340</v>
      </c>
      <c r="H1647" s="10">
        <v>619173</v>
      </c>
    </row>
    <row r="1648" spans="5:8" x14ac:dyDescent="0.15">
      <c r="E1648" s="10">
        <v>1646</v>
      </c>
      <c r="F1648" s="10">
        <v>20646</v>
      </c>
      <c r="G1648" s="10">
        <v>340</v>
      </c>
      <c r="H1648" s="10">
        <v>619396</v>
      </c>
    </row>
    <row r="1649" spans="5:8" x14ac:dyDescent="0.15">
      <c r="E1649" s="10">
        <v>1647</v>
      </c>
      <c r="F1649" s="10">
        <v>20653</v>
      </c>
      <c r="G1649" s="10">
        <v>340</v>
      </c>
      <c r="H1649" s="10">
        <v>619619</v>
      </c>
    </row>
    <row r="1650" spans="5:8" x14ac:dyDescent="0.15">
      <c r="E1650" s="10">
        <v>1648</v>
      </c>
      <c r="F1650" s="10">
        <v>20661</v>
      </c>
      <c r="G1650" s="10">
        <v>340</v>
      </c>
      <c r="H1650" s="10">
        <v>619842</v>
      </c>
    </row>
    <row r="1651" spans="5:8" x14ac:dyDescent="0.15">
      <c r="E1651" s="10">
        <v>1649</v>
      </c>
      <c r="F1651" s="10">
        <v>20668</v>
      </c>
      <c r="G1651" s="10">
        <v>340</v>
      </c>
      <c r="H1651" s="10">
        <v>620065</v>
      </c>
    </row>
    <row r="1652" spans="5:8" x14ac:dyDescent="0.15">
      <c r="E1652" s="10">
        <v>1650</v>
      </c>
      <c r="F1652" s="10">
        <v>20676</v>
      </c>
      <c r="G1652" s="10">
        <v>340</v>
      </c>
      <c r="H1652" s="10">
        <v>620287</v>
      </c>
    </row>
    <row r="1653" spans="5:8" x14ac:dyDescent="0.15">
      <c r="E1653" s="10">
        <v>1651</v>
      </c>
      <c r="F1653" s="10">
        <v>20683</v>
      </c>
      <c r="G1653" s="10">
        <v>340</v>
      </c>
      <c r="H1653" s="10">
        <v>620510</v>
      </c>
    </row>
    <row r="1654" spans="5:8" x14ac:dyDescent="0.15">
      <c r="E1654" s="10">
        <v>1652</v>
      </c>
      <c r="F1654" s="10">
        <v>20691</v>
      </c>
      <c r="G1654" s="10">
        <v>340</v>
      </c>
      <c r="H1654" s="10">
        <v>620733</v>
      </c>
    </row>
    <row r="1655" spans="5:8" x14ac:dyDescent="0.15">
      <c r="E1655" s="10">
        <v>1653</v>
      </c>
      <c r="F1655" s="10">
        <v>20698</v>
      </c>
      <c r="G1655" s="10">
        <v>340</v>
      </c>
      <c r="H1655" s="10">
        <v>620956</v>
      </c>
    </row>
    <row r="1656" spans="5:8" x14ac:dyDescent="0.15">
      <c r="E1656" s="10">
        <v>1654</v>
      </c>
      <c r="F1656" s="10">
        <v>20705</v>
      </c>
      <c r="G1656" s="10">
        <v>341</v>
      </c>
      <c r="H1656" s="10">
        <v>621179</v>
      </c>
    </row>
    <row r="1657" spans="5:8" x14ac:dyDescent="0.15">
      <c r="E1657" s="10">
        <v>1655</v>
      </c>
      <c r="F1657" s="10">
        <v>20713</v>
      </c>
      <c r="G1657" s="10">
        <v>341</v>
      </c>
      <c r="H1657" s="10">
        <v>621401</v>
      </c>
    </row>
    <row r="1658" spans="5:8" x14ac:dyDescent="0.15">
      <c r="E1658" s="10">
        <v>1656</v>
      </c>
      <c r="F1658" s="10">
        <v>20720</v>
      </c>
      <c r="G1658" s="10">
        <v>341</v>
      </c>
      <c r="H1658" s="10">
        <v>621624</v>
      </c>
    </row>
    <row r="1659" spans="5:8" x14ac:dyDescent="0.15">
      <c r="E1659" s="10">
        <v>1657</v>
      </c>
      <c r="F1659" s="10">
        <v>20728</v>
      </c>
      <c r="G1659" s="10">
        <v>341</v>
      </c>
      <c r="H1659" s="10">
        <v>621847</v>
      </c>
    </row>
    <row r="1660" spans="5:8" x14ac:dyDescent="0.15">
      <c r="E1660" s="10">
        <v>1658</v>
      </c>
      <c r="F1660" s="10">
        <v>20735</v>
      </c>
      <c r="G1660" s="10">
        <v>341</v>
      </c>
      <c r="H1660" s="10">
        <v>622070</v>
      </c>
    </row>
    <row r="1661" spans="5:8" x14ac:dyDescent="0.15">
      <c r="E1661" s="10">
        <v>1659</v>
      </c>
      <c r="F1661" s="10">
        <v>20743</v>
      </c>
      <c r="G1661" s="10">
        <v>341</v>
      </c>
      <c r="H1661" s="10">
        <v>622292</v>
      </c>
    </row>
    <row r="1662" spans="5:8" x14ac:dyDescent="0.15">
      <c r="E1662" s="10">
        <v>1660</v>
      </c>
      <c r="F1662" s="10">
        <v>20750</v>
      </c>
      <c r="G1662" s="10">
        <v>341</v>
      </c>
      <c r="H1662" s="10">
        <v>622515</v>
      </c>
    </row>
    <row r="1663" spans="5:8" x14ac:dyDescent="0.15">
      <c r="E1663" s="10">
        <v>1661</v>
      </c>
      <c r="F1663" s="10">
        <v>20757</v>
      </c>
      <c r="G1663" s="10">
        <v>341</v>
      </c>
      <c r="H1663" s="10">
        <v>622738</v>
      </c>
    </row>
    <row r="1664" spans="5:8" x14ac:dyDescent="0.15">
      <c r="E1664" s="10">
        <v>1662</v>
      </c>
      <c r="F1664" s="10">
        <v>20765</v>
      </c>
      <c r="G1664" s="10">
        <v>341</v>
      </c>
      <c r="H1664" s="10">
        <v>622961</v>
      </c>
    </row>
    <row r="1665" spans="5:8" x14ac:dyDescent="0.15">
      <c r="E1665" s="10">
        <v>1663</v>
      </c>
      <c r="F1665" s="10">
        <v>20772</v>
      </c>
      <c r="G1665" s="10">
        <v>341</v>
      </c>
      <c r="H1665" s="10">
        <v>623184</v>
      </c>
    </row>
    <row r="1666" spans="5:8" x14ac:dyDescent="0.15">
      <c r="E1666" s="10">
        <v>1664</v>
      </c>
      <c r="F1666" s="10">
        <v>20780</v>
      </c>
      <c r="G1666" s="10">
        <v>341</v>
      </c>
      <c r="H1666" s="10">
        <v>623406</v>
      </c>
    </row>
    <row r="1667" spans="5:8" x14ac:dyDescent="0.15">
      <c r="E1667" s="10">
        <v>1665</v>
      </c>
      <c r="F1667" s="10">
        <v>20787</v>
      </c>
      <c r="G1667" s="10">
        <v>342</v>
      </c>
      <c r="H1667" s="10">
        <v>623629</v>
      </c>
    </row>
    <row r="1668" spans="5:8" x14ac:dyDescent="0.15">
      <c r="E1668" s="10">
        <v>1666</v>
      </c>
      <c r="F1668" s="10">
        <v>20795</v>
      </c>
      <c r="G1668" s="10">
        <v>342</v>
      </c>
      <c r="H1668" s="10">
        <v>623852</v>
      </c>
    </row>
    <row r="1669" spans="5:8" x14ac:dyDescent="0.15">
      <c r="E1669" s="10">
        <v>1667</v>
      </c>
      <c r="F1669" s="10">
        <v>20802</v>
      </c>
      <c r="G1669" s="10">
        <v>342</v>
      </c>
      <c r="H1669" s="10">
        <v>624075</v>
      </c>
    </row>
    <row r="1670" spans="5:8" x14ac:dyDescent="0.15">
      <c r="E1670" s="10">
        <v>1668</v>
      </c>
      <c r="F1670" s="10">
        <v>20809</v>
      </c>
      <c r="G1670" s="10">
        <v>342</v>
      </c>
      <c r="H1670" s="10">
        <v>624298</v>
      </c>
    </row>
    <row r="1671" spans="5:8" x14ac:dyDescent="0.15">
      <c r="E1671" s="10">
        <v>1669</v>
      </c>
      <c r="F1671" s="10">
        <v>20817</v>
      </c>
      <c r="G1671" s="10">
        <v>342</v>
      </c>
      <c r="H1671" s="10">
        <v>624520</v>
      </c>
    </row>
    <row r="1672" spans="5:8" x14ac:dyDescent="0.15">
      <c r="E1672" s="10">
        <v>1670</v>
      </c>
      <c r="F1672" s="10">
        <v>20824</v>
      </c>
      <c r="G1672" s="10">
        <v>342</v>
      </c>
      <c r="H1672" s="10">
        <v>624743</v>
      </c>
    </row>
    <row r="1673" spans="5:8" x14ac:dyDescent="0.15">
      <c r="E1673" s="10">
        <v>1671</v>
      </c>
      <c r="F1673" s="10">
        <v>20832</v>
      </c>
      <c r="G1673" s="10">
        <v>342</v>
      </c>
      <c r="H1673" s="10">
        <v>624966</v>
      </c>
    </row>
    <row r="1674" spans="5:8" x14ac:dyDescent="0.15">
      <c r="E1674" s="10">
        <v>1672</v>
      </c>
      <c r="F1674" s="10">
        <v>20839</v>
      </c>
      <c r="G1674" s="10">
        <v>342</v>
      </c>
      <c r="H1674" s="10">
        <v>625189</v>
      </c>
    </row>
    <row r="1675" spans="5:8" x14ac:dyDescent="0.15">
      <c r="E1675" s="10">
        <v>1673</v>
      </c>
      <c r="F1675" s="10">
        <v>20847</v>
      </c>
      <c r="G1675" s="10">
        <v>342</v>
      </c>
      <c r="H1675" s="10">
        <v>625411</v>
      </c>
    </row>
    <row r="1676" spans="5:8" x14ac:dyDescent="0.15">
      <c r="E1676" s="10">
        <v>1674</v>
      </c>
      <c r="F1676" s="10">
        <v>20854</v>
      </c>
      <c r="G1676" s="10">
        <v>342</v>
      </c>
      <c r="H1676" s="10">
        <v>625634</v>
      </c>
    </row>
    <row r="1677" spans="5:8" x14ac:dyDescent="0.15">
      <c r="E1677" s="10">
        <v>1675</v>
      </c>
      <c r="F1677" s="10">
        <v>20861</v>
      </c>
      <c r="G1677" s="10">
        <v>342</v>
      </c>
      <c r="H1677" s="10">
        <v>625857</v>
      </c>
    </row>
    <row r="1678" spans="5:8" x14ac:dyDescent="0.15">
      <c r="E1678" s="10">
        <v>1676</v>
      </c>
      <c r="F1678" s="10">
        <v>20869</v>
      </c>
      <c r="G1678" s="10">
        <v>343</v>
      </c>
      <c r="H1678" s="10">
        <v>626080</v>
      </c>
    </row>
    <row r="1679" spans="5:8" x14ac:dyDescent="0.15">
      <c r="E1679" s="10">
        <v>1677</v>
      </c>
      <c r="F1679" s="10">
        <v>20876</v>
      </c>
      <c r="G1679" s="10">
        <v>343</v>
      </c>
      <c r="H1679" s="10">
        <v>626303</v>
      </c>
    </row>
    <row r="1680" spans="5:8" x14ac:dyDescent="0.15">
      <c r="E1680" s="10">
        <v>1678</v>
      </c>
      <c r="F1680" s="10">
        <v>20884</v>
      </c>
      <c r="G1680" s="10">
        <v>343</v>
      </c>
      <c r="H1680" s="10">
        <v>626525</v>
      </c>
    </row>
    <row r="1681" spans="5:8" x14ac:dyDescent="0.15">
      <c r="E1681" s="10">
        <v>1679</v>
      </c>
      <c r="F1681" s="10">
        <v>20891</v>
      </c>
      <c r="G1681" s="10">
        <v>343</v>
      </c>
      <c r="H1681" s="10">
        <v>626748</v>
      </c>
    </row>
    <row r="1682" spans="5:8" x14ac:dyDescent="0.15">
      <c r="E1682" s="10">
        <v>1680</v>
      </c>
      <c r="F1682" s="10">
        <v>20899</v>
      </c>
      <c r="G1682" s="10">
        <v>343</v>
      </c>
      <c r="H1682" s="10">
        <v>626971</v>
      </c>
    </row>
    <row r="1683" spans="5:8" x14ac:dyDescent="0.15">
      <c r="E1683" s="10">
        <v>1681</v>
      </c>
      <c r="F1683" s="10">
        <v>20906</v>
      </c>
      <c r="G1683" s="10">
        <v>343</v>
      </c>
      <c r="H1683" s="10">
        <v>627194</v>
      </c>
    </row>
    <row r="1684" spans="5:8" x14ac:dyDescent="0.15">
      <c r="E1684" s="10">
        <v>1682</v>
      </c>
      <c r="F1684" s="10">
        <v>20913</v>
      </c>
      <c r="G1684" s="10">
        <v>343</v>
      </c>
      <c r="H1684" s="10">
        <v>627417</v>
      </c>
    </row>
    <row r="1685" spans="5:8" x14ac:dyDescent="0.15">
      <c r="E1685" s="10">
        <v>1683</v>
      </c>
      <c r="F1685" s="10">
        <v>20921</v>
      </c>
      <c r="G1685" s="10">
        <v>343</v>
      </c>
      <c r="H1685" s="10">
        <v>627639</v>
      </c>
    </row>
    <row r="1686" spans="5:8" x14ac:dyDescent="0.15">
      <c r="E1686" s="10">
        <v>1684</v>
      </c>
      <c r="F1686" s="10">
        <v>20928</v>
      </c>
      <c r="G1686" s="10">
        <v>343</v>
      </c>
      <c r="H1686" s="10">
        <v>627862</v>
      </c>
    </row>
    <row r="1687" spans="5:8" x14ac:dyDescent="0.15">
      <c r="E1687" s="10">
        <v>1685</v>
      </c>
      <c r="F1687" s="10">
        <v>20936</v>
      </c>
      <c r="G1687" s="10">
        <v>343</v>
      </c>
      <c r="H1687" s="10">
        <v>628085</v>
      </c>
    </row>
    <row r="1688" spans="5:8" x14ac:dyDescent="0.15">
      <c r="E1688" s="10">
        <v>1686</v>
      </c>
      <c r="F1688" s="10">
        <v>20943</v>
      </c>
      <c r="G1688" s="10">
        <v>343</v>
      </c>
      <c r="H1688" s="10">
        <v>628308</v>
      </c>
    </row>
    <row r="1689" spans="5:8" x14ac:dyDescent="0.15">
      <c r="E1689" s="10">
        <v>1687</v>
      </c>
      <c r="F1689" s="10">
        <v>20951</v>
      </c>
      <c r="G1689" s="10">
        <v>344</v>
      </c>
      <c r="H1689" s="10">
        <v>628531</v>
      </c>
    </row>
    <row r="1690" spans="5:8" x14ac:dyDescent="0.15">
      <c r="E1690" s="10">
        <v>1688</v>
      </c>
      <c r="F1690" s="10">
        <v>20958</v>
      </c>
      <c r="G1690" s="10">
        <v>344</v>
      </c>
      <c r="H1690" s="10">
        <v>628753</v>
      </c>
    </row>
    <row r="1691" spans="5:8" x14ac:dyDescent="0.15">
      <c r="E1691" s="10">
        <v>1689</v>
      </c>
      <c r="F1691" s="10">
        <v>20965</v>
      </c>
      <c r="G1691" s="10">
        <v>344</v>
      </c>
      <c r="H1691" s="10">
        <v>628976</v>
      </c>
    </row>
    <row r="1692" spans="5:8" x14ac:dyDescent="0.15">
      <c r="E1692" s="10">
        <v>1690</v>
      </c>
      <c r="F1692" s="10">
        <v>20973</v>
      </c>
      <c r="G1692" s="10">
        <v>344</v>
      </c>
      <c r="H1692" s="10">
        <v>629199</v>
      </c>
    </row>
    <row r="1693" spans="5:8" x14ac:dyDescent="0.15">
      <c r="E1693" s="10">
        <v>1691</v>
      </c>
      <c r="F1693" s="10">
        <v>20980</v>
      </c>
      <c r="G1693" s="10">
        <v>344</v>
      </c>
      <c r="H1693" s="10">
        <v>629422</v>
      </c>
    </row>
    <row r="1694" spans="5:8" x14ac:dyDescent="0.15">
      <c r="E1694" s="10">
        <v>1692</v>
      </c>
      <c r="F1694" s="10">
        <v>20988</v>
      </c>
      <c r="G1694" s="10">
        <v>344</v>
      </c>
      <c r="H1694" s="10">
        <v>629644</v>
      </c>
    </row>
    <row r="1695" spans="5:8" x14ac:dyDescent="0.15">
      <c r="E1695" s="10">
        <v>1693</v>
      </c>
      <c r="F1695" s="10">
        <v>20995</v>
      </c>
      <c r="G1695" s="10">
        <v>344</v>
      </c>
      <c r="H1695" s="10">
        <v>629867</v>
      </c>
    </row>
    <row r="1696" spans="5:8" x14ac:dyDescent="0.15">
      <c r="E1696" s="10">
        <v>1694</v>
      </c>
      <c r="F1696" s="10">
        <v>21003</v>
      </c>
      <c r="G1696" s="10">
        <v>344</v>
      </c>
      <c r="H1696" s="10">
        <v>630090</v>
      </c>
    </row>
    <row r="1697" spans="5:8" x14ac:dyDescent="0.15">
      <c r="E1697" s="10">
        <v>1695</v>
      </c>
      <c r="F1697" s="10">
        <v>21010</v>
      </c>
      <c r="G1697" s="10">
        <v>344</v>
      </c>
      <c r="H1697" s="10">
        <v>630313</v>
      </c>
    </row>
    <row r="1698" spans="5:8" x14ac:dyDescent="0.15">
      <c r="E1698" s="10">
        <v>1696</v>
      </c>
      <c r="F1698" s="10">
        <v>21017</v>
      </c>
      <c r="G1698" s="10">
        <v>344</v>
      </c>
      <c r="H1698" s="10">
        <v>630536</v>
      </c>
    </row>
    <row r="1699" spans="5:8" x14ac:dyDescent="0.15">
      <c r="E1699" s="10">
        <v>1697</v>
      </c>
      <c r="F1699" s="10">
        <v>21025</v>
      </c>
      <c r="G1699" s="10">
        <v>345</v>
      </c>
      <c r="H1699" s="10">
        <v>630758</v>
      </c>
    </row>
    <row r="1700" spans="5:8" x14ac:dyDescent="0.15">
      <c r="E1700" s="10">
        <v>1698</v>
      </c>
      <c r="F1700" s="10">
        <v>21032</v>
      </c>
      <c r="G1700" s="10">
        <v>345</v>
      </c>
      <c r="H1700" s="10">
        <v>630981</v>
      </c>
    </row>
    <row r="1701" spans="5:8" x14ac:dyDescent="0.15">
      <c r="E1701" s="10">
        <v>1699</v>
      </c>
      <c r="F1701" s="10">
        <v>21040</v>
      </c>
      <c r="G1701" s="10">
        <v>345</v>
      </c>
      <c r="H1701" s="10">
        <v>631204</v>
      </c>
    </row>
    <row r="1702" spans="5:8" x14ac:dyDescent="0.15">
      <c r="E1702" s="10">
        <v>1700</v>
      </c>
      <c r="F1702" s="10">
        <v>21047</v>
      </c>
      <c r="G1702" s="10">
        <v>345</v>
      </c>
      <c r="H1702" s="10">
        <v>631427</v>
      </c>
    </row>
    <row r="1703" spans="5:8" x14ac:dyDescent="0.15">
      <c r="E1703" s="10">
        <v>1701</v>
      </c>
      <c r="F1703" s="10">
        <v>21054</v>
      </c>
      <c r="G1703" s="10">
        <v>345</v>
      </c>
      <c r="H1703" s="10">
        <v>631650</v>
      </c>
    </row>
    <row r="1704" spans="5:8" x14ac:dyDescent="0.15">
      <c r="E1704" s="10">
        <v>1702</v>
      </c>
      <c r="F1704" s="10">
        <v>21062</v>
      </c>
      <c r="G1704" s="10">
        <v>345</v>
      </c>
      <c r="H1704" s="10">
        <v>631872</v>
      </c>
    </row>
    <row r="1705" spans="5:8" x14ac:dyDescent="0.15">
      <c r="E1705" s="10">
        <v>1703</v>
      </c>
      <c r="F1705" s="10">
        <v>21069</v>
      </c>
      <c r="G1705" s="10">
        <v>345</v>
      </c>
      <c r="H1705" s="10">
        <v>632095</v>
      </c>
    </row>
    <row r="1706" spans="5:8" x14ac:dyDescent="0.15">
      <c r="E1706" s="10">
        <v>1704</v>
      </c>
      <c r="F1706" s="10">
        <v>21077</v>
      </c>
      <c r="G1706" s="10">
        <v>345</v>
      </c>
      <c r="H1706" s="10">
        <v>632318</v>
      </c>
    </row>
    <row r="1707" spans="5:8" x14ac:dyDescent="0.15">
      <c r="E1707" s="10">
        <v>1705</v>
      </c>
      <c r="F1707" s="10">
        <v>21084</v>
      </c>
      <c r="G1707" s="10">
        <v>345</v>
      </c>
      <c r="H1707" s="10">
        <v>632541</v>
      </c>
    </row>
    <row r="1708" spans="5:8" x14ac:dyDescent="0.15">
      <c r="E1708" s="10">
        <v>1706</v>
      </c>
      <c r="F1708" s="10">
        <v>21092</v>
      </c>
      <c r="G1708" s="10">
        <v>345</v>
      </c>
      <c r="H1708" s="10">
        <v>632764</v>
      </c>
    </row>
    <row r="1709" spans="5:8" x14ac:dyDescent="0.15">
      <c r="E1709" s="10">
        <v>1707</v>
      </c>
      <c r="F1709" s="10">
        <v>21099</v>
      </c>
      <c r="G1709" s="10">
        <v>345</v>
      </c>
      <c r="H1709" s="10">
        <v>632986</v>
      </c>
    </row>
    <row r="1710" spans="5:8" x14ac:dyDescent="0.15">
      <c r="E1710" s="10">
        <v>1708</v>
      </c>
      <c r="F1710" s="10">
        <v>21106</v>
      </c>
      <c r="G1710" s="10">
        <v>346</v>
      </c>
      <c r="H1710" s="10">
        <v>633209</v>
      </c>
    </row>
    <row r="1711" spans="5:8" x14ac:dyDescent="0.15">
      <c r="E1711" s="10">
        <v>1709</v>
      </c>
      <c r="F1711" s="10">
        <v>21114</v>
      </c>
      <c r="G1711" s="10">
        <v>346</v>
      </c>
      <c r="H1711" s="10">
        <v>633432</v>
      </c>
    </row>
    <row r="1712" spans="5:8" x14ac:dyDescent="0.15">
      <c r="E1712" s="10">
        <v>1710</v>
      </c>
      <c r="F1712" s="10">
        <v>21121</v>
      </c>
      <c r="G1712" s="10">
        <v>346</v>
      </c>
      <c r="H1712" s="10">
        <v>633655</v>
      </c>
    </row>
    <row r="1713" spans="5:8" x14ac:dyDescent="0.15">
      <c r="E1713" s="10">
        <v>1711</v>
      </c>
      <c r="F1713" s="10">
        <v>21129</v>
      </c>
      <c r="G1713" s="10">
        <v>346</v>
      </c>
      <c r="H1713" s="10">
        <v>633877</v>
      </c>
    </row>
    <row r="1714" spans="5:8" x14ac:dyDescent="0.15">
      <c r="E1714" s="10">
        <v>1712</v>
      </c>
      <c r="F1714" s="10">
        <v>21136</v>
      </c>
      <c r="G1714" s="10">
        <v>346</v>
      </c>
      <c r="H1714" s="10">
        <v>634100</v>
      </c>
    </row>
    <row r="1715" spans="5:8" x14ac:dyDescent="0.15">
      <c r="E1715" s="10">
        <v>1713</v>
      </c>
      <c r="F1715" s="10">
        <v>21144</v>
      </c>
      <c r="G1715" s="10">
        <v>346</v>
      </c>
      <c r="H1715" s="10">
        <v>634323</v>
      </c>
    </row>
    <row r="1716" spans="5:8" x14ac:dyDescent="0.15">
      <c r="E1716" s="10">
        <v>1714</v>
      </c>
      <c r="F1716" s="10">
        <v>21151</v>
      </c>
      <c r="G1716" s="10">
        <v>346</v>
      </c>
      <c r="H1716" s="10">
        <v>634546</v>
      </c>
    </row>
    <row r="1717" spans="5:8" x14ac:dyDescent="0.15">
      <c r="E1717" s="10">
        <v>1715</v>
      </c>
      <c r="F1717" s="10">
        <v>21158</v>
      </c>
      <c r="G1717" s="10">
        <v>346</v>
      </c>
      <c r="H1717" s="10">
        <v>634769</v>
      </c>
    </row>
    <row r="1718" spans="5:8" x14ac:dyDescent="0.15">
      <c r="E1718" s="10">
        <v>1716</v>
      </c>
      <c r="F1718" s="10">
        <v>21166</v>
      </c>
      <c r="G1718" s="10">
        <v>346</v>
      </c>
      <c r="H1718" s="10">
        <v>634991</v>
      </c>
    </row>
    <row r="1719" spans="5:8" x14ac:dyDescent="0.15">
      <c r="E1719" s="10">
        <v>1717</v>
      </c>
      <c r="F1719" s="10">
        <v>21173</v>
      </c>
      <c r="G1719" s="10">
        <v>346</v>
      </c>
      <c r="H1719" s="10">
        <v>635214</v>
      </c>
    </row>
    <row r="1720" spans="5:8" x14ac:dyDescent="0.15">
      <c r="E1720" s="10">
        <v>1718</v>
      </c>
      <c r="F1720" s="10">
        <v>21181</v>
      </c>
      <c r="G1720" s="10">
        <v>346</v>
      </c>
      <c r="H1720" s="10">
        <v>635437</v>
      </c>
    </row>
    <row r="1721" spans="5:8" x14ac:dyDescent="0.15">
      <c r="E1721" s="10">
        <v>1719</v>
      </c>
      <c r="F1721" s="10">
        <v>21188</v>
      </c>
      <c r="G1721" s="10">
        <v>347</v>
      </c>
      <c r="H1721" s="10">
        <v>635660</v>
      </c>
    </row>
    <row r="1722" spans="5:8" x14ac:dyDescent="0.15">
      <c r="E1722" s="10">
        <v>1720</v>
      </c>
      <c r="F1722" s="10">
        <v>21196</v>
      </c>
      <c r="G1722" s="10">
        <v>347</v>
      </c>
      <c r="H1722" s="10">
        <v>635883</v>
      </c>
    </row>
    <row r="1723" spans="5:8" x14ac:dyDescent="0.15">
      <c r="E1723" s="10">
        <v>1721</v>
      </c>
      <c r="F1723" s="10">
        <v>21203</v>
      </c>
      <c r="G1723" s="10">
        <v>347</v>
      </c>
      <c r="H1723" s="10">
        <v>636105</v>
      </c>
    </row>
    <row r="1724" spans="5:8" x14ac:dyDescent="0.15">
      <c r="E1724" s="10">
        <v>1722</v>
      </c>
      <c r="F1724" s="10">
        <v>21210</v>
      </c>
      <c r="G1724" s="10">
        <v>347</v>
      </c>
      <c r="H1724" s="10">
        <v>636328</v>
      </c>
    </row>
    <row r="1725" spans="5:8" x14ac:dyDescent="0.15">
      <c r="E1725" s="10">
        <v>1723</v>
      </c>
      <c r="F1725" s="10">
        <v>21218</v>
      </c>
      <c r="G1725" s="10">
        <v>347</v>
      </c>
      <c r="H1725" s="10">
        <v>636551</v>
      </c>
    </row>
    <row r="1726" spans="5:8" x14ac:dyDescent="0.15">
      <c r="E1726" s="10">
        <v>1724</v>
      </c>
      <c r="F1726" s="10">
        <v>21225</v>
      </c>
      <c r="G1726" s="10">
        <v>347</v>
      </c>
      <c r="H1726" s="10">
        <v>636774</v>
      </c>
    </row>
    <row r="1727" spans="5:8" x14ac:dyDescent="0.15">
      <c r="E1727" s="10">
        <v>1725</v>
      </c>
      <c r="F1727" s="10">
        <v>21233</v>
      </c>
      <c r="G1727" s="10">
        <v>347</v>
      </c>
      <c r="H1727" s="10">
        <v>636996</v>
      </c>
    </row>
    <row r="1728" spans="5:8" x14ac:dyDescent="0.15">
      <c r="E1728" s="10">
        <v>1726</v>
      </c>
      <c r="F1728" s="10">
        <v>21240</v>
      </c>
      <c r="G1728" s="10">
        <v>347</v>
      </c>
      <c r="H1728" s="10">
        <v>637219</v>
      </c>
    </row>
    <row r="1729" spans="5:8" x14ac:dyDescent="0.15">
      <c r="E1729" s="10">
        <v>1727</v>
      </c>
      <c r="F1729" s="10">
        <v>21248</v>
      </c>
      <c r="G1729" s="10">
        <v>347</v>
      </c>
      <c r="H1729" s="10">
        <v>637442</v>
      </c>
    </row>
    <row r="1730" spans="5:8" x14ac:dyDescent="0.15">
      <c r="E1730" s="10">
        <v>1728</v>
      </c>
      <c r="F1730" s="10">
        <v>21255</v>
      </c>
      <c r="G1730" s="10">
        <v>347</v>
      </c>
      <c r="H1730" s="10">
        <v>637665</v>
      </c>
    </row>
    <row r="1731" spans="5:8" x14ac:dyDescent="0.15">
      <c r="E1731" s="10">
        <v>1729</v>
      </c>
      <c r="F1731" s="10">
        <v>21262</v>
      </c>
      <c r="G1731" s="10">
        <v>347</v>
      </c>
      <c r="H1731" s="10">
        <v>637888</v>
      </c>
    </row>
    <row r="1732" spans="5:8" x14ac:dyDescent="0.15">
      <c r="E1732" s="10">
        <v>1730</v>
      </c>
      <c r="F1732" s="10">
        <v>21270</v>
      </c>
      <c r="G1732" s="10">
        <v>348</v>
      </c>
      <c r="H1732" s="10">
        <v>638110</v>
      </c>
    </row>
    <row r="1733" spans="5:8" x14ac:dyDescent="0.15">
      <c r="E1733" s="10">
        <v>1731</v>
      </c>
      <c r="F1733" s="10">
        <v>21277</v>
      </c>
      <c r="G1733" s="10">
        <v>348</v>
      </c>
      <c r="H1733" s="10">
        <v>638333</v>
      </c>
    </row>
    <row r="1734" spans="5:8" x14ac:dyDescent="0.15">
      <c r="E1734" s="10">
        <v>1732</v>
      </c>
      <c r="F1734" s="10">
        <v>21285</v>
      </c>
      <c r="G1734" s="10">
        <v>348</v>
      </c>
      <c r="H1734" s="10">
        <v>638556</v>
      </c>
    </row>
    <row r="1735" spans="5:8" x14ac:dyDescent="0.15">
      <c r="E1735" s="10">
        <v>1733</v>
      </c>
      <c r="F1735" s="10">
        <v>21292</v>
      </c>
      <c r="G1735" s="10">
        <v>348</v>
      </c>
      <c r="H1735" s="10">
        <v>638779</v>
      </c>
    </row>
    <row r="1736" spans="5:8" x14ac:dyDescent="0.15">
      <c r="E1736" s="10">
        <v>1734</v>
      </c>
      <c r="F1736" s="10">
        <v>21300</v>
      </c>
      <c r="G1736" s="10">
        <v>348</v>
      </c>
      <c r="H1736" s="10">
        <v>639002</v>
      </c>
    </row>
    <row r="1737" spans="5:8" x14ac:dyDescent="0.15">
      <c r="E1737" s="10">
        <v>1735</v>
      </c>
      <c r="F1737" s="10">
        <v>21307</v>
      </c>
      <c r="G1737" s="10">
        <v>348</v>
      </c>
      <c r="H1737" s="10">
        <v>639224</v>
      </c>
    </row>
    <row r="1738" spans="5:8" x14ac:dyDescent="0.15">
      <c r="E1738" s="10">
        <v>1736</v>
      </c>
      <c r="F1738" s="10">
        <v>21314</v>
      </c>
      <c r="G1738" s="10">
        <v>348</v>
      </c>
      <c r="H1738" s="10">
        <v>639447</v>
      </c>
    </row>
    <row r="1739" spans="5:8" x14ac:dyDescent="0.15">
      <c r="E1739" s="10">
        <v>1737</v>
      </c>
      <c r="F1739" s="10">
        <v>21322</v>
      </c>
      <c r="G1739" s="10">
        <v>348</v>
      </c>
      <c r="H1739" s="10">
        <v>639670</v>
      </c>
    </row>
    <row r="1740" spans="5:8" x14ac:dyDescent="0.15">
      <c r="E1740" s="10">
        <v>1738</v>
      </c>
      <c r="F1740" s="10">
        <v>21329</v>
      </c>
      <c r="G1740" s="10">
        <v>348</v>
      </c>
      <c r="H1740" s="10">
        <v>639893</v>
      </c>
    </row>
    <row r="1741" spans="5:8" x14ac:dyDescent="0.15">
      <c r="E1741" s="10">
        <v>1739</v>
      </c>
      <c r="F1741" s="10">
        <v>21337</v>
      </c>
      <c r="G1741" s="10">
        <v>348</v>
      </c>
      <c r="H1741" s="10">
        <v>640116</v>
      </c>
    </row>
    <row r="1742" spans="5:8" x14ac:dyDescent="0.15">
      <c r="E1742" s="10">
        <v>1740</v>
      </c>
      <c r="F1742" s="10">
        <v>21344</v>
      </c>
      <c r="G1742" s="10">
        <v>348</v>
      </c>
      <c r="H1742" s="10">
        <v>640338</v>
      </c>
    </row>
    <row r="1743" spans="5:8" x14ac:dyDescent="0.15">
      <c r="E1743" s="10">
        <v>1741</v>
      </c>
      <c r="F1743" s="10">
        <v>21352</v>
      </c>
      <c r="G1743" s="10">
        <v>349</v>
      </c>
      <c r="H1743" s="10">
        <v>640561</v>
      </c>
    </row>
    <row r="1744" spans="5:8" x14ac:dyDescent="0.15">
      <c r="E1744" s="10">
        <v>1742</v>
      </c>
      <c r="F1744" s="10">
        <v>21359</v>
      </c>
      <c r="G1744" s="10">
        <v>349</v>
      </c>
      <c r="H1744" s="10">
        <v>640784</v>
      </c>
    </row>
    <row r="1745" spans="5:8" x14ac:dyDescent="0.15">
      <c r="E1745" s="10">
        <v>1743</v>
      </c>
      <c r="F1745" s="10">
        <v>21366</v>
      </c>
      <c r="G1745" s="10">
        <v>349</v>
      </c>
      <c r="H1745" s="10">
        <v>641007</v>
      </c>
    </row>
    <row r="1746" spans="5:8" x14ac:dyDescent="0.15">
      <c r="E1746" s="10">
        <v>1744</v>
      </c>
      <c r="F1746" s="10">
        <v>21374</v>
      </c>
      <c r="G1746" s="10">
        <v>349</v>
      </c>
      <c r="H1746" s="10">
        <v>641229</v>
      </c>
    </row>
    <row r="1747" spans="5:8" x14ac:dyDescent="0.15">
      <c r="E1747" s="10">
        <v>1745</v>
      </c>
      <c r="F1747" s="10">
        <v>21381</v>
      </c>
      <c r="G1747" s="10">
        <v>349</v>
      </c>
      <c r="H1747" s="10">
        <v>641452</v>
      </c>
    </row>
    <row r="1748" spans="5:8" x14ac:dyDescent="0.15">
      <c r="E1748" s="10">
        <v>1746</v>
      </c>
      <c r="F1748" s="10">
        <v>21389</v>
      </c>
      <c r="G1748" s="10">
        <v>349</v>
      </c>
      <c r="H1748" s="10">
        <v>641675</v>
      </c>
    </row>
    <row r="1749" spans="5:8" x14ac:dyDescent="0.15">
      <c r="E1749" s="10">
        <v>1747</v>
      </c>
      <c r="F1749" s="10">
        <v>21396</v>
      </c>
      <c r="G1749" s="10">
        <v>349</v>
      </c>
      <c r="H1749" s="10">
        <v>641898</v>
      </c>
    </row>
    <row r="1750" spans="5:8" x14ac:dyDescent="0.15">
      <c r="E1750" s="10">
        <v>1748</v>
      </c>
      <c r="F1750" s="10">
        <v>21404</v>
      </c>
      <c r="G1750" s="10">
        <v>349</v>
      </c>
      <c r="H1750" s="10">
        <v>642121</v>
      </c>
    </row>
    <row r="1751" spans="5:8" x14ac:dyDescent="0.15">
      <c r="E1751" s="10">
        <v>1749</v>
      </c>
      <c r="F1751" s="10">
        <v>21411</v>
      </c>
      <c r="G1751" s="10">
        <v>349</v>
      </c>
      <c r="H1751" s="10">
        <v>642343</v>
      </c>
    </row>
    <row r="1752" spans="5:8" x14ac:dyDescent="0.15">
      <c r="E1752" s="10">
        <v>1750</v>
      </c>
      <c r="F1752" s="10">
        <v>21418</v>
      </c>
      <c r="G1752" s="10">
        <v>349</v>
      </c>
      <c r="H1752" s="10">
        <v>642566</v>
      </c>
    </row>
    <row r="1753" spans="5:8" x14ac:dyDescent="0.15">
      <c r="E1753" s="10">
        <v>1751</v>
      </c>
      <c r="F1753" s="10">
        <v>21484</v>
      </c>
      <c r="G1753" s="10">
        <v>350</v>
      </c>
      <c r="H1753" s="10">
        <v>644548</v>
      </c>
    </row>
    <row r="1754" spans="5:8" x14ac:dyDescent="0.15">
      <c r="E1754" s="10">
        <v>1752</v>
      </c>
      <c r="F1754" s="10">
        <v>21492</v>
      </c>
      <c r="G1754" s="10">
        <v>350</v>
      </c>
      <c r="H1754" s="10">
        <v>644771</v>
      </c>
    </row>
    <row r="1755" spans="5:8" x14ac:dyDescent="0.15">
      <c r="E1755" s="10">
        <v>1753</v>
      </c>
      <c r="F1755" s="10">
        <v>21499</v>
      </c>
      <c r="G1755" s="10">
        <v>350</v>
      </c>
      <c r="H1755" s="10">
        <v>644993</v>
      </c>
    </row>
    <row r="1756" spans="5:8" x14ac:dyDescent="0.15">
      <c r="E1756" s="10">
        <v>1754</v>
      </c>
      <c r="F1756" s="10">
        <v>21507</v>
      </c>
      <c r="G1756" s="10">
        <v>350</v>
      </c>
      <c r="H1756" s="10">
        <v>645216</v>
      </c>
    </row>
    <row r="1757" spans="5:8" x14ac:dyDescent="0.15">
      <c r="E1757" s="10">
        <v>1755</v>
      </c>
      <c r="F1757" s="10">
        <v>21514</v>
      </c>
      <c r="G1757" s="10">
        <v>351</v>
      </c>
      <c r="H1757" s="10">
        <v>645439</v>
      </c>
    </row>
    <row r="1758" spans="5:8" x14ac:dyDescent="0.15">
      <c r="E1758" s="10">
        <v>1756</v>
      </c>
      <c r="F1758" s="10">
        <v>21522</v>
      </c>
      <c r="G1758" s="10">
        <v>351</v>
      </c>
      <c r="H1758" s="10">
        <v>645662</v>
      </c>
    </row>
    <row r="1759" spans="5:8" x14ac:dyDescent="0.15">
      <c r="E1759" s="10">
        <v>1757</v>
      </c>
      <c r="F1759" s="10">
        <v>21529</v>
      </c>
      <c r="G1759" s="10">
        <v>351</v>
      </c>
      <c r="H1759" s="10">
        <v>645885</v>
      </c>
    </row>
    <row r="1760" spans="5:8" x14ac:dyDescent="0.15">
      <c r="E1760" s="10">
        <v>1758</v>
      </c>
      <c r="F1760" s="10">
        <v>21536</v>
      </c>
      <c r="G1760" s="10">
        <v>351</v>
      </c>
      <c r="H1760" s="10">
        <v>646107</v>
      </c>
    </row>
    <row r="1761" spans="5:8" x14ac:dyDescent="0.15">
      <c r="E1761" s="10">
        <v>1759</v>
      </c>
      <c r="F1761" s="10">
        <v>21544</v>
      </c>
      <c r="G1761" s="10">
        <v>351</v>
      </c>
      <c r="H1761" s="10">
        <v>646330</v>
      </c>
    </row>
    <row r="1762" spans="5:8" x14ac:dyDescent="0.15">
      <c r="E1762" s="10">
        <v>1760</v>
      </c>
      <c r="F1762" s="10">
        <v>21551</v>
      </c>
      <c r="G1762" s="10">
        <v>351</v>
      </c>
      <c r="H1762" s="10">
        <v>646553</v>
      </c>
    </row>
    <row r="1763" spans="5:8" x14ac:dyDescent="0.15">
      <c r="E1763" s="10">
        <v>1761</v>
      </c>
      <c r="F1763" s="10">
        <v>21559</v>
      </c>
      <c r="G1763" s="10">
        <v>351</v>
      </c>
      <c r="H1763" s="10">
        <v>646776</v>
      </c>
    </row>
    <row r="1764" spans="5:8" x14ac:dyDescent="0.15">
      <c r="E1764" s="10">
        <v>1762</v>
      </c>
      <c r="F1764" s="10">
        <v>21566</v>
      </c>
      <c r="G1764" s="10">
        <v>351</v>
      </c>
      <c r="H1764" s="10">
        <v>646999</v>
      </c>
    </row>
    <row r="1765" spans="5:8" x14ac:dyDescent="0.15">
      <c r="E1765" s="10">
        <v>1763</v>
      </c>
      <c r="F1765" s="10">
        <v>21574</v>
      </c>
      <c r="G1765" s="10">
        <v>351</v>
      </c>
      <c r="H1765" s="10">
        <v>647221</v>
      </c>
    </row>
    <row r="1766" spans="5:8" x14ac:dyDescent="0.15">
      <c r="E1766" s="10">
        <v>1764</v>
      </c>
      <c r="F1766" s="10">
        <v>21581</v>
      </c>
      <c r="G1766" s="10">
        <v>351</v>
      </c>
      <c r="H1766" s="10">
        <v>647444</v>
      </c>
    </row>
    <row r="1767" spans="5:8" x14ac:dyDescent="0.15">
      <c r="E1767" s="10">
        <v>1765</v>
      </c>
      <c r="F1767" s="10">
        <v>21588</v>
      </c>
      <c r="G1767" s="10">
        <v>351</v>
      </c>
      <c r="H1767" s="10">
        <v>647667</v>
      </c>
    </row>
    <row r="1768" spans="5:8" x14ac:dyDescent="0.15">
      <c r="E1768" s="10">
        <v>1766</v>
      </c>
      <c r="F1768" s="10">
        <v>21596</v>
      </c>
      <c r="G1768" s="10">
        <v>351</v>
      </c>
      <c r="H1768" s="10">
        <v>647890</v>
      </c>
    </row>
    <row r="1769" spans="5:8" x14ac:dyDescent="0.15">
      <c r="E1769" s="10">
        <v>1767</v>
      </c>
      <c r="F1769" s="10">
        <v>21603</v>
      </c>
      <c r="G1769" s="10">
        <v>351</v>
      </c>
      <c r="H1769" s="10">
        <v>648112</v>
      </c>
    </row>
    <row r="1770" spans="5:8" x14ac:dyDescent="0.15">
      <c r="E1770" s="10">
        <v>1768</v>
      </c>
      <c r="F1770" s="10">
        <v>21611</v>
      </c>
      <c r="G1770" s="10">
        <v>352</v>
      </c>
      <c r="H1770" s="10">
        <v>648335</v>
      </c>
    </row>
    <row r="1771" spans="5:8" x14ac:dyDescent="0.15">
      <c r="E1771" s="10">
        <v>1769</v>
      </c>
      <c r="F1771" s="10">
        <v>21618</v>
      </c>
      <c r="G1771" s="10">
        <v>352</v>
      </c>
      <c r="H1771" s="10">
        <v>648558</v>
      </c>
    </row>
    <row r="1772" spans="5:8" x14ac:dyDescent="0.15">
      <c r="E1772" s="10">
        <v>1770</v>
      </c>
      <c r="F1772" s="10">
        <v>21626</v>
      </c>
      <c r="G1772" s="10">
        <v>352</v>
      </c>
      <c r="H1772" s="10">
        <v>648781</v>
      </c>
    </row>
    <row r="1773" spans="5:8" x14ac:dyDescent="0.15">
      <c r="E1773" s="10">
        <v>1771</v>
      </c>
      <c r="F1773" s="10">
        <v>21633</v>
      </c>
      <c r="G1773" s="10">
        <v>352</v>
      </c>
      <c r="H1773" s="10">
        <v>649004</v>
      </c>
    </row>
    <row r="1774" spans="5:8" x14ac:dyDescent="0.15">
      <c r="E1774" s="10">
        <v>1772</v>
      </c>
      <c r="F1774" s="10">
        <v>21640</v>
      </c>
      <c r="G1774" s="10">
        <v>352</v>
      </c>
      <c r="H1774" s="10">
        <v>649226</v>
      </c>
    </row>
    <row r="1775" spans="5:8" x14ac:dyDescent="0.15">
      <c r="E1775" s="10">
        <v>1773</v>
      </c>
      <c r="F1775" s="10">
        <v>21648</v>
      </c>
      <c r="G1775" s="10">
        <v>352</v>
      </c>
      <c r="H1775" s="10">
        <v>649449</v>
      </c>
    </row>
    <row r="1776" spans="5:8" x14ac:dyDescent="0.15">
      <c r="E1776" s="10">
        <v>1774</v>
      </c>
      <c r="F1776" s="10">
        <v>21655</v>
      </c>
      <c r="G1776" s="10">
        <v>352</v>
      </c>
      <c r="H1776" s="10">
        <v>649672</v>
      </c>
    </row>
    <row r="1777" spans="5:8" x14ac:dyDescent="0.15">
      <c r="E1777" s="10">
        <v>1775</v>
      </c>
      <c r="F1777" s="10">
        <v>21663</v>
      </c>
      <c r="G1777" s="10">
        <v>352</v>
      </c>
      <c r="H1777" s="10">
        <v>649895</v>
      </c>
    </row>
    <row r="1778" spans="5:8" x14ac:dyDescent="0.15">
      <c r="E1778" s="10">
        <v>1776</v>
      </c>
      <c r="F1778" s="10">
        <v>21670</v>
      </c>
      <c r="G1778" s="10">
        <v>352</v>
      </c>
      <c r="H1778" s="10">
        <v>650118</v>
      </c>
    </row>
    <row r="1779" spans="5:8" x14ac:dyDescent="0.15">
      <c r="E1779" s="10">
        <v>1777</v>
      </c>
      <c r="F1779" s="10">
        <v>21678</v>
      </c>
      <c r="G1779" s="10">
        <v>352</v>
      </c>
      <c r="H1779" s="10">
        <v>650340</v>
      </c>
    </row>
    <row r="1780" spans="5:8" x14ac:dyDescent="0.15">
      <c r="E1780" s="10">
        <v>1778</v>
      </c>
      <c r="F1780" s="10">
        <v>21685</v>
      </c>
      <c r="G1780" s="10">
        <v>352</v>
      </c>
      <c r="H1780" s="10">
        <v>650563</v>
      </c>
    </row>
    <row r="1781" spans="5:8" x14ac:dyDescent="0.15">
      <c r="E1781" s="10">
        <v>1779</v>
      </c>
      <c r="F1781" s="10">
        <v>21692</v>
      </c>
      <c r="G1781" s="10">
        <v>352</v>
      </c>
      <c r="H1781" s="10">
        <v>650786</v>
      </c>
    </row>
    <row r="1782" spans="5:8" x14ac:dyDescent="0.15">
      <c r="E1782" s="10">
        <v>1780</v>
      </c>
      <c r="F1782" s="10">
        <v>21700</v>
      </c>
      <c r="G1782" s="10">
        <v>352</v>
      </c>
      <c r="H1782" s="10">
        <v>651009</v>
      </c>
    </row>
    <row r="1783" spans="5:8" x14ac:dyDescent="0.15">
      <c r="E1783" s="10">
        <v>1781</v>
      </c>
      <c r="F1783" s="10">
        <v>21707</v>
      </c>
      <c r="G1783" s="10">
        <v>353</v>
      </c>
      <c r="H1783" s="10">
        <v>651232</v>
      </c>
    </row>
    <row r="1784" spans="5:8" x14ac:dyDescent="0.15">
      <c r="E1784" s="10">
        <v>1782</v>
      </c>
      <c r="F1784" s="10">
        <v>21715</v>
      </c>
      <c r="G1784" s="10">
        <v>353</v>
      </c>
      <c r="H1784" s="10">
        <v>651454</v>
      </c>
    </row>
    <row r="1785" spans="5:8" x14ac:dyDescent="0.15">
      <c r="E1785" s="10">
        <v>1783</v>
      </c>
      <c r="F1785" s="10">
        <v>21722</v>
      </c>
      <c r="G1785" s="10">
        <v>353</v>
      </c>
      <c r="H1785" s="10">
        <v>651677</v>
      </c>
    </row>
    <row r="1786" spans="5:8" x14ac:dyDescent="0.15">
      <c r="E1786" s="10">
        <v>1784</v>
      </c>
      <c r="F1786" s="10">
        <v>21729</v>
      </c>
      <c r="G1786" s="10">
        <v>353</v>
      </c>
      <c r="H1786" s="10">
        <v>651900</v>
      </c>
    </row>
    <row r="1787" spans="5:8" x14ac:dyDescent="0.15">
      <c r="E1787" s="10">
        <v>1785</v>
      </c>
      <c r="F1787" s="10">
        <v>21737</v>
      </c>
      <c r="G1787" s="10">
        <v>353</v>
      </c>
      <c r="H1787" s="10">
        <v>652123</v>
      </c>
    </row>
    <row r="1788" spans="5:8" x14ac:dyDescent="0.15">
      <c r="E1788" s="10">
        <v>1786</v>
      </c>
      <c r="F1788" s="10">
        <v>21744</v>
      </c>
      <c r="G1788" s="10">
        <v>353</v>
      </c>
      <c r="H1788" s="10">
        <v>652345</v>
      </c>
    </row>
    <row r="1789" spans="5:8" x14ac:dyDescent="0.15">
      <c r="E1789" s="10">
        <v>1787</v>
      </c>
      <c r="F1789" s="10">
        <v>21752</v>
      </c>
      <c r="G1789" s="10">
        <v>353</v>
      </c>
      <c r="H1789" s="10">
        <v>652568</v>
      </c>
    </row>
    <row r="1790" spans="5:8" x14ac:dyDescent="0.15">
      <c r="E1790" s="10">
        <v>1788</v>
      </c>
      <c r="F1790" s="10">
        <v>21759</v>
      </c>
      <c r="G1790" s="10">
        <v>353</v>
      </c>
      <c r="H1790" s="10">
        <v>652791</v>
      </c>
    </row>
    <row r="1791" spans="5:8" x14ac:dyDescent="0.15">
      <c r="E1791" s="10">
        <v>1789</v>
      </c>
      <c r="F1791" s="10">
        <v>21767</v>
      </c>
      <c r="G1791" s="10">
        <v>353</v>
      </c>
      <c r="H1791" s="10">
        <v>653014</v>
      </c>
    </row>
    <row r="1792" spans="5:8" x14ac:dyDescent="0.15">
      <c r="E1792" s="10">
        <v>1790</v>
      </c>
      <c r="F1792" s="10">
        <v>21774</v>
      </c>
      <c r="G1792" s="10">
        <v>353</v>
      </c>
      <c r="H1792" s="10">
        <v>653237</v>
      </c>
    </row>
    <row r="1793" spans="5:8" x14ac:dyDescent="0.15">
      <c r="E1793" s="10">
        <v>1791</v>
      </c>
      <c r="F1793" s="10">
        <v>21781</v>
      </c>
      <c r="G1793" s="10">
        <v>353</v>
      </c>
      <c r="H1793" s="10">
        <v>653459</v>
      </c>
    </row>
    <row r="1794" spans="5:8" x14ac:dyDescent="0.15">
      <c r="E1794" s="10">
        <v>1792</v>
      </c>
      <c r="F1794" s="10">
        <v>21789</v>
      </c>
      <c r="G1794" s="10">
        <v>353</v>
      </c>
      <c r="H1794" s="10">
        <v>653682</v>
      </c>
    </row>
    <row r="1795" spans="5:8" x14ac:dyDescent="0.15">
      <c r="E1795" s="10">
        <v>1793</v>
      </c>
      <c r="F1795" s="10">
        <v>21796</v>
      </c>
      <c r="G1795" s="10">
        <v>354</v>
      </c>
      <c r="H1795" s="10">
        <v>653905</v>
      </c>
    </row>
    <row r="1796" spans="5:8" x14ac:dyDescent="0.15">
      <c r="E1796" s="10">
        <v>1794</v>
      </c>
      <c r="F1796" s="10">
        <v>21804</v>
      </c>
      <c r="G1796" s="10">
        <v>354</v>
      </c>
      <c r="H1796" s="10">
        <v>654128</v>
      </c>
    </row>
    <row r="1797" spans="5:8" x14ac:dyDescent="0.15">
      <c r="E1797" s="10">
        <v>1795</v>
      </c>
      <c r="F1797" s="10">
        <v>21811</v>
      </c>
      <c r="G1797" s="10">
        <v>354</v>
      </c>
      <c r="H1797" s="10">
        <v>654351</v>
      </c>
    </row>
    <row r="1798" spans="5:8" x14ac:dyDescent="0.15">
      <c r="E1798" s="10">
        <v>1796</v>
      </c>
      <c r="F1798" s="10">
        <v>21819</v>
      </c>
      <c r="G1798" s="10">
        <v>354</v>
      </c>
      <c r="H1798" s="10">
        <v>654573</v>
      </c>
    </row>
    <row r="1799" spans="5:8" x14ac:dyDescent="0.15">
      <c r="E1799" s="10">
        <v>1797</v>
      </c>
      <c r="F1799" s="10">
        <v>21826</v>
      </c>
      <c r="G1799" s="10">
        <v>354</v>
      </c>
      <c r="H1799" s="10">
        <v>654796</v>
      </c>
    </row>
    <row r="1800" spans="5:8" x14ac:dyDescent="0.15">
      <c r="E1800" s="10">
        <v>1798</v>
      </c>
      <c r="F1800" s="10">
        <v>21833</v>
      </c>
      <c r="G1800" s="10">
        <v>354</v>
      </c>
      <c r="H1800" s="10">
        <v>655019</v>
      </c>
    </row>
    <row r="1801" spans="5:8" x14ac:dyDescent="0.15">
      <c r="E1801" s="10">
        <v>1799</v>
      </c>
      <c r="F1801" s="10">
        <v>21841</v>
      </c>
      <c r="G1801" s="10">
        <v>354</v>
      </c>
      <c r="H1801" s="10">
        <v>655242</v>
      </c>
    </row>
    <row r="1802" spans="5:8" x14ac:dyDescent="0.15">
      <c r="E1802" s="10">
        <v>1800</v>
      </c>
      <c r="F1802" s="10">
        <v>21848</v>
      </c>
      <c r="G1802" s="10">
        <v>354</v>
      </c>
      <c r="H1802" s="10">
        <v>655464</v>
      </c>
    </row>
    <row r="1803" spans="5:8" x14ac:dyDescent="0.15">
      <c r="E1803" s="10">
        <v>1801</v>
      </c>
      <c r="F1803" s="10">
        <v>21856</v>
      </c>
      <c r="G1803" s="10">
        <v>354</v>
      </c>
      <c r="H1803" s="10">
        <v>655687</v>
      </c>
    </row>
    <row r="1804" spans="5:8" x14ac:dyDescent="0.15">
      <c r="E1804" s="10">
        <v>1802</v>
      </c>
      <c r="F1804" s="10">
        <v>21863</v>
      </c>
      <c r="G1804" s="10">
        <v>354</v>
      </c>
      <c r="H1804" s="10">
        <v>655910</v>
      </c>
    </row>
    <row r="1805" spans="5:8" x14ac:dyDescent="0.15">
      <c r="E1805" s="10">
        <v>1803</v>
      </c>
      <c r="F1805" s="10">
        <v>21871</v>
      </c>
      <c r="G1805" s="10">
        <v>354</v>
      </c>
      <c r="H1805" s="10">
        <v>656133</v>
      </c>
    </row>
    <row r="1806" spans="5:8" x14ac:dyDescent="0.15">
      <c r="E1806" s="10">
        <v>1804</v>
      </c>
      <c r="F1806" s="10">
        <v>21878</v>
      </c>
      <c r="G1806" s="10">
        <v>354</v>
      </c>
      <c r="H1806" s="10">
        <v>656356</v>
      </c>
    </row>
    <row r="1807" spans="5:8" x14ac:dyDescent="0.15">
      <c r="E1807" s="10">
        <v>1805</v>
      </c>
      <c r="F1807" s="10">
        <v>21885</v>
      </c>
      <c r="G1807" s="10">
        <v>354</v>
      </c>
      <c r="H1807" s="10">
        <v>656578</v>
      </c>
    </row>
    <row r="1808" spans="5:8" x14ac:dyDescent="0.15">
      <c r="E1808" s="10">
        <v>1806</v>
      </c>
      <c r="F1808" s="10">
        <v>21893</v>
      </c>
      <c r="G1808" s="10">
        <v>355</v>
      </c>
      <c r="H1808" s="10">
        <v>656801</v>
      </c>
    </row>
    <row r="1809" spans="5:8" x14ac:dyDescent="0.15">
      <c r="E1809" s="10">
        <v>1807</v>
      </c>
      <c r="F1809" s="10">
        <v>21900</v>
      </c>
      <c r="G1809" s="10">
        <v>355</v>
      </c>
      <c r="H1809" s="10">
        <v>657024</v>
      </c>
    </row>
    <row r="1810" spans="5:8" x14ac:dyDescent="0.15">
      <c r="E1810" s="10">
        <v>1808</v>
      </c>
      <c r="F1810" s="10">
        <v>21908</v>
      </c>
      <c r="G1810" s="10">
        <v>355</v>
      </c>
      <c r="H1810" s="10">
        <v>657247</v>
      </c>
    </row>
    <row r="1811" spans="5:8" x14ac:dyDescent="0.15">
      <c r="E1811" s="10">
        <v>1809</v>
      </c>
      <c r="F1811" s="10">
        <v>21915</v>
      </c>
      <c r="G1811" s="10">
        <v>355</v>
      </c>
      <c r="H1811" s="10">
        <v>657470</v>
      </c>
    </row>
    <row r="1812" spans="5:8" x14ac:dyDescent="0.15">
      <c r="E1812" s="10">
        <v>1810</v>
      </c>
      <c r="F1812" s="10">
        <v>21923</v>
      </c>
      <c r="G1812" s="10">
        <v>355</v>
      </c>
      <c r="H1812" s="10">
        <v>657692</v>
      </c>
    </row>
    <row r="1813" spans="5:8" x14ac:dyDescent="0.15">
      <c r="E1813" s="10">
        <v>1811</v>
      </c>
      <c r="F1813" s="10">
        <v>21930</v>
      </c>
      <c r="G1813" s="10">
        <v>355</v>
      </c>
      <c r="H1813" s="10">
        <v>657915</v>
      </c>
    </row>
    <row r="1814" spans="5:8" x14ac:dyDescent="0.15">
      <c r="E1814" s="10">
        <v>1812</v>
      </c>
      <c r="F1814" s="10">
        <v>21937</v>
      </c>
      <c r="G1814" s="10">
        <v>355</v>
      </c>
      <c r="H1814" s="10">
        <v>658138</v>
      </c>
    </row>
    <row r="1815" spans="5:8" x14ac:dyDescent="0.15">
      <c r="E1815" s="10">
        <v>1813</v>
      </c>
      <c r="F1815" s="10">
        <v>21945</v>
      </c>
      <c r="G1815" s="10">
        <v>355</v>
      </c>
      <c r="H1815" s="10">
        <v>658361</v>
      </c>
    </row>
    <row r="1816" spans="5:8" x14ac:dyDescent="0.15">
      <c r="E1816" s="10">
        <v>1814</v>
      </c>
      <c r="F1816" s="10">
        <v>21952</v>
      </c>
      <c r="G1816" s="10">
        <v>355</v>
      </c>
      <c r="H1816" s="10">
        <v>658584</v>
      </c>
    </row>
    <row r="1817" spans="5:8" x14ac:dyDescent="0.15">
      <c r="E1817" s="10">
        <v>1815</v>
      </c>
      <c r="F1817" s="10">
        <v>21960</v>
      </c>
      <c r="G1817" s="10">
        <v>355</v>
      </c>
      <c r="H1817" s="10">
        <v>658806</v>
      </c>
    </row>
    <row r="1818" spans="5:8" x14ac:dyDescent="0.15">
      <c r="E1818" s="10">
        <v>1816</v>
      </c>
      <c r="F1818" s="10">
        <v>21967</v>
      </c>
      <c r="G1818" s="10">
        <v>355</v>
      </c>
      <c r="H1818" s="10">
        <v>659029</v>
      </c>
    </row>
    <row r="1819" spans="5:8" x14ac:dyDescent="0.15">
      <c r="E1819" s="10">
        <v>1817</v>
      </c>
      <c r="F1819" s="10">
        <v>21975</v>
      </c>
      <c r="G1819" s="10">
        <v>355</v>
      </c>
      <c r="H1819" s="10">
        <v>659252</v>
      </c>
    </row>
    <row r="1820" spans="5:8" x14ac:dyDescent="0.15">
      <c r="E1820" s="10">
        <v>1818</v>
      </c>
      <c r="F1820" s="10">
        <v>21982</v>
      </c>
      <c r="G1820" s="10">
        <v>355</v>
      </c>
      <c r="H1820" s="10">
        <v>659475</v>
      </c>
    </row>
    <row r="1821" spans="5:8" x14ac:dyDescent="0.15">
      <c r="E1821" s="10">
        <v>1819</v>
      </c>
      <c r="F1821" s="10">
        <v>21989</v>
      </c>
      <c r="G1821" s="10">
        <v>356</v>
      </c>
      <c r="H1821" s="10">
        <v>659697</v>
      </c>
    </row>
    <row r="1822" spans="5:8" x14ac:dyDescent="0.15">
      <c r="E1822" s="10">
        <v>1820</v>
      </c>
      <c r="F1822" s="10">
        <v>21997</v>
      </c>
      <c r="G1822" s="10">
        <v>356</v>
      </c>
      <c r="H1822" s="10">
        <v>659920</v>
      </c>
    </row>
    <row r="1823" spans="5:8" x14ac:dyDescent="0.15">
      <c r="E1823" s="10">
        <v>1821</v>
      </c>
      <c r="F1823" s="10">
        <v>22004</v>
      </c>
      <c r="G1823" s="10">
        <v>356</v>
      </c>
      <c r="H1823" s="10">
        <v>660143</v>
      </c>
    </row>
    <row r="1824" spans="5:8" x14ac:dyDescent="0.15">
      <c r="E1824" s="10">
        <v>1822</v>
      </c>
      <c r="F1824" s="10">
        <v>22012</v>
      </c>
      <c r="G1824" s="10">
        <v>356</v>
      </c>
      <c r="H1824" s="10">
        <v>660366</v>
      </c>
    </row>
    <row r="1825" spans="5:8" x14ac:dyDescent="0.15">
      <c r="E1825" s="10">
        <v>1823</v>
      </c>
      <c r="F1825" s="10">
        <v>22019</v>
      </c>
      <c r="G1825" s="10">
        <v>356</v>
      </c>
      <c r="H1825" s="10">
        <v>660589</v>
      </c>
    </row>
    <row r="1826" spans="5:8" x14ac:dyDescent="0.15">
      <c r="E1826" s="10">
        <v>1824</v>
      </c>
      <c r="F1826" s="10">
        <v>22027</v>
      </c>
      <c r="G1826" s="10">
        <v>356</v>
      </c>
      <c r="H1826" s="10">
        <v>660811</v>
      </c>
    </row>
    <row r="1827" spans="5:8" x14ac:dyDescent="0.15">
      <c r="E1827" s="10">
        <v>1825</v>
      </c>
      <c r="F1827" s="10">
        <v>22034</v>
      </c>
      <c r="G1827" s="10">
        <v>356</v>
      </c>
      <c r="H1827" s="10">
        <v>661034</v>
      </c>
    </row>
    <row r="1828" spans="5:8" x14ac:dyDescent="0.15">
      <c r="E1828" s="10">
        <v>1826</v>
      </c>
      <c r="F1828" s="10">
        <v>22041</v>
      </c>
      <c r="G1828" s="10">
        <v>356</v>
      </c>
      <c r="H1828" s="10">
        <v>661257</v>
      </c>
    </row>
    <row r="1829" spans="5:8" x14ac:dyDescent="0.15">
      <c r="E1829" s="10">
        <v>1827</v>
      </c>
      <c r="F1829" s="10">
        <v>22049</v>
      </c>
      <c r="G1829" s="10">
        <v>356</v>
      </c>
      <c r="H1829" s="10">
        <v>661480</v>
      </c>
    </row>
    <row r="1830" spans="5:8" x14ac:dyDescent="0.15">
      <c r="E1830" s="10">
        <v>1828</v>
      </c>
      <c r="F1830" s="10">
        <v>22056</v>
      </c>
      <c r="G1830" s="10">
        <v>356</v>
      </c>
      <c r="H1830" s="10">
        <v>661703</v>
      </c>
    </row>
    <row r="1831" spans="5:8" x14ac:dyDescent="0.15">
      <c r="E1831" s="10">
        <v>1829</v>
      </c>
      <c r="F1831" s="10">
        <v>22064</v>
      </c>
      <c r="G1831" s="10">
        <v>356</v>
      </c>
      <c r="H1831" s="10">
        <v>661925</v>
      </c>
    </row>
    <row r="1832" spans="5:8" x14ac:dyDescent="0.15">
      <c r="E1832" s="10">
        <v>1830</v>
      </c>
      <c r="F1832" s="10">
        <v>22071</v>
      </c>
      <c r="G1832" s="10">
        <v>356</v>
      </c>
      <c r="H1832" s="10">
        <v>662148</v>
      </c>
    </row>
    <row r="1833" spans="5:8" x14ac:dyDescent="0.15">
      <c r="E1833" s="10">
        <v>1831</v>
      </c>
      <c r="F1833" s="10">
        <v>22079</v>
      </c>
      <c r="G1833" s="10">
        <v>356</v>
      </c>
      <c r="H1833" s="10">
        <v>662371</v>
      </c>
    </row>
    <row r="1834" spans="5:8" x14ac:dyDescent="0.15">
      <c r="E1834" s="10">
        <v>1832</v>
      </c>
      <c r="F1834" s="10">
        <v>22086</v>
      </c>
      <c r="G1834" s="10">
        <v>357</v>
      </c>
      <c r="H1834" s="10">
        <v>662594</v>
      </c>
    </row>
    <row r="1835" spans="5:8" x14ac:dyDescent="0.15">
      <c r="E1835" s="10">
        <v>1833</v>
      </c>
      <c r="F1835" s="10">
        <v>22093</v>
      </c>
      <c r="G1835" s="10">
        <v>357</v>
      </c>
      <c r="H1835" s="10">
        <v>662817</v>
      </c>
    </row>
    <row r="1836" spans="5:8" x14ac:dyDescent="0.15">
      <c r="E1836" s="10">
        <v>1834</v>
      </c>
      <c r="F1836" s="10">
        <v>22101</v>
      </c>
      <c r="G1836" s="10">
        <v>357</v>
      </c>
      <c r="H1836" s="10">
        <v>663039</v>
      </c>
    </row>
    <row r="1837" spans="5:8" x14ac:dyDescent="0.15">
      <c r="E1837" s="10">
        <v>1835</v>
      </c>
      <c r="F1837" s="10">
        <v>22108</v>
      </c>
      <c r="G1837" s="10">
        <v>357</v>
      </c>
      <c r="H1837" s="10">
        <v>663262</v>
      </c>
    </row>
    <row r="1838" spans="5:8" x14ac:dyDescent="0.15">
      <c r="E1838" s="10">
        <v>1836</v>
      </c>
      <c r="F1838" s="10">
        <v>22116</v>
      </c>
      <c r="G1838" s="10">
        <v>357</v>
      </c>
      <c r="H1838" s="10">
        <v>663485</v>
      </c>
    </row>
    <row r="1839" spans="5:8" x14ac:dyDescent="0.15">
      <c r="E1839" s="10">
        <v>1837</v>
      </c>
      <c r="F1839" s="10">
        <v>22123</v>
      </c>
      <c r="G1839" s="10">
        <v>357</v>
      </c>
      <c r="H1839" s="10">
        <v>663708</v>
      </c>
    </row>
    <row r="1840" spans="5:8" x14ac:dyDescent="0.15">
      <c r="E1840" s="10">
        <v>1838</v>
      </c>
      <c r="F1840" s="10">
        <v>22131</v>
      </c>
      <c r="G1840" s="10">
        <v>357</v>
      </c>
      <c r="H1840" s="10">
        <v>663930</v>
      </c>
    </row>
    <row r="1841" spans="5:8" x14ac:dyDescent="0.15">
      <c r="E1841" s="10">
        <v>1839</v>
      </c>
      <c r="F1841" s="10">
        <v>22138</v>
      </c>
      <c r="G1841" s="10">
        <v>357</v>
      </c>
      <c r="H1841" s="10">
        <v>664153</v>
      </c>
    </row>
    <row r="1842" spans="5:8" x14ac:dyDescent="0.15">
      <c r="E1842" s="10">
        <v>1840</v>
      </c>
      <c r="F1842" s="10">
        <v>22145</v>
      </c>
      <c r="G1842" s="10">
        <v>357</v>
      </c>
      <c r="H1842" s="10">
        <v>664376</v>
      </c>
    </row>
    <row r="1843" spans="5:8" x14ac:dyDescent="0.15">
      <c r="E1843" s="10">
        <v>1841</v>
      </c>
      <c r="F1843" s="10">
        <v>22153</v>
      </c>
      <c r="G1843" s="10">
        <v>357</v>
      </c>
      <c r="H1843" s="10">
        <v>664599</v>
      </c>
    </row>
    <row r="1844" spans="5:8" x14ac:dyDescent="0.15">
      <c r="E1844" s="10">
        <v>1842</v>
      </c>
      <c r="F1844" s="10">
        <v>22160</v>
      </c>
      <c r="G1844" s="10">
        <v>357</v>
      </c>
      <c r="H1844" s="10">
        <v>664822</v>
      </c>
    </row>
    <row r="1845" spans="5:8" x14ac:dyDescent="0.15">
      <c r="E1845" s="10">
        <v>1843</v>
      </c>
      <c r="F1845" s="10">
        <v>22168</v>
      </c>
      <c r="G1845" s="10">
        <v>357</v>
      </c>
      <c r="H1845" s="10">
        <v>665044</v>
      </c>
    </row>
    <row r="1846" spans="5:8" x14ac:dyDescent="0.15">
      <c r="E1846" s="10">
        <v>1844</v>
      </c>
      <c r="F1846" s="10">
        <v>22175</v>
      </c>
      <c r="G1846" s="10">
        <v>357</v>
      </c>
      <c r="H1846" s="10">
        <v>665267</v>
      </c>
    </row>
    <row r="1847" spans="5:8" x14ac:dyDescent="0.15">
      <c r="E1847" s="10">
        <v>1845</v>
      </c>
      <c r="F1847" s="10">
        <v>22182</v>
      </c>
      <c r="G1847" s="10">
        <v>358</v>
      </c>
      <c r="H1847" s="10">
        <v>665490</v>
      </c>
    </row>
    <row r="1848" spans="5:8" x14ac:dyDescent="0.15">
      <c r="E1848" s="10">
        <v>1846</v>
      </c>
      <c r="F1848" s="10">
        <v>22190</v>
      </c>
      <c r="G1848" s="10">
        <v>358</v>
      </c>
      <c r="H1848" s="10">
        <v>665713</v>
      </c>
    </row>
    <row r="1849" spans="5:8" x14ac:dyDescent="0.15">
      <c r="E1849" s="10">
        <v>1847</v>
      </c>
      <c r="F1849" s="10">
        <v>22197</v>
      </c>
      <c r="G1849" s="10">
        <v>358</v>
      </c>
      <c r="H1849" s="10">
        <v>665936</v>
      </c>
    </row>
    <row r="1850" spans="5:8" x14ac:dyDescent="0.15">
      <c r="E1850" s="10">
        <v>1848</v>
      </c>
      <c r="F1850" s="10">
        <v>22205</v>
      </c>
      <c r="G1850" s="10">
        <v>358</v>
      </c>
      <c r="H1850" s="10">
        <v>666158</v>
      </c>
    </row>
    <row r="1851" spans="5:8" x14ac:dyDescent="0.15">
      <c r="E1851" s="10">
        <v>1849</v>
      </c>
      <c r="F1851" s="10">
        <v>22212</v>
      </c>
      <c r="G1851" s="10">
        <v>358</v>
      </c>
      <c r="H1851" s="10">
        <v>666381</v>
      </c>
    </row>
    <row r="1852" spans="5:8" x14ac:dyDescent="0.15">
      <c r="E1852" s="10">
        <v>1850</v>
      </c>
      <c r="F1852" s="10">
        <v>22220</v>
      </c>
      <c r="G1852" s="10">
        <v>358</v>
      </c>
      <c r="H1852" s="10">
        <v>666604</v>
      </c>
    </row>
    <row r="1853" spans="5:8" x14ac:dyDescent="0.15">
      <c r="E1853" s="10">
        <v>1851</v>
      </c>
      <c r="F1853" s="10">
        <v>22227</v>
      </c>
      <c r="G1853" s="10">
        <v>358</v>
      </c>
      <c r="H1853" s="10">
        <v>666827</v>
      </c>
    </row>
    <row r="1854" spans="5:8" x14ac:dyDescent="0.15">
      <c r="E1854" s="10">
        <v>1852</v>
      </c>
      <c r="F1854" s="10">
        <v>22234</v>
      </c>
      <c r="G1854" s="10">
        <v>358</v>
      </c>
      <c r="H1854" s="10">
        <v>667050</v>
      </c>
    </row>
    <row r="1855" spans="5:8" x14ac:dyDescent="0.15">
      <c r="E1855" s="10">
        <v>1853</v>
      </c>
      <c r="F1855" s="10">
        <v>22242</v>
      </c>
      <c r="G1855" s="10">
        <v>358</v>
      </c>
      <c r="H1855" s="10">
        <v>667272</v>
      </c>
    </row>
    <row r="1856" spans="5:8" x14ac:dyDescent="0.15">
      <c r="E1856" s="10">
        <v>1854</v>
      </c>
      <c r="F1856" s="10">
        <v>22249</v>
      </c>
      <c r="G1856" s="10">
        <v>358</v>
      </c>
      <c r="H1856" s="10">
        <v>667495</v>
      </c>
    </row>
    <row r="1857" spans="5:8" x14ac:dyDescent="0.15">
      <c r="E1857" s="10">
        <v>1855</v>
      </c>
      <c r="F1857" s="10">
        <v>22257</v>
      </c>
      <c r="G1857" s="10">
        <v>358</v>
      </c>
      <c r="H1857" s="10">
        <v>667718</v>
      </c>
    </row>
    <row r="1858" spans="5:8" x14ac:dyDescent="0.15">
      <c r="E1858" s="10">
        <v>1856</v>
      </c>
      <c r="F1858" s="10">
        <v>22264</v>
      </c>
      <c r="G1858" s="10">
        <v>358</v>
      </c>
      <c r="H1858" s="10">
        <v>667941</v>
      </c>
    </row>
    <row r="1859" spans="5:8" x14ac:dyDescent="0.15">
      <c r="E1859" s="10">
        <v>1857</v>
      </c>
      <c r="F1859" s="10">
        <v>22272</v>
      </c>
      <c r="G1859" s="10">
        <v>358</v>
      </c>
      <c r="H1859" s="10">
        <v>668163</v>
      </c>
    </row>
    <row r="1860" spans="5:8" x14ac:dyDescent="0.15">
      <c r="E1860" s="10">
        <v>1858</v>
      </c>
      <c r="F1860" s="10">
        <v>22279</v>
      </c>
      <c r="G1860" s="10">
        <v>359</v>
      </c>
      <c r="H1860" s="10">
        <v>668386</v>
      </c>
    </row>
    <row r="1861" spans="5:8" x14ac:dyDescent="0.15">
      <c r="E1861" s="10">
        <v>1859</v>
      </c>
      <c r="F1861" s="10">
        <v>22286</v>
      </c>
      <c r="G1861" s="10">
        <v>359</v>
      </c>
      <c r="H1861" s="10">
        <v>668609</v>
      </c>
    </row>
    <row r="1862" spans="5:8" x14ac:dyDescent="0.15">
      <c r="E1862" s="10">
        <v>1860</v>
      </c>
      <c r="F1862" s="10">
        <v>22294</v>
      </c>
      <c r="G1862" s="10">
        <v>359</v>
      </c>
      <c r="H1862" s="10">
        <v>668832</v>
      </c>
    </row>
    <row r="1863" spans="5:8" x14ac:dyDescent="0.15">
      <c r="E1863" s="10">
        <v>1861</v>
      </c>
      <c r="F1863" s="10">
        <v>22301</v>
      </c>
      <c r="G1863" s="10">
        <v>359</v>
      </c>
      <c r="H1863" s="10">
        <v>669055</v>
      </c>
    </row>
    <row r="1864" spans="5:8" x14ac:dyDescent="0.15">
      <c r="E1864" s="10">
        <v>1862</v>
      </c>
      <c r="F1864" s="10">
        <v>22309</v>
      </c>
      <c r="G1864" s="10">
        <v>359</v>
      </c>
      <c r="H1864" s="10">
        <v>669277</v>
      </c>
    </row>
    <row r="1865" spans="5:8" x14ac:dyDescent="0.15">
      <c r="E1865" s="10">
        <v>1863</v>
      </c>
      <c r="F1865" s="10">
        <v>22316</v>
      </c>
      <c r="G1865" s="10">
        <v>359</v>
      </c>
      <c r="H1865" s="10">
        <v>669500</v>
      </c>
    </row>
    <row r="1866" spans="5:8" x14ac:dyDescent="0.15">
      <c r="E1866" s="10">
        <v>1864</v>
      </c>
      <c r="F1866" s="10">
        <v>22324</v>
      </c>
      <c r="G1866" s="10">
        <v>359</v>
      </c>
      <c r="H1866" s="10">
        <v>669723</v>
      </c>
    </row>
    <row r="1867" spans="5:8" x14ac:dyDescent="0.15">
      <c r="E1867" s="10">
        <v>1865</v>
      </c>
      <c r="F1867" s="10">
        <v>22331</v>
      </c>
      <c r="G1867" s="10">
        <v>359</v>
      </c>
      <c r="H1867" s="10">
        <v>669946</v>
      </c>
    </row>
    <row r="1868" spans="5:8" x14ac:dyDescent="0.15">
      <c r="E1868" s="10">
        <v>1866</v>
      </c>
      <c r="F1868" s="10">
        <v>22338</v>
      </c>
      <c r="G1868" s="10">
        <v>359</v>
      </c>
      <c r="H1868" s="10">
        <v>670169</v>
      </c>
    </row>
    <row r="1869" spans="5:8" x14ac:dyDescent="0.15">
      <c r="E1869" s="10">
        <v>1867</v>
      </c>
      <c r="F1869" s="10">
        <v>22346</v>
      </c>
      <c r="G1869" s="10">
        <v>359</v>
      </c>
      <c r="H1869" s="10">
        <v>670391</v>
      </c>
    </row>
    <row r="1870" spans="5:8" x14ac:dyDescent="0.15">
      <c r="E1870" s="10">
        <v>1868</v>
      </c>
      <c r="F1870" s="10">
        <v>22353</v>
      </c>
      <c r="G1870" s="10">
        <v>359</v>
      </c>
      <c r="H1870" s="10">
        <v>670614</v>
      </c>
    </row>
    <row r="1871" spans="5:8" x14ac:dyDescent="0.15">
      <c r="E1871" s="10">
        <v>1869</v>
      </c>
      <c r="F1871" s="10">
        <v>22361</v>
      </c>
      <c r="G1871" s="10">
        <v>359</v>
      </c>
      <c r="H1871" s="10">
        <v>670837</v>
      </c>
    </row>
    <row r="1872" spans="5:8" x14ac:dyDescent="0.15">
      <c r="E1872" s="10">
        <v>1870</v>
      </c>
      <c r="F1872" s="10">
        <v>22368</v>
      </c>
      <c r="G1872" s="10">
        <v>359</v>
      </c>
      <c r="H1872" s="10">
        <v>671060</v>
      </c>
    </row>
    <row r="1873" spans="5:8" x14ac:dyDescent="0.15">
      <c r="E1873" s="10">
        <v>1871</v>
      </c>
      <c r="F1873" s="10">
        <v>22376</v>
      </c>
      <c r="G1873" s="10">
        <v>360</v>
      </c>
      <c r="H1873" s="10">
        <v>671282</v>
      </c>
    </row>
    <row r="1874" spans="5:8" x14ac:dyDescent="0.15">
      <c r="E1874" s="10">
        <v>1872</v>
      </c>
      <c r="F1874" s="10">
        <v>22383</v>
      </c>
      <c r="G1874" s="10">
        <v>360</v>
      </c>
      <c r="H1874" s="10">
        <v>671505</v>
      </c>
    </row>
    <row r="1875" spans="5:8" x14ac:dyDescent="0.15">
      <c r="E1875" s="10">
        <v>1873</v>
      </c>
      <c r="F1875" s="10">
        <v>22390</v>
      </c>
      <c r="G1875" s="10">
        <v>360</v>
      </c>
      <c r="H1875" s="10">
        <v>671728</v>
      </c>
    </row>
    <row r="1876" spans="5:8" x14ac:dyDescent="0.15">
      <c r="E1876" s="10">
        <v>1874</v>
      </c>
      <c r="F1876" s="10">
        <v>22398</v>
      </c>
      <c r="G1876" s="10">
        <v>360</v>
      </c>
      <c r="H1876" s="10">
        <v>671951</v>
      </c>
    </row>
    <row r="1877" spans="5:8" x14ac:dyDescent="0.15">
      <c r="E1877" s="10">
        <v>1875</v>
      </c>
      <c r="F1877" s="10">
        <v>22405</v>
      </c>
      <c r="G1877" s="10">
        <v>360</v>
      </c>
      <c r="H1877" s="10">
        <v>672174</v>
      </c>
    </row>
    <row r="1878" spans="5:8" x14ac:dyDescent="0.15">
      <c r="E1878" s="10">
        <v>1876</v>
      </c>
      <c r="F1878" s="10">
        <v>22413</v>
      </c>
      <c r="G1878" s="10">
        <v>360</v>
      </c>
      <c r="H1878" s="10">
        <v>672396</v>
      </c>
    </row>
    <row r="1879" spans="5:8" x14ac:dyDescent="0.15">
      <c r="E1879" s="10">
        <v>1877</v>
      </c>
      <c r="F1879" s="10">
        <v>22420</v>
      </c>
      <c r="G1879" s="10">
        <v>360</v>
      </c>
      <c r="H1879" s="10">
        <v>672619</v>
      </c>
    </row>
    <row r="1880" spans="5:8" x14ac:dyDescent="0.15">
      <c r="E1880" s="10">
        <v>1878</v>
      </c>
      <c r="F1880" s="10">
        <v>22428</v>
      </c>
      <c r="G1880" s="10">
        <v>360</v>
      </c>
      <c r="H1880" s="10">
        <v>672842</v>
      </c>
    </row>
    <row r="1881" spans="5:8" x14ac:dyDescent="0.15">
      <c r="E1881" s="10">
        <v>1879</v>
      </c>
      <c r="F1881" s="10">
        <v>22435</v>
      </c>
      <c r="G1881" s="10">
        <v>360</v>
      </c>
      <c r="H1881" s="10">
        <v>673065</v>
      </c>
    </row>
    <row r="1882" spans="5:8" x14ac:dyDescent="0.15">
      <c r="E1882" s="10">
        <v>1880</v>
      </c>
      <c r="F1882" s="10">
        <v>22442</v>
      </c>
      <c r="G1882" s="10">
        <v>360</v>
      </c>
      <c r="H1882" s="10">
        <v>673288</v>
      </c>
    </row>
    <row r="1883" spans="5:8" x14ac:dyDescent="0.15">
      <c r="E1883" s="10">
        <v>1881</v>
      </c>
      <c r="F1883" s="10">
        <v>22450</v>
      </c>
      <c r="G1883" s="10">
        <v>360</v>
      </c>
      <c r="H1883" s="10">
        <v>673510</v>
      </c>
    </row>
    <row r="1884" spans="5:8" x14ac:dyDescent="0.15">
      <c r="E1884" s="10">
        <v>1882</v>
      </c>
      <c r="F1884" s="10">
        <v>22457</v>
      </c>
      <c r="G1884" s="10">
        <v>360</v>
      </c>
      <c r="H1884" s="10">
        <v>673733</v>
      </c>
    </row>
    <row r="1885" spans="5:8" x14ac:dyDescent="0.15">
      <c r="E1885" s="10">
        <v>1883</v>
      </c>
      <c r="F1885" s="10">
        <v>22465</v>
      </c>
      <c r="G1885" s="10">
        <v>360</v>
      </c>
      <c r="H1885" s="10">
        <v>673956</v>
      </c>
    </row>
    <row r="1886" spans="5:8" x14ac:dyDescent="0.15">
      <c r="E1886" s="10">
        <v>1884</v>
      </c>
      <c r="F1886" s="10">
        <v>22472</v>
      </c>
      <c r="G1886" s="10">
        <v>361</v>
      </c>
      <c r="H1886" s="10">
        <v>674179</v>
      </c>
    </row>
    <row r="1887" spans="5:8" x14ac:dyDescent="0.15">
      <c r="E1887" s="10">
        <v>1885</v>
      </c>
      <c r="F1887" s="10">
        <v>22480</v>
      </c>
      <c r="G1887" s="10">
        <v>361</v>
      </c>
      <c r="H1887" s="10">
        <v>674402</v>
      </c>
    </row>
    <row r="1888" spans="5:8" x14ac:dyDescent="0.15">
      <c r="E1888" s="10">
        <v>1886</v>
      </c>
      <c r="F1888" s="10">
        <v>22487</v>
      </c>
      <c r="G1888" s="10">
        <v>361</v>
      </c>
      <c r="H1888" s="10">
        <v>674624</v>
      </c>
    </row>
    <row r="1889" spans="5:8" x14ac:dyDescent="0.15">
      <c r="E1889" s="10">
        <v>1887</v>
      </c>
      <c r="F1889" s="10">
        <v>22494</v>
      </c>
      <c r="G1889" s="10">
        <v>361</v>
      </c>
      <c r="H1889" s="10">
        <v>674847</v>
      </c>
    </row>
    <row r="1890" spans="5:8" x14ac:dyDescent="0.15">
      <c r="E1890" s="10">
        <v>1888</v>
      </c>
      <c r="F1890" s="10">
        <v>22502</v>
      </c>
      <c r="G1890" s="10">
        <v>361</v>
      </c>
      <c r="H1890" s="10">
        <v>675070</v>
      </c>
    </row>
    <row r="1891" spans="5:8" x14ac:dyDescent="0.15">
      <c r="E1891" s="10">
        <v>1889</v>
      </c>
      <c r="F1891" s="10">
        <v>22509</v>
      </c>
      <c r="G1891" s="10">
        <v>361</v>
      </c>
      <c r="H1891" s="10">
        <v>675293</v>
      </c>
    </row>
    <row r="1892" spans="5:8" x14ac:dyDescent="0.15">
      <c r="E1892" s="10">
        <v>1890</v>
      </c>
      <c r="F1892" s="10">
        <v>22517</v>
      </c>
      <c r="G1892" s="10">
        <v>361</v>
      </c>
      <c r="H1892" s="10">
        <v>675515</v>
      </c>
    </row>
    <row r="1893" spans="5:8" x14ac:dyDescent="0.15">
      <c r="E1893" s="10">
        <v>1891</v>
      </c>
      <c r="F1893" s="10">
        <v>22524</v>
      </c>
      <c r="G1893" s="10">
        <v>361</v>
      </c>
      <c r="H1893" s="10">
        <v>675738</v>
      </c>
    </row>
    <row r="1894" spans="5:8" x14ac:dyDescent="0.15">
      <c r="E1894" s="10">
        <v>1892</v>
      </c>
      <c r="F1894" s="10">
        <v>22532</v>
      </c>
      <c r="G1894" s="10">
        <v>361</v>
      </c>
      <c r="H1894" s="10">
        <v>675961</v>
      </c>
    </row>
    <row r="1895" spans="5:8" x14ac:dyDescent="0.15">
      <c r="E1895" s="10">
        <v>1893</v>
      </c>
      <c r="F1895" s="10">
        <v>22539</v>
      </c>
      <c r="G1895" s="10">
        <v>361</v>
      </c>
      <c r="H1895" s="10">
        <v>676184</v>
      </c>
    </row>
    <row r="1896" spans="5:8" x14ac:dyDescent="0.15">
      <c r="E1896" s="10">
        <v>1894</v>
      </c>
      <c r="F1896" s="10">
        <v>22546</v>
      </c>
      <c r="G1896" s="10">
        <v>361</v>
      </c>
      <c r="H1896" s="10">
        <v>676407</v>
      </c>
    </row>
    <row r="1897" spans="5:8" x14ac:dyDescent="0.15">
      <c r="E1897" s="10">
        <v>1895</v>
      </c>
      <c r="F1897" s="10">
        <v>22554</v>
      </c>
      <c r="G1897" s="10">
        <v>361</v>
      </c>
      <c r="H1897" s="10">
        <v>676629</v>
      </c>
    </row>
    <row r="1898" spans="5:8" x14ac:dyDescent="0.15">
      <c r="E1898" s="10">
        <v>1896</v>
      </c>
      <c r="F1898" s="10">
        <v>22561</v>
      </c>
      <c r="G1898" s="10">
        <v>361</v>
      </c>
      <c r="H1898" s="10">
        <v>676852</v>
      </c>
    </row>
    <row r="1899" spans="5:8" x14ac:dyDescent="0.15">
      <c r="E1899" s="10">
        <v>1897</v>
      </c>
      <c r="F1899" s="10">
        <v>22569</v>
      </c>
      <c r="G1899" s="10">
        <v>362</v>
      </c>
      <c r="H1899" s="10">
        <v>677075</v>
      </c>
    </row>
    <row r="1900" spans="5:8" x14ac:dyDescent="0.15">
      <c r="E1900" s="10">
        <v>1898</v>
      </c>
      <c r="F1900" s="10">
        <v>22576</v>
      </c>
      <c r="G1900" s="10">
        <v>362</v>
      </c>
      <c r="H1900" s="10">
        <v>677298</v>
      </c>
    </row>
    <row r="1901" spans="5:8" x14ac:dyDescent="0.15">
      <c r="E1901" s="10">
        <v>1899</v>
      </c>
      <c r="F1901" s="10">
        <v>22584</v>
      </c>
      <c r="G1901" s="10">
        <v>362</v>
      </c>
      <c r="H1901" s="10">
        <v>677521</v>
      </c>
    </row>
    <row r="1902" spans="5:8" x14ac:dyDescent="0.15">
      <c r="E1902" s="10">
        <v>1900</v>
      </c>
      <c r="F1902" s="10">
        <v>22591</v>
      </c>
      <c r="G1902" s="10">
        <v>362</v>
      </c>
      <c r="H1902" s="10">
        <v>677743</v>
      </c>
    </row>
    <row r="1903" spans="5:8" x14ac:dyDescent="0.15">
      <c r="E1903" s="10">
        <v>1901</v>
      </c>
      <c r="F1903" s="10">
        <v>22657</v>
      </c>
      <c r="G1903" s="10">
        <v>362</v>
      </c>
      <c r="H1903" s="10">
        <v>679725</v>
      </c>
    </row>
    <row r="1904" spans="5:8" x14ac:dyDescent="0.15">
      <c r="E1904" s="10">
        <v>1902</v>
      </c>
      <c r="F1904" s="10">
        <v>22664</v>
      </c>
      <c r="G1904" s="10">
        <v>363</v>
      </c>
      <c r="H1904" s="10">
        <v>679948</v>
      </c>
    </row>
    <row r="1905" spans="5:8" x14ac:dyDescent="0.15">
      <c r="E1905" s="10">
        <v>1903</v>
      </c>
      <c r="F1905" s="10">
        <v>22672</v>
      </c>
      <c r="G1905" s="10">
        <v>363</v>
      </c>
      <c r="H1905" s="10">
        <v>680171</v>
      </c>
    </row>
    <row r="1906" spans="5:8" x14ac:dyDescent="0.15">
      <c r="E1906" s="10">
        <v>1904</v>
      </c>
      <c r="F1906" s="10">
        <v>22679</v>
      </c>
      <c r="G1906" s="10">
        <v>363</v>
      </c>
      <c r="H1906" s="10">
        <v>680393</v>
      </c>
    </row>
    <row r="1907" spans="5:8" x14ac:dyDescent="0.15">
      <c r="E1907" s="10">
        <v>1905</v>
      </c>
      <c r="F1907" s="10">
        <v>22687</v>
      </c>
      <c r="G1907" s="10">
        <v>363</v>
      </c>
      <c r="H1907" s="10">
        <v>680616</v>
      </c>
    </row>
    <row r="1908" spans="5:8" x14ac:dyDescent="0.15">
      <c r="E1908" s="10">
        <v>1906</v>
      </c>
      <c r="F1908" s="10">
        <v>22694</v>
      </c>
      <c r="G1908" s="10">
        <v>363</v>
      </c>
      <c r="H1908" s="10">
        <v>680839</v>
      </c>
    </row>
    <row r="1909" spans="5:8" x14ac:dyDescent="0.15">
      <c r="E1909" s="10">
        <v>1907</v>
      </c>
      <c r="F1909" s="10">
        <v>22702</v>
      </c>
      <c r="G1909" s="10">
        <v>363</v>
      </c>
      <c r="H1909" s="10">
        <v>681062</v>
      </c>
    </row>
    <row r="1910" spans="5:8" x14ac:dyDescent="0.15">
      <c r="E1910" s="10">
        <v>1908</v>
      </c>
      <c r="F1910" s="10">
        <v>22709</v>
      </c>
      <c r="G1910" s="10">
        <v>363</v>
      </c>
      <c r="H1910" s="10">
        <v>681285</v>
      </c>
    </row>
    <row r="1911" spans="5:8" x14ac:dyDescent="0.15">
      <c r="E1911" s="10">
        <v>1909</v>
      </c>
      <c r="F1911" s="10">
        <v>22716</v>
      </c>
      <c r="G1911" s="10">
        <v>363</v>
      </c>
      <c r="H1911" s="10">
        <v>681507</v>
      </c>
    </row>
    <row r="1912" spans="5:8" x14ac:dyDescent="0.15">
      <c r="E1912" s="10">
        <v>1910</v>
      </c>
      <c r="F1912" s="10">
        <v>22724</v>
      </c>
      <c r="G1912" s="10">
        <v>363</v>
      </c>
      <c r="H1912" s="10">
        <v>681730</v>
      </c>
    </row>
    <row r="1913" spans="5:8" x14ac:dyDescent="0.15">
      <c r="E1913" s="10">
        <v>1911</v>
      </c>
      <c r="F1913" s="10">
        <v>22731</v>
      </c>
      <c r="G1913" s="10">
        <v>363</v>
      </c>
      <c r="H1913" s="10">
        <v>681953</v>
      </c>
    </row>
    <row r="1914" spans="5:8" x14ac:dyDescent="0.15">
      <c r="E1914" s="10">
        <v>1912</v>
      </c>
      <c r="F1914" s="10">
        <v>22739</v>
      </c>
      <c r="G1914" s="10">
        <v>363</v>
      </c>
      <c r="H1914" s="10">
        <v>682176</v>
      </c>
    </row>
    <row r="1915" spans="5:8" x14ac:dyDescent="0.15">
      <c r="E1915" s="10">
        <v>1913</v>
      </c>
      <c r="F1915" s="10">
        <v>22746</v>
      </c>
      <c r="G1915" s="10">
        <v>363</v>
      </c>
      <c r="H1915" s="10">
        <v>682398</v>
      </c>
    </row>
    <row r="1916" spans="5:8" x14ac:dyDescent="0.15">
      <c r="E1916" s="10">
        <v>1914</v>
      </c>
      <c r="F1916" s="10">
        <v>22754</v>
      </c>
      <c r="G1916" s="10">
        <v>363</v>
      </c>
      <c r="H1916" s="10">
        <v>682621</v>
      </c>
    </row>
    <row r="1917" spans="5:8" x14ac:dyDescent="0.15">
      <c r="E1917" s="10">
        <v>1915</v>
      </c>
      <c r="F1917" s="10">
        <v>22761</v>
      </c>
      <c r="G1917" s="10">
        <v>363</v>
      </c>
      <c r="H1917" s="10">
        <v>682844</v>
      </c>
    </row>
    <row r="1918" spans="5:8" x14ac:dyDescent="0.15">
      <c r="E1918" s="10">
        <v>1916</v>
      </c>
      <c r="F1918" s="10">
        <v>22768</v>
      </c>
      <c r="G1918" s="10">
        <v>363</v>
      </c>
      <c r="H1918" s="10">
        <v>683067</v>
      </c>
    </row>
    <row r="1919" spans="5:8" x14ac:dyDescent="0.15">
      <c r="E1919" s="10">
        <v>1917</v>
      </c>
      <c r="F1919" s="10">
        <v>22776</v>
      </c>
      <c r="G1919" s="10">
        <v>363</v>
      </c>
      <c r="H1919" s="10">
        <v>683290</v>
      </c>
    </row>
    <row r="1920" spans="5:8" x14ac:dyDescent="0.15">
      <c r="E1920" s="10">
        <v>1918</v>
      </c>
      <c r="F1920" s="10">
        <v>22783</v>
      </c>
      <c r="G1920" s="10">
        <v>363</v>
      </c>
      <c r="H1920" s="10">
        <v>683512</v>
      </c>
    </row>
    <row r="1921" spans="5:8" x14ac:dyDescent="0.15">
      <c r="E1921" s="10">
        <v>1919</v>
      </c>
      <c r="F1921" s="10">
        <v>22791</v>
      </c>
      <c r="G1921" s="10">
        <v>363</v>
      </c>
      <c r="H1921" s="10">
        <v>683735</v>
      </c>
    </row>
    <row r="1922" spans="5:8" x14ac:dyDescent="0.15">
      <c r="E1922" s="10">
        <v>1920</v>
      </c>
      <c r="F1922" s="10">
        <v>22798</v>
      </c>
      <c r="G1922" s="10">
        <v>363</v>
      </c>
      <c r="H1922" s="10">
        <v>683958</v>
      </c>
    </row>
    <row r="1923" spans="5:8" x14ac:dyDescent="0.15">
      <c r="E1923" s="10">
        <v>1921</v>
      </c>
      <c r="F1923" s="10">
        <v>22806</v>
      </c>
      <c r="G1923" s="10">
        <v>363</v>
      </c>
      <c r="H1923" s="10">
        <v>684181</v>
      </c>
    </row>
    <row r="1924" spans="5:8" x14ac:dyDescent="0.15">
      <c r="E1924" s="10">
        <v>1922</v>
      </c>
      <c r="F1924" s="10">
        <v>22813</v>
      </c>
      <c r="G1924" s="10">
        <v>363</v>
      </c>
      <c r="H1924" s="10">
        <v>684404</v>
      </c>
    </row>
    <row r="1925" spans="5:8" x14ac:dyDescent="0.15">
      <c r="E1925" s="10">
        <v>1923</v>
      </c>
      <c r="F1925" s="10">
        <v>22820</v>
      </c>
      <c r="G1925" s="10">
        <v>363</v>
      </c>
      <c r="H1925" s="10">
        <v>684626</v>
      </c>
    </row>
    <row r="1926" spans="5:8" x14ac:dyDescent="0.15">
      <c r="E1926" s="10">
        <v>1924</v>
      </c>
      <c r="F1926" s="10">
        <v>22828</v>
      </c>
      <c r="G1926" s="10">
        <v>363</v>
      </c>
      <c r="H1926" s="10">
        <v>684849</v>
      </c>
    </row>
    <row r="1927" spans="5:8" x14ac:dyDescent="0.15">
      <c r="E1927" s="10">
        <v>1925</v>
      </c>
      <c r="F1927" s="10">
        <v>22835</v>
      </c>
      <c r="G1927" s="10">
        <v>363</v>
      </c>
      <c r="H1927" s="10">
        <v>685072</v>
      </c>
    </row>
    <row r="1928" spans="5:8" x14ac:dyDescent="0.15">
      <c r="E1928" s="10">
        <v>1926</v>
      </c>
      <c r="F1928" s="10">
        <v>22843</v>
      </c>
      <c r="G1928" s="10">
        <v>363</v>
      </c>
      <c r="H1928" s="10">
        <v>685295</v>
      </c>
    </row>
    <row r="1929" spans="5:8" x14ac:dyDescent="0.15">
      <c r="E1929" s="10">
        <v>1927</v>
      </c>
      <c r="F1929" s="10">
        <v>22850</v>
      </c>
      <c r="G1929" s="10">
        <v>363</v>
      </c>
      <c r="H1929" s="10">
        <v>685518</v>
      </c>
    </row>
    <row r="1930" spans="5:8" x14ac:dyDescent="0.15">
      <c r="E1930" s="10">
        <v>1928</v>
      </c>
      <c r="F1930" s="10">
        <v>22858</v>
      </c>
      <c r="G1930" s="10">
        <v>364</v>
      </c>
      <c r="H1930" s="10">
        <v>685740</v>
      </c>
    </row>
    <row r="1931" spans="5:8" x14ac:dyDescent="0.15">
      <c r="E1931" s="10">
        <v>1929</v>
      </c>
      <c r="F1931" s="10">
        <v>22865</v>
      </c>
      <c r="G1931" s="10">
        <v>364</v>
      </c>
      <c r="H1931" s="10">
        <v>685963</v>
      </c>
    </row>
    <row r="1932" spans="5:8" x14ac:dyDescent="0.15">
      <c r="E1932" s="10">
        <v>1930</v>
      </c>
      <c r="F1932" s="10">
        <v>22872</v>
      </c>
      <c r="G1932" s="10">
        <v>364</v>
      </c>
      <c r="H1932" s="10">
        <v>686186</v>
      </c>
    </row>
    <row r="1933" spans="5:8" x14ac:dyDescent="0.15">
      <c r="E1933" s="10">
        <v>1931</v>
      </c>
      <c r="F1933" s="10">
        <v>22880</v>
      </c>
      <c r="G1933" s="10">
        <v>364</v>
      </c>
      <c r="H1933" s="10">
        <v>686409</v>
      </c>
    </row>
    <row r="1934" spans="5:8" x14ac:dyDescent="0.15">
      <c r="E1934" s="10">
        <v>1932</v>
      </c>
      <c r="F1934" s="10">
        <v>22887</v>
      </c>
      <c r="G1934" s="10">
        <v>364</v>
      </c>
      <c r="H1934" s="10">
        <v>686631</v>
      </c>
    </row>
    <row r="1935" spans="5:8" x14ac:dyDescent="0.15">
      <c r="E1935" s="10">
        <v>1933</v>
      </c>
      <c r="F1935" s="10">
        <v>22895</v>
      </c>
      <c r="G1935" s="10">
        <v>364</v>
      </c>
      <c r="H1935" s="10">
        <v>686854</v>
      </c>
    </row>
    <row r="1936" spans="5:8" x14ac:dyDescent="0.15">
      <c r="E1936" s="10">
        <v>1934</v>
      </c>
      <c r="F1936" s="10">
        <v>22902</v>
      </c>
      <c r="G1936" s="10">
        <v>364</v>
      </c>
      <c r="H1936" s="10">
        <v>687077</v>
      </c>
    </row>
    <row r="1937" spans="5:8" x14ac:dyDescent="0.15">
      <c r="E1937" s="10">
        <v>1935</v>
      </c>
      <c r="F1937" s="10">
        <v>22909</v>
      </c>
      <c r="G1937" s="10">
        <v>364</v>
      </c>
      <c r="H1937" s="10">
        <v>687300</v>
      </c>
    </row>
    <row r="1938" spans="5:8" x14ac:dyDescent="0.15">
      <c r="E1938" s="10">
        <v>1936</v>
      </c>
      <c r="F1938" s="10">
        <v>22917</v>
      </c>
      <c r="G1938" s="10">
        <v>364</v>
      </c>
      <c r="H1938" s="10">
        <v>687523</v>
      </c>
    </row>
    <row r="1939" spans="5:8" x14ac:dyDescent="0.15">
      <c r="E1939" s="10">
        <v>1937</v>
      </c>
      <c r="F1939" s="10">
        <v>22924</v>
      </c>
      <c r="G1939" s="10">
        <v>364</v>
      </c>
      <c r="H1939" s="10">
        <v>687745</v>
      </c>
    </row>
    <row r="1940" spans="5:8" x14ac:dyDescent="0.15">
      <c r="E1940" s="10">
        <v>1938</v>
      </c>
      <c r="F1940" s="10">
        <v>22932</v>
      </c>
      <c r="G1940" s="10">
        <v>364</v>
      </c>
      <c r="H1940" s="10">
        <v>687968</v>
      </c>
    </row>
    <row r="1941" spans="5:8" x14ac:dyDescent="0.15">
      <c r="E1941" s="10">
        <v>1939</v>
      </c>
      <c r="F1941" s="10">
        <v>22939</v>
      </c>
      <c r="G1941" s="10">
        <v>364</v>
      </c>
      <c r="H1941" s="10">
        <v>688191</v>
      </c>
    </row>
    <row r="1942" spans="5:8" x14ac:dyDescent="0.15">
      <c r="E1942" s="10">
        <v>1940</v>
      </c>
      <c r="F1942" s="10">
        <v>22947</v>
      </c>
      <c r="G1942" s="10">
        <v>364</v>
      </c>
      <c r="H1942" s="10">
        <v>688414</v>
      </c>
    </row>
    <row r="1943" spans="5:8" x14ac:dyDescent="0.15">
      <c r="E1943" s="10">
        <v>1941</v>
      </c>
      <c r="F1943" s="10">
        <v>22954</v>
      </c>
      <c r="G1943" s="10">
        <v>364</v>
      </c>
      <c r="H1943" s="10">
        <v>688637</v>
      </c>
    </row>
    <row r="1944" spans="5:8" x14ac:dyDescent="0.15">
      <c r="E1944" s="10">
        <v>1942</v>
      </c>
      <c r="F1944" s="10">
        <v>22961</v>
      </c>
      <c r="G1944" s="10">
        <v>364</v>
      </c>
      <c r="H1944" s="10">
        <v>688859</v>
      </c>
    </row>
    <row r="1945" spans="5:8" x14ac:dyDescent="0.15">
      <c r="E1945" s="10">
        <v>1943</v>
      </c>
      <c r="F1945" s="10">
        <v>22969</v>
      </c>
      <c r="G1945" s="10">
        <v>364</v>
      </c>
      <c r="H1945" s="10">
        <v>689082</v>
      </c>
    </row>
    <row r="1946" spans="5:8" x14ac:dyDescent="0.15">
      <c r="E1946" s="10">
        <v>1944</v>
      </c>
      <c r="F1946" s="10">
        <v>22976</v>
      </c>
      <c r="G1946" s="10">
        <v>364</v>
      </c>
      <c r="H1946" s="10">
        <v>689305</v>
      </c>
    </row>
    <row r="1947" spans="5:8" x14ac:dyDescent="0.15">
      <c r="E1947" s="10">
        <v>1945</v>
      </c>
      <c r="F1947" s="10">
        <v>22984</v>
      </c>
      <c r="G1947" s="10">
        <v>364</v>
      </c>
      <c r="H1947" s="10">
        <v>689528</v>
      </c>
    </row>
    <row r="1948" spans="5:8" x14ac:dyDescent="0.15">
      <c r="E1948" s="10">
        <v>1946</v>
      </c>
      <c r="F1948" s="10">
        <v>22991</v>
      </c>
      <c r="G1948" s="10">
        <v>364</v>
      </c>
      <c r="H1948" s="10">
        <v>689750</v>
      </c>
    </row>
    <row r="1949" spans="5:8" x14ac:dyDescent="0.15">
      <c r="E1949" s="10">
        <v>1947</v>
      </c>
      <c r="F1949" s="10">
        <v>22999</v>
      </c>
      <c r="G1949" s="10">
        <v>364</v>
      </c>
      <c r="H1949" s="10">
        <v>689973</v>
      </c>
    </row>
    <row r="1950" spans="5:8" x14ac:dyDescent="0.15">
      <c r="E1950" s="10">
        <v>1948</v>
      </c>
      <c r="F1950" s="10">
        <v>23006</v>
      </c>
      <c r="G1950" s="10">
        <v>364</v>
      </c>
      <c r="H1950" s="10">
        <v>690196</v>
      </c>
    </row>
    <row r="1951" spans="5:8" x14ac:dyDescent="0.15">
      <c r="E1951" s="10">
        <v>1949</v>
      </c>
      <c r="F1951" s="10">
        <v>23013</v>
      </c>
      <c r="G1951" s="10">
        <v>364</v>
      </c>
      <c r="H1951" s="10">
        <v>690419</v>
      </c>
    </row>
    <row r="1952" spans="5:8" x14ac:dyDescent="0.15">
      <c r="E1952" s="10">
        <v>1950</v>
      </c>
      <c r="F1952" s="10">
        <v>23021</v>
      </c>
      <c r="G1952" s="10">
        <v>364</v>
      </c>
      <c r="H1952" s="10">
        <v>690642</v>
      </c>
    </row>
    <row r="1953" spans="5:8" x14ac:dyDescent="0.15">
      <c r="E1953" s="10">
        <v>1951</v>
      </c>
      <c r="F1953" s="10">
        <v>23028</v>
      </c>
      <c r="G1953" s="10">
        <v>364</v>
      </c>
      <c r="H1953" s="10">
        <v>690864</v>
      </c>
    </row>
    <row r="1954" spans="5:8" x14ac:dyDescent="0.15">
      <c r="E1954" s="10">
        <v>1952</v>
      </c>
      <c r="F1954" s="10">
        <v>23036</v>
      </c>
      <c r="G1954" s="10">
        <v>364</v>
      </c>
      <c r="H1954" s="10">
        <v>691087</v>
      </c>
    </row>
    <row r="1955" spans="5:8" x14ac:dyDescent="0.15">
      <c r="E1955" s="10">
        <v>1953</v>
      </c>
      <c r="F1955" s="10">
        <v>23043</v>
      </c>
      <c r="G1955" s="10">
        <v>364</v>
      </c>
      <c r="H1955" s="10">
        <v>691310</v>
      </c>
    </row>
    <row r="1956" spans="5:8" x14ac:dyDescent="0.15">
      <c r="E1956" s="10">
        <v>1954</v>
      </c>
      <c r="F1956" s="10">
        <v>23051</v>
      </c>
      <c r="G1956" s="10">
        <v>365</v>
      </c>
      <c r="H1956" s="10">
        <v>691533</v>
      </c>
    </row>
    <row r="1957" spans="5:8" x14ac:dyDescent="0.15">
      <c r="E1957" s="10">
        <v>1955</v>
      </c>
      <c r="F1957" s="10">
        <v>23058</v>
      </c>
      <c r="G1957" s="10">
        <v>365</v>
      </c>
      <c r="H1957" s="10">
        <v>691756</v>
      </c>
    </row>
    <row r="1958" spans="5:8" x14ac:dyDescent="0.15">
      <c r="E1958" s="10">
        <v>1956</v>
      </c>
      <c r="F1958" s="10">
        <v>23065</v>
      </c>
      <c r="G1958" s="10">
        <v>365</v>
      </c>
      <c r="H1958" s="10">
        <v>691978</v>
      </c>
    </row>
    <row r="1959" spans="5:8" x14ac:dyDescent="0.15">
      <c r="E1959" s="10">
        <v>1957</v>
      </c>
      <c r="F1959" s="10">
        <v>23073</v>
      </c>
      <c r="G1959" s="10">
        <v>365</v>
      </c>
      <c r="H1959" s="10">
        <v>692201</v>
      </c>
    </row>
    <row r="1960" spans="5:8" x14ac:dyDescent="0.15">
      <c r="E1960" s="10">
        <v>1958</v>
      </c>
      <c r="F1960" s="10">
        <v>23080</v>
      </c>
      <c r="G1960" s="10">
        <v>365</v>
      </c>
      <c r="H1960" s="10">
        <v>692424</v>
      </c>
    </row>
    <row r="1961" spans="5:8" x14ac:dyDescent="0.15">
      <c r="E1961" s="10">
        <v>1959</v>
      </c>
      <c r="F1961" s="10">
        <v>23088</v>
      </c>
      <c r="G1961" s="10">
        <v>365</v>
      </c>
      <c r="H1961" s="10">
        <v>692647</v>
      </c>
    </row>
    <row r="1962" spans="5:8" x14ac:dyDescent="0.15">
      <c r="E1962" s="10">
        <v>1960</v>
      </c>
      <c r="F1962" s="10">
        <v>23095</v>
      </c>
      <c r="G1962" s="10">
        <v>365</v>
      </c>
      <c r="H1962" s="10">
        <v>692870</v>
      </c>
    </row>
    <row r="1963" spans="5:8" x14ac:dyDescent="0.15">
      <c r="E1963" s="10">
        <v>1961</v>
      </c>
      <c r="F1963" s="10">
        <v>23103</v>
      </c>
      <c r="G1963" s="10">
        <v>365</v>
      </c>
      <c r="H1963" s="10">
        <v>693092</v>
      </c>
    </row>
    <row r="1964" spans="5:8" x14ac:dyDescent="0.15">
      <c r="E1964" s="10">
        <v>1962</v>
      </c>
      <c r="F1964" s="10">
        <v>23110</v>
      </c>
      <c r="G1964" s="10">
        <v>365</v>
      </c>
      <c r="H1964" s="10">
        <v>693315</v>
      </c>
    </row>
    <row r="1965" spans="5:8" x14ac:dyDescent="0.15">
      <c r="E1965" s="10">
        <v>1963</v>
      </c>
      <c r="F1965" s="10">
        <v>23117</v>
      </c>
      <c r="G1965" s="10">
        <v>365</v>
      </c>
      <c r="H1965" s="10">
        <v>693538</v>
      </c>
    </row>
    <row r="1966" spans="5:8" x14ac:dyDescent="0.15">
      <c r="E1966" s="10">
        <v>1964</v>
      </c>
      <c r="F1966" s="10">
        <v>23125</v>
      </c>
      <c r="G1966" s="10">
        <v>365</v>
      </c>
      <c r="H1966" s="10">
        <v>693761</v>
      </c>
    </row>
    <row r="1967" spans="5:8" x14ac:dyDescent="0.15">
      <c r="E1967" s="10">
        <v>1965</v>
      </c>
      <c r="F1967" s="10">
        <v>23132</v>
      </c>
      <c r="G1967" s="10">
        <v>365</v>
      </c>
      <c r="H1967" s="10">
        <v>693983</v>
      </c>
    </row>
    <row r="1968" spans="5:8" x14ac:dyDescent="0.15">
      <c r="E1968" s="10">
        <v>1966</v>
      </c>
      <c r="F1968" s="10">
        <v>23140</v>
      </c>
      <c r="G1968" s="10">
        <v>365</v>
      </c>
      <c r="H1968" s="10">
        <v>694206</v>
      </c>
    </row>
    <row r="1969" spans="5:8" x14ac:dyDescent="0.15">
      <c r="E1969" s="10">
        <v>1967</v>
      </c>
      <c r="F1969" s="10">
        <v>23147</v>
      </c>
      <c r="G1969" s="10">
        <v>365</v>
      </c>
      <c r="H1969" s="10">
        <v>694429</v>
      </c>
    </row>
    <row r="1970" spans="5:8" x14ac:dyDescent="0.15">
      <c r="E1970" s="10">
        <v>1968</v>
      </c>
      <c r="F1970" s="10">
        <v>23155</v>
      </c>
      <c r="G1970" s="10">
        <v>365</v>
      </c>
      <c r="H1970" s="10">
        <v>694652</v>
      </c>
    </row>
    <row r="1971" spans="5:8" x14ac:dyDescent="0.15">
      <c r="E1971" s="10">
        <v>1969</v>
      </c>
      <c r="F1971" s="10">
        <v>23162</v>
      </c>
      <c r="G1971" s="10">
        <v>365</v>
      </c>
      <c r="H1971" s="10">
        <v>694875</v>
      </c>
    </row>
    <row r="1972" spans="5:8" x14ac:dyDescent="0.15">
      <c r="E1972" s="10">
        <v>1970</v>
      </c>
      <c r="F1972" s="10">
        <v>23169</v>
      </c>
      <c r="G1972" s="10">
        <v>365</v>
      </c>
      <c r="H1972" s="10">
        <v>695097</v>
      </c>
    </row>
    <row r="1973" spans="5:8" x14ac:dyDescent="0.15">
      <c r="E1973" s="10">
        <v>1971</v>
      </c>
      <c r="F1973" s="10">
        <v>23177</v>
      </c>
      <c r="G1973" s="10">
        <v>365</v>
      </c>
      <c r="H1973" s="10">
        <v>695320</v>
      </c>
    </row>
    <row r="1974" spans="5:8" x14ac:dyDescent="0.15">
      <c r="E1974" s="10">
        <v>1972</v>
      </c>
      <c r="F1974" s="10">
        <v>23184</v>
      </c>
      <c r="G1974" s="10">
        <v>365</v>
      </c>
      <c r="H1974" s="10">
        <v>695543</v>
      </c>
    </row>
    <row r="1975" spans="5:8" x14ac:dyDescent="0.15">
      <c r="E1975" s="10">
        <v>1973</v>
      </c>
      <c r="F1975" s="10">
        <v>23192</v>
      </c>
      <c r="G1975" s="10">
        <v>365</v>
      </c>
      <c r="H1975" s="10">
        <v>695766</v>
      </c>
    </row>
    <row r="1976" spans="5:8" x14ac:dyDescent="0.15">
      <c r="E1976" s="10">
        <v>1974</v>
      </c>
      <c r="F1976" s="10">
        <v>23199</v>
      </c>
      <c r="G1976" s="10">
        <v>365</v>
      </c>
      <c r="H1976" s="10">
        <v>695989</v>
      </c>
    </row>
    <row r="1977" spans="5:8" x14ac:dyDescent="0.15">
      <c r="E1977" s="10">
        <v>1975</v>
      </c>
      <c r="F1977" s="10">
        <v>23207</v>
      </c>
      <c r="G1977" s="10">
        <v>365</v>
      </c>
      <c r="H1977" s="10">
        <v>696211</v>
      </c>
    </row>
    <row r="1978" spans="5:8" x14ac:dyDescent="0.15">
      <c r="E1978" s="10">
        <v>1976</v>
      </c>
      <c r="F1978" s="10">
        <v>23214</v>
      </c>
      <c r="G1978" s="10">
        <v>365</v>
      </c>
      <c r="H1978" s="10">
        <v>696434</v>
      </c>
    </row>
    <row r="1979" spans="5:8" x14ac:dyDescent="0.15">
      <c r="E1979" s="10">
        <v>1977</v>
      </c>
      <c r="F1979" s="10">
        <v>23221</v>
      </c>
      <c r="G1979" s="10">
        <v>365</v>
      </c>
      <c r="H1979" s="10">
        <v>696657</v>
      </c>
    </row>
    <row r="1980" spans="5:8" x14ac:dyDescent="0.15">
      <c r="E1980" s="10">
        <v>1978</v>
      </c>
      <c r="F1980" s="10">
        <v>23229</v>
      </c>
      <c r="G1980" s="10">
        <v>365</v>
      </c>
      <c r="H1980" s="10">
        <v>696880</v>
      </c>
    </row>
    <row r="1981" spans="5:8" x14ac:dyDescent="0.15">
      <c r="E1981" s="10">
        <v>1979</v>
      </c>
      <c r="F1981" s="10">
        <v>23236</v>
      </c>
      <c r="G1981" s="10">
        <v>365</v>
      </c>
      <c r="H1981" s="10">
        <v>697103</v>
      </c>
    </row>
    <row r="1982" spans="5:8" x14ac:dyDescent="0.15">
      <c r="E1982" s="10">
        <v>1980</v>
      </c>
      <c r="F1982" s="10">
        <v>23244</v>
      </c>
      <c r="G1982" s="10">
        <v>366</v>
      </c>
      <c r="H1982" s="10">
        <v>697325</v>
      </c>
    </row>
    <row r="1983" spans="5:8" x14ac:dyDescent="0.15">
      <c r="E1983" s="10">
        <v>1981</v>
      </c>
      <c r="F1983" s="10">
        <v>23251</v>
      </c>
      <c r="G1983" s="10">
        <v>366</v>
      </c>
      <c r="H1983" s="10">
        <v>697548</v>
      </c>
    </row>
    <row r="1984" spans="5:8" x14ac:dyDescent="0.15">
      <c r="E1984" s="10">
        <v>1982</v>
      </c>
      <c r="F1984" s="10">
        <v>23259</v>
      </c>
      <c r="G1984" s="10">
        <v>366</v>
      </c>
      <c r="H1984" s="10">
        <v>697771</v>
      </c>
    </row>
    <row r="1985" spans="5:8" x14ac:dyDescent="0.15">
      <c r="E1985" s="10">
        <v>1983</v>
      </c>
      <c r="F1985" s="10">
        <v>23266</v>
      </c>
      <c r="G1985" s="10">
        <v>366</v>
      </c>
      <c r="H1985" s="10">
        <v>697994</v>
      </c>
    </row>
    <row r="1986" spans="5:8" x14ac:dyDescent="0.15">
      <c r="E1986" s="10">
        <v>1984</v>
      </c>
      <c r="F1986" s="10">
        <v>23273</v>
      </c>
      <c r="G1986" s="10">
        <v>366</v>
      </c>
      <c r="H1986" s="10">
        <v>698216</v>
      </c>
    </row>
    <row r="1987" spans="5:8" x14ac:dyDescent="0.15">
      <c r="E1987" s="10">
        <v>1985</v>
      </c>
      <c r="F1987" s="10">
        <v>23281</v>
      </c>
      <c r="G1987" s="10">
        <v>366</v>
      </c>
      <c r="H1987" s="10">
        <v>698439</v>
      </c>
    </row>
    <row r="1988" spans="5:8" x14ac:dyDescent="0.15">
      <c r="E1988" s="10">
        <v>1986</v>
      </c>
      <c r="F1988" s="10">
        <v>23288</v>
      </c>
      <c r="G1988" s="10">
        <v>366</v>
      </c>
      <c r="H1988" s="10">
        <v>698662</v>
      </c>
    </row>
    <row r="1989" spans="5:8" x14ac:dyDescent="0.15">
      <c r="E1989" s="10">
        <v>1987</v>
      </c>
      <c r="F1989" s="10">
        <v>23296</v>
      </c>
      <c r="G1989" s="10">
        <v>366</v>
      </c>
      <c r="H1989" s="10">
        <v>698885</v>
      </c>
    </row>
    <row r="1990" spans="5:8" x14ac:dyDescent="0.15">
      <c r="E1990" s="10">
        <v>1988</v>
      </c>
      <c r="F1990" s="10">
        <v>23303</v>
      </c>
      <c r="G1990" s="10">
        <v>366</v>
      </c>
      <c r="H1990" s="10">
        <v>699108</v>
      </c>
    </row>
    <row r="1991" spans="5:8" x14ac:dyDescent="0.15">
      <c r="E1991" s="10">
        <v>1989</v>
      </c>
      <c r="F1991" s="10">
        <v>23311</v>
      </c>
      <c r="G1991" s="10">
        <v>366</v>
      </c>
      <c r="H1991" s="10">
        <v>699330</v>
      </c>
    </row>
    <row r="1992" spans="5:8" x14ac:dyDescent="0.15">
      <c r="E1992" s="10">
        <v>1990</v>
      </c>
      <c r="F1992" s="10">
        <v>23318</v>
      </c>
      <c r="G1992" s="10">
        <v>366</v>
      </c>
      <c r="H1992" s="10">
        <v>699553</v>
      </c>
    </row>
    <row r="1993" spans="5:8" x14ac:dyDescent="0.15">
      <c r="E1993" s="10">
        <v>1991</v>
      </c>
      <c r="F1993" s="10">
        <v>23325</v>
      </c>
      <c r="G1993" s="10">
        <v>366</v>
      </c>
      <c r="H1993" s="10">
        <v>699776</v>
      </c>
    </row>
    <row r="1994" spans="5:8" x14ac:dyDescent="0.15">
      <c r="E1994" s="10">
        <v>1992</v>
      </c>
      <c r="F1994" s="10">
        <v>23333</v>
      </c>
      <c r="G1994" s="10">
        <v>366</v>
      </c>
      <c r="H1994" s="10">
        <v>699999</v>
      </c>
    </row>
    <row r="1995" spans="5:8" x14ac:dyDescent="0.15">
      <c r="E1995" s="10">
        <v>1993</v>
      </c>
      <c r="F1995" s="10">
        <v>23340</v>
      </c>
      <c r="G1995" s="10">
        <v>366</v>
      </c>
      <c r="H1995" s="10">
        <v>700222</v>
      </c>
    </row>
    <row r="1996" spans="5:8" x14ac:dyDescent="0.15">
      <c r="E1996" s="10">
        <v>1994</v>
      </c>
      <c r="F1996" s="10">
        <v>23348</v>
      </c>
      <c r="G1996" s="10">
        <v>366</v>
      </c>
      <c r="H1996" s="10">
        <v>700444</v>
      </c>
    </row>
    <row r="1997" spans="5:8" x14ac:dyDescent="0.15">
      <c r="E1997" s="10">
        <v>1995</v>
      </c>
      <c r="F1997" s="10">
        <v>23355</v>
      </c>
      <c r="G1997" s="10">
        <v>366</v>
      </c>
      <c r="H1997" s="10">
        <v>700667</v>
      </c>
    </row>
    <row r="1998" spans="5:8" x14ac:dyDescent="0.15">
      <c r="E1998" s="10">
        <v>1996</v>
      </c>
      <c r="F1998" s="10">
        <v>23362</v>
      </c>
      <c r="G1998" s="10">
        <v>366</v>
      </c>
      <c r="H1998" s="10">
        <v>700890</v>
      </c>
    </row>
    <row r="1999" spans="5:8" x14ac:dyDescent="0.15">
      <c r="E1999" s="10">
        <v>1997</v>
      </c>
      <c r="F1999" s="10">
        <v>23370</v>
      </c>
      <c r="G1999" s="10">
        <v>366</v>
      </c>
      <c r="H1999" s="10">
        <v>701113</v>
      </c>
    </row>
    <row r="2000" spans="5:8" x14ac:dyDescent="0.15">
      <c r="E2000" s="10">
        <v>1998</v>
      </c>
      <c r="F2000" s="10">
        <v>23377</v>
      </c>
      <c r="G2000" s="10">
        <v>366</v>
      </c>
      <c r="H2000" s="10">
        <v>701335</v>
      </c>
    </row>
    <row r="2001" spans="5:8" x14ac:dyDescent="0.15">
      <c r="E2001" s="10">
        <v>1999</v>
      </c>
      <c r="F2001" s="10">
        <v>23385</v>
      </c>
      <c r="G2001" s="10">
        <v>366</v>
      </c>
      <c r="H2001" s="10">
        <v>701558</v>
      </c>
    </row>
    <row r="2002" spans="5:8" x14ac:dyDescent="0.15">
      <c r="E2002" s="10">
        <v>2000</v>
      </c>
      <c r="F2002" s="10">
        <v>23392</v>
      </c>
      <c r="G2002" s="10">
        <v>366</v>
      </c>
      <c r="H2002" s="10">
        <v>701781</v>
      </c>
    </row>
    <row r="2003" spans="5:8" x14ac:dyDescent="0.15">
      <c r="E2003" s="10">
        <v>2001</v>
      </c>
      <c r="F2003" s="10">
        <v>23400</v>
      </c>
      <c r="G2003" s="10">
        <v>366</v>
      </c>
      <c r="H2003" s="10">
        <v>702004</v>
      </c>
    </row>
    <row r="2004" spans="5:8" x14ac:dyDescent="0.15">
      <c r="E2004" s="10">
        <v>2002</v>
      </c>
      <c r="F2004" s="10">
        <v>23407</v>
      </c>
      <c r="G2004" s="10">
        <v>366</v>
      </c>
      <c r="H2004" s="10">
        <v>702227</v>
      </c>
    </row>
    <row r="2005" spans="5:8" x14ac:dyDescent="0.15">
      <c r="E2005" s="10">
        <v>2003</v>
      </c>
      <c r="F2005" s="10">
        <v>23414</v>
      </c>
      <c r="G2005" s="10">
        <v>366</v>
      </c>
      <c r="H2005" s="10">
        <v>702449</v>
      </c>
    </row>
    <row r="2006" spans="5:8" x14ac:dyDescent="0.15">
      <c r="E2006" s="10">
        <v>2004</v>
      </c>
      <c r="F2006" s="10">
        <v>23422</v>
      </c>
      <c r="G2006" s="10">
        <v>366</v>
      </c>
      <c r="H2006" s="10">
        <v>702672</v>
      </c>
    </row>
    <row r="2007" spans="5:8" x14ac:dyDescent="0.15">
      <c r="E2007" s="10">
        <v>2005</v>
      </c>
      <c r="F2007" s="10">
        <v>23429</v>
      </c>
      <c r="G2007" s="10">
        <v>366</v>
      </c>
      <c r="H2007" s="10">
        <v>702895</v>
      </c>
    </row>
    <row r="2008" spans="5:8" x14ac:dyDescent="0.15">
      <c r="E2008" s="10">
        <v>2006</v>
      </c>
      <c r="F2008" s="10">
        <v>23437</v>
      </c>
      <c r="G2008" s="10">
        <v>367</v>
      </c>
      <c r="H2008" s="10">
        <v>703118</v>
      </c>
    </row>
    <row r="2009" spans="5:8" x14ac:dyDescent="0.15">
      <c r="E2009" s="10">
        <v>2007</v>
      </c>
      <c r="F2009" s="10">
        <v>23444</v>
      </c>
      <c r="G2009" s="10">
        <v>367</v>
      </c>
      <c r="H2009" s="10">
        <v>703341</v>
      </c>
    </row>
    <row r="2010" spans="5:8" x14ac:dyDescent="0.15">
      <c r="E2010" s="10">
        <v>2008</v>
      </c>
      <c r="F2010" s="10">
        <v>23452</v>
      </c>
      <c r="G2010" s="10">
        <v>367</v>
      </c>
      <c r="H2010" s="10">
        <v>703563</v>
      </c>
    </row>
    <row r="2011" spans="5:8" x14ac:dyDescent="0.15">
      <c r="E2011" s="10">
        <v>2009</v>
      </c>
      <c r="F2011" s="10">
        <v>23459</v>
      </c>
      <c r="G2011" s="10">
        <v>367</v>
      </c>
      <c r="H2011" s="10">
        <v>703786</v>
      </c>
    </row>
    <row r="2012" spans="5:8" x14ac:dyDescent="0.15">
      <c r="E2012" s="10">
        <v>2010</v>
      </c>
      <c r="F2012" s="10">
        <v>23466</v>
      </c>
      <c r="G2012" s="10">
        <v>367</v>
      </c>
      <c r="H2012" s="10">
        <v>704009</v>
      </c>
    </row>
    <row r="2013" spans="5:8" x14ac:dyDescent="0.15">
      <c r="E2013" s="10">
        <v>2011</v>
      </c>
      <c r="F2013" s="10">
        <v>23474</v>
      </c>
      <c r="G2013" s="10">
        <v>367</v>
      </c>
      <c r="H2013" s="10">
        <v>704232</v>
      </c>
    </row>
    <row r="2014" spans="5:8" x14ac:dyDescent="0.15">
      <c r="E2014" s="10">
        <v>2012</v>
      </c>
      <c r="F2014" s="10">
        <v>23481</v>
      </c>
      <c r="G2014" s="10">
        <v>367</v>
      </c>
      <c r="H2014" s="10">
        <v>704455</v>
      </c>
    </row>
    <row r="2015" spans="5:8" x14ac:dyDescent="0.15">
      <c r="E2015" s="10">
        <v>2013</v>
      </c>
      <c r="F2015" s="10">
        <v>23489</v>
      </c>
      <c r="G2015" s="10">
        <v>367</v>
      </c>
      <c r="H2015" s="10">
        <v>704677</v>
      </c>
    </row>
    <row r="2016" spans="5:8" x14ac:dyDescent="0.15">
      <c r="E2016" s="10">
        <v>2014</v>
      </c>
      <c r="F2016" s="10">
        <v>23496</v>
      </c>
      <c r="G2016" s="10">
        <v>367</v>
      </c>
      <c r="H2016" s="10">
        <v>704900</v>
      </c>
    </row>
    <row r="2017" spans="5:8" x14ac:dyDescent="0.15">
      <c r="E2017" s="10">
        <v>2015</v>
      </c>
      <c r="F2017" s="10">
        <v>23504</v>
      </c>
      <c r="G2017" s="10">
        <v>367</v>
      </c>
      <c r="H2017" s="10">
        <v>705123</v>
      </c>
    </row>
    <row r="2018" spans="5:8" x14ac:dyDescent="0.15">
      <c r="E2018" s="10">
        <v>2016</v>
      </c>
      <c r="F2018" s="10">
        <v>23511</v>
      </c>
      <c r="G2018" s="10">
        <v>367</v>
      </c>
      <c r="H2018" s="10">
        <v>705346</v>
      </c>
    </row>
    <row r="2019" spans="5:8" x14ac:dyDescent="0.15">
      <c r="E2019" s="10">
        <v>2017</v>
      </c>
      <c r="F2019" s="10">
        <v>23518</v>
      </c>
      <c r="G2019" s="10">
        <v>367</v>
      </c>
      <c r="H2019" s="10">
        <v>705568</v>
      </c>
    </row>
    <row r="2020" spans="5:8" x14ac:dyDescent="0.15">
      <c r="E2020" s="10">
        <v>2018</v>
      </c>
      <c r="F2020" s="10">
        <v>23526</v>
      </c>
      <c r="G2020" s="10">
        <v>367</v>
      </c>
      <c r="H2020" s="10">
        <v>705791</v>
      </c>
    </row>
    <row r="2021" spans="5:8" x14ac:dyDescent="0.15">
      <c r="E2021" s="10">
        <v>2019</v>
      </c>
      <c r="F2021" s="10">
        <v>23533</v>
      </c>
      <c r="G2021" s="10">
        <v>367</v>
      </c>
      <c r="H2021" s="10">
        <v>706014</v>
      </c>
    </row>
    <row r="2022" spans="5:8" x14ac:dyDescent="0.15">
      <c r="E2022" s="10">
        <v>2020</v>
      </c>
      <c r="F2022" s="10">
        <v>23541</v>
      </c>
      <c r="G2022" s="10">
        <v>367</v>
      </c>
      <c r="H2022" s="10">
        <v>706237</v>
      </c>
    </row>
    <row r="2023" spans="5:8" x14ac:dyDescent="0.15">
      <c r="E2023" s="10">
        <v>2021</v>
      </c>
      <c r="F2023" s="10">
        <v>23548</v>
      </c>
      <c r="G2023" s="10">
        <v>367</v>
      </c>
      <c r="H2023" s="10">
        <v>706460</v>
      </c>
    </row>
    <row r="2024" spans="5:8" x14ac:dyDescent="0.15">
      <c r="E2024" s="10">
        <v>2022</v>
      </c>
      <c r="F2024" s="10">
        <v>23556</v>
      </c>
      <c r="G2024" s="10">
        <v>367</v>
      </c>
      <c r="H2024" s="10">
        <v>706682</v>
      </c>
    </row>
    <row r="2025" spans="5:8" x14ac:dyDescent="0.15">
      <c r="E2025" s="10">
        <v>2023</v>
      </c>
      <c r="F2025" s="10">
        <v>23563</v>
      </c>
      <c r="G2025" s="10">
        <v>367</v>
      </c>
      <c r="H2025" s="10">
        <v>706905</v>
      </c>
    </row>
    <row r="2026" spans="5:8" x14ac:dyDescent="0.15">
      <c r="E2026" s="10">
        <v>2024</v>
      </c>
      <c r="F2026" s="10">
        <v>23570</v>
      </c>
      <c r="G2026" s="10">
        <v>367</v>
      </c>
      <c r="H2026" s="10">
        <v>707128</v>
      </c>
    </row>
    <row r="2027" spans="5:8" x14ac:dyDescent="0.15">
      <c r="E2027" s="10">
        <v>2025</v>
      </c>
      <c r="F2027" s="10">
        <v>23578</v>
      </c>
      <c r="G2027" s="10">
        <v>367</v>
      </c>
      <c r="H2027" s="10">
        <v>707351</v>
      </c>
    </row>
    <row r="2028" spans="5:8" x14ac:dyDescent="0.15">
      <c r="E2028" s="10">
        <v>2026</v>
      </c>
      <c r="F2028" s="10">
        <v>23585</v>
      </c>
      <c r="G2028" s="10">
        <v>367</v>
      </c>
      <c r="H2028" s="10">
        <v>707574</v>
      </c>
    </row>
    <row r="2029" spans="5:8" x14ac:dyDescent="0.15">
      <c r="E2029" s="10">
        <v>2027</v>
      </c>
      <c r="F2029" s="10">
        <v>23593</v>
      </c>
      <c r="G2029" s="10">
        <v>367</v>
      </c>
      <c r="H2029" s="10">
        <v>707796</v>
      </c>
    </row>
    <row r="2030" spans="5:8" x14ac:dyDescent="0.15">
      <c r="E2030" s="10">
        <v>2028</v>
      </c>
      <c r="F2030" s="10">
        <v>23600</v>
      </c>
      <c r="G2030" s="10">
        <v>367</v>
      </c>
      <c r="H2030" s="10">
        <v>708019</v>
      </c>
    </row>
    <row r="2031" spans="5:8" x14ac:dyDescent="0.15">
      <c r="E2031" s="10">
        <v>2029</v>
      </c>
      <c r="F2031" s="10">
        <v>23608</v>
      </c>
      <c r="G2031" s="10">
        <v>367</v>
      </c>
      <c r="H2031" s="10">
        <v>708242</v>
      </c>
    </row>
    <row r="2032" spans="5:8" x14ac:dyDescent="0.15">
      <c r="E2032" s="10">
        <v>2030</v>
      </c>
      <c r="F2032" s="10">
        <v>23615</v>
      </c>
      <c r="G2032" s="10">
        <v>367</v>
      </c>
      <c r="H2032" s="10">
        <v>708465</v>
      </c>
    </row>
    <row r="2033" spans="5:8" x14ac:dyDescent="0.15">
      <c r="E2033" s="10">
        <v>2031</v>
      </c>
      <c r="F2033" s="10">
        <v>23622</v>
      </c>
      <c r="G2033" s="10">
        <v>367</v>
      </c>
      <c r="H2033" s="10">
        <v>708688</v>
      </c>
    </row>
    <row r="2034" spans="5:8" x14ac:dyDescent="0.15">
      <c r="E2034" s="10">
        <v>2032</v>
      </c>
      <c r="F2034" s="10">
        <v>23630</v>
      </c>
      <c r="G2034" s="10">
        <v>368</v>
      </c>
      <c r="H2034" s="10">
        <v>708910</v>
      </c>
    </row>
    <row r="2035" spans="5:8" x14ac:dyDescent="0.15">
      <c r="E2035" s="10">
        <v>2033</v>
      </c>
      <c r="F2035" s="10">
        <v>23637</v>
      </c>
      <c r="G2035" s="10">
        <v>368</v>
      </c>
      <c r="H2035" s="10">
        <v>709133</v>
      </c>
    </row>
    <row r="2036" spans="5:8" x14ac:dyDescent="0.15">
      <c r="E2036" s="10">
        <v>2034</v>
      </c>
      <c r="F2036" s="10">
        <v>23645</v>
      </c>
      <c r="G2036" s="10">
        <v>368</v>
      </c>
      <c r="H2036" s="10">
        <v>709356</v>
      </c>
    </row>
    <row r="2037" spans="5:8" x14ac:dyDescent="0.15">
      <c r="E2037" s="10">
        <v>2035</v>
      </c>
      <c r="F2037" s="10">
        <v>23652</v>
      </c>
      <c r="G2037" s="10">
        <v>368</v>
      </c>
      <c r="H2037" s="10">
        <v>709579</v>
      </c>
    </row>
    <row r="2038" spans="5:8" x14ac:dyDescent="0.15">
      <c r="E2038" s="10">
        <v>2036</v>
      </c>
      <c r="F2038" s="10">
        <v>23660</v>
      </c>
      <c r="G2038" s="10">
        <v>368</v>
      </c>
      <c r="H2038" s="10">
        <v>709801</v>
      </c>
    </row>
    <row r="2039" spans="5:8" x14ac:dyDescent="0.15">
      <c r="E2039" s="10">
        <v>2037</v>
      </c>
      <c r="F2039" s="10">
        <v>23667</v>
      </c>
      <c r="G2039" s="10">
        <v>368</v>
      </c>
      <c r="H2039" s="10">
        <v>710024</v>
      </c>
    </row>
    <row r="2040" spans="5:8" x14ac:dyDescent="0.15">
      <c r="E2040" s="10">
        <v>2038</v>
      </c>
      <c r="F2040" s="10">
        <v>23674</v>
      </c>
      <c r="G2040" s="10">
        <v>368</v>
      </c>
      <c r="H2040" s="10">
        <v>710247</v>
      </c>
    </row>
    <row r="2041" spans="5:8" x14ac:dyDescent="0.15">
      <c r="E2041" s="10">
        <v>2039</v>
      </c>
      <c r="F2041" s="10">
        <v>23682</v>
      </c>
      <c r="G2041" s="10">
        <v>368</v>
      </c>
      <c r="H2041" s="10">
        <v>710470</v>
      </c>
    </row>
    <row r="2042" spans="5:8" x14ac:dyDescent="0.15">
      <c r="E2042" s="10">
        <v>2040</v>
      </c>
      <c r="F2042" s="10">
        <v>23689</v>
      </c>
      <c r="G2042" s="10">
        <v>368</v>
      </c>
      <c r="H2042" s="10">
        <v>710693</v>
      </c>
    </row>
    <row r="2043" spans="5:8" x14ac:dyDescent="0.15">
      <c r="E2043" s="10">
        <v>2041</v>
      </c>
      <c r="F2043" s="10">
        <v>23697</v>
      </c>
      <c r="G2043" s="10">
        <v>368</v>
      </c>
      <c r="H2043" s="10">
        <v>710915</v>
      </c>
    </row>
    <row r="2044" spans="5:8" x14ac:dyDescent="0.15">
      <c r="E2044" s="10">
        <v>2042</v>
      </c>
      <c r="F2044" s="10">
        <v>23704</v>
      </c>
      <c r="G2044" s="10">
        <v>368</v>
      </c>
      <c r="H2044" s="10">
        <v>711138</v>
      </c>
    </row>
    <row r="2045" spans="5:8" x14ac:dyDescent="0.15">
      <c r="E2045" s="10">
        <v>2043</v>
      </c>
      <c r="F2045" s="10">
        <v>23712</v>
      </c>
      <c r="G2045" s="10">
        <v>368</v>
      </c>
      <c r="H2045" s="10">
        <v>711361</v>
      </c>
    </row>
    <row r="2046" spans="5:8" x14ac:dyDescent="0.15">
      <c r="E2046" s="10">
        <v>2044</v>
      </c>
      <c r="F2046" s="10">
        <v>23719</v>
      </c>
      <c r="G2046" s="10">
        <v>368</v>
      </c>
      <c r="H2046" s="10">
        <v>711584</v>
      </c>
    </row>
    <row r="2047" spans="5:8" x14ac:dyDescent="0.15">
      <c r="E2047" s="10">
        <v>2045</v>
      </c>
      <c r="F2047" s="10">
        <v>23726</v>
      </c>
      <c r="G2047" s="10">
        <v>368</v>
      </c>
      <c r="H2047" s="10">
        <v>711807</v>
      </c>
    </row>
    <row r="2048" spans="5:8" x14ac:dyDescent="0.15">
      <c r="E2048" s="10">
        <v>2046</v>
      </c>
      <c r="F2048" s="10">
        <v>23734</v>
      </c>
      <c r="G2048" s="10">
        <v>368</v>
      </c>
      <c r="H2048" s="10">
        <v>712029</v>
      </c>
    </row>
    <row r="2049" spans="5:8" x14ac:dyDescent="0.15">
      <c r="E2049" s="10">
        <v>2047</v>
      </c>
      <c r="F2049" s="10">
        <v>23741</v>
      </c>
      <c r="G2049" s="10">
        <v>368</v>
      </c>
      <c r="H2049" s="10">
        <v>712252</v>
      </c>
    </row>
    <row r="2050" spans="5:8" x14ac:dyDescent="0.15">
      <c r="E2050" s="10">
        <v>2048</v>
      </c>
      <c r="F2050" s="10">
        <v>23749</v>
      </c>
      <c r="G2050" s="10">
        <v>368</v>
      </c>
      <c r="H2050" s="10">
        <v>712475</v>
      </c>
    </row>
    <row r="2051" spans="5:8" x14ac:dyDescent="0.15">
      <c r="E2051" s="10">
        <v>2049</v>
      </c>
      <c r="F2051" s="10">
        <v>23756</v>
      </c>
      <c r="G2051" s="10">
        <v>368</v>
      </c>
      <c r="H2051" s="10">
        <v>712698</v>
      </c>
    </row>
    <row r="2052" spans="5:8" x14ac:dyDescent="0.15">
      <c r="E2052" s="10">
        <v>2050</v>
      </c>
      <c r="F2052" s="10">
        <v>23764</v>
      </c>
      <c r="G2052" s="10">
        <v>368</v>
      </c>
      <c r="H2052" s="10">
        <v>712920</v>
      </c>
    </row>
    <row r="2053" spans="5:8" x14ac:dyDescent="0.15">
      <c r="E2053" s="10">
        <v>2051</v>
      </c>
      <c r="F2053" s="10">
        <v>23771</v>
      </c>
      <c r="G2053" s="10">
        <v>368</v>
      </c>
      <c r="H2053" s="10">
        <v>713143</v>
      </c>
    </row>
    <row r="2054" spans="5:8" x14ac:dyDescent="0.15">
      <c r="E2054" s="10">
        <v>2052</v>
      </c>
      <c r="F2054" s="10">
        <v>23778</v>
      </c>
      <c r="G2054" s="10">
        <v>368</v>
      </c>
      <c r="H2054" s="10">
        <v>713366</v>
      </c>
    </row>
    <row r="2055" spans="5:8" x14ac:dyDescent="0.15">
      <c r="E2055" s="10">
        <v>2053</v>
      </c>
      <c r="F2055" s="10">
        <v>23786</v>
      </c>
      <c r="G2055" s="10">
        <v>368</v>
      </c>
      <c r="H2055" s="10">
        <v>713589</v>
      </c>
    </row>
    <row r="2056" spans="5:8" x14ac:dyDescent="0.15">
      <c r="E2056" s="10">
        <v>2054</v>
      </c>
      <c r="F2056" s="10">
        <v>23793</v>
      </c>
      <c r="G2056" s="10">
        <v>368</v>
      </c>
      <c r="H2056" s="10">
        <v>713812</v>
      </c>
    </row>
    <row r="2057" spans="5:8" x14ac:dyDescent="0.15">
      <c r="E2057" s="10">
        <v>2055</v>
      </c>
      <c r="F2057" s="10">
        <v>23801</v>
      </c>
      <c r="G2057" s="10">
        <v>368</v>
      </c>
      <c r="H2057" s="10">
        <v>714034</v>
      </c>
    </row>
    <row r="2058" spans="5:8" x14ac:dyDescent="0.15">
      <c r="E2058" s="10">
        <v>2056</v>
      </c>
      <c r="F2058" s="10">
        <v>23808</v>
      </c>
      <c r="G2058" s="10">
        <v>368</v>
      </c>
      <c r="H2058" s="10">
        <v>714257</v>
      </c>
    </row>
    <row r="2059" spans="5:8" x14ac:dyDescent="0.15">
      <c r="E2059" s="10">
        <v>2057</v>
      </c>
      <c r="F2059" s="10">
        <v>23816</v>
      </c>
      <c r="G2059" s="10">
        <v>369</v>
      </c>
      <c r="H2059" s="10">
        <v>714480</v>
      </c>
    </row>
    <row r="2060" spans="5:8" x14ac:dyDescent="0.15">
      <c r="E2060" s="10">
        <v>2058</v>
      </c>
      <c r="F2060" s="10">
        <v>23823</v>
      </c>
      <c r="G2060" s="10">
        <v>369</v>
      </c>
      <c r="H2060" s="10">
        <v>714703</v>
      </c>
    </row>
    <row r="2061" spans="5:8" x14ac:dyDescent="0.15">
      <c r="E2061" s="10">
        <v>2059</v>
      </c>
      <c r="F2061" s="10">
        <v>23830</v>
      </c>
      <c r="G2061" s="10">
        <v>369</v>
      </c>
      <c r="H2061" s="10">
        <v>714926</v>
      </c>
    </row>
    <row r="2062" spans="5:8" x14ac:dyDescent="0.15">
      <c r="E2062" s="10">
        <v>2060</v>
      </c>
      <c r="F2062" s="10">
        <v>23838</v>
      </c>
      <c r="G2062" s="10">
        <v>369</v>
      </c>
      <c r="H2062" s="10">
        <v>715148</v>
      </c>
    </row>
    <row r="2063" spans="5:8" x14ac:dyDescent="0.15">
      <c r="E2063" s="10">
        <v>2061</v>
      </c>
      <c r="F2063" s="10">
        <v>23845</v>
      </c>
      <c r="G2063" s="10">
        <v>369</v>
      </c>
      <c r="H2063" s="10">
        <v>715371</v>
      </c>
    </row>
    <row r="2064" spans="5:8" x14ac:dyDescent="0.15">
      <c r="E2064" s="10">
        <v>2062</v>
      </c>
      <c r="F2064" s="10">
        <v>23853</v>
      </c>
      <c r="G2064" s="10">
        <v>369</v>
      </c>
      <c r="H2064" s="10">
        <v>715594</v>
      </c>
    </row>
    <row r="2065" spans="5:8" x14ac:dyDescent="0.15">
      <c r="E2065" s="10">
        <v>2063</v>
      </c>
      <c r="F2065" s="10">
        <v>23860</v>
      </c>
      <c r="G2065" s="10">
        <v>369</v>
      </c>
      <c r="H2065" s="10">
        <v>715817</v>
      </c>
    </row>
    <row r="2066" spans="5:8" x14ac:dyDescent="0.15">
      <c r="E2066" s="10">
        <v>2064</v>
      </c>
      <c r="F2066" s="10">
        <v>23867</v>
      </c>
      <c r="G2066" s="10">
        <v>369</v>
      </c>
      <c r="H2066" s="10">
        <v>716040</v>
      </c>
    </row>
    <row r="2067" spans="5:8" x14ac:dyDescent="0.15">
      <c r="E2067" s="10">
        <v>2065</v>
      </c>
      <c r="F2067" s="10">
        <v>23875</v>
      </c>
      <c r="G2067" s="10">
        <v>369</v>
      </c>
      <c r="H2067" s="10">
        <v>716262</v>
      </c>
    </row>
    <row r="2068" spans="5:8" x14ac:dyDescent="0.15">
      <c r="E2068" s="10">
        <v>2066</v>
      </c>
      <c r="F2068" s="10">
        <v>23882</v>
      </c>
      <c r="G2068" s="10">
        <v>369</v>
      </c>
      <c r="H2068" s="10">
        <v>716485</v>
      </c>
    </row>
    <row r="2069" spans="5:8" x14ac:dyDescent="0.15">
      <c r="E2069" s="10">
        <v>2067</v>
      </c>
      <c r="F2069" s="10">
        <v>23890</v>
      </c>
      <c r="G2069" s="10">
        <v>369</v>
      </c>
      <c r="H2069" s="10">
        <v>716708</v>
      </c>
    </row>
    <row r="2070" spans="5:8" x14ac:dyDescent="0.15">
      <c r="E2070" s="10">
        <v>2068</v>
      </c>
      <c r="F2070" s="10">
        <v>23897</v>
      </c>
      <c r="G2070" s="10">
        <v>369</v>
      </c>
      <c r="H2070" s="10">
        <v>716931</v>
      </c>
    </row>
    <row r="2071" spans="5:8" x14ac:dyDescent="0.15">
      <c r="E2071" s="10">
        <v>2069</v>
      </c>
      <c r="F2071" s="10">
        <v>23905</v>
      </c>
      <c r="G2071" s="10">
        <v>369</v>
      </c>
      <c r="H2071" s="10">
        <v>717153</v>
      </c>
    </row>
    <row r="2072" spans="5:8" x14ac:dyDescent="0.15">
      <c r="E2072" s="10">
        <v>2070</v>
      </c>
      <c r="F2072" s="10">
        <v>23912</v>
      </c>
      <c r="G2072" s="10">
        <v>369</v>
      </c>
      <c r="H2072" s="10">
        <v>717376</v>
      </c>
    </row>
    <row r="2073" spans="5:8" x14ac:dyDescent="0.15">
      <c r="E2073" s="10">
        <v>2071</v>
      </c>
      <c r="F2073" s="10">
        <v>23919</v>
      </c>
      <c r="G2073" s="10">
        <v>369</v>
      </c>
      <c r="H2073" s="10">
        <v>717599</v>
      </c>
    </row>
    <row r="2074" spans="5:8" x14ac:dyDescent="0.15">
      <c r="E2074" s="10">
        <v>2072</v>
      </c>
      <c r="F2074" s="10">
        <v>23927</v>
      </c>
      <c r="G2074" s="10">
        <v>369</v>
      </c>
      <c r="H2074" s="10">
        <v>717822</v>
      </c>
    </row>
    <row r="2075" spans="5:8" x14ac:dyDescent="0.15">
      <c r="E2075" s="10">
        <v>2073</v>
      </c>
      <c r="F2075" s="10">
        <v>23934</v>
      </c>
      <c r="G2075" s="10">
        <v>369</v>
      </c>
      <c r="H2075" s="10">
        <v>718045</v>
      </c>
    </row>
    <row r="2076" spans="5:8" x14ac:dyDescent="0.15">
      <c r="E2076" s="10">
        <v>2074</v>
      </c>
      <c r="F2076" s="10">
        <v>23942</v>
      </c>
      <c r="G2076" s="10">
        <v>369</v>
      </c>
      <c r="H2076" s="10">
        <v>718267</v>
      </c>
    </row>
    <row r="2077" spans="5:8" x14ac:dyDescent="0.15">
      <c r="E2077" s="10">
        <v>2075</v>
      </c>
      <c r="F2077" s="10">
        <v>23949</v>
      </c>
      <c r="G2077" s="10">
        <v>369</v>
      </c>
      <c r="H2077" s="10">
        <v>718490</v>
      </c>
    </row>
    <row r="2078" spans="5:8" x14ac:dyDescent="0.15">
      <c r="E2078" s="10">
        <v>2076</v>
      </c>
      <c r="F2078" s="10">
        <v>23957</v>
      </c>
      <c r="G2078" s="10">
        <v>369</v>
      </c>
      <c r="H2078" s="10">
        <v>718713</v>
      </c>
    </row>
    <row r="2079" spans="5:8" x14ac:dyDescent="0.15">
      <c r="E2079" s="10">
        <v>2077</v>
      </c>
      <c r="F2079" s="10">
        <v>23964</v>
      </c>
      <c r="G2079" s="10">
        <v>369</v>
      </c>
      <c r="H2079" s="10">
        <v>718936</v>
      </c>
    </row>
    <row r="2080" spans="5:8" x14ac:dyDescent="0.15">
      <c r="E2080" s="10">
        <v>2078</v>
      </c>
      <c r="F2080" s="10">
        <v>23971</v>
      </c>
      <c r="G2080" s="10">
        <v>369</v>
      </c>
      <c r="H2080" s="10">
        <v>719159</v>
      </c>
    </row>
    <row r="2081" spans="5:8" x14ac:dyDescent="0.15">
      <c r="E2081" s="10">
        <v>2079</v>
      </c>
      <c r="F2081" s="10">
        <v>23979</v>
      </c>
      <c r="G2081" s="10">
        <v>369</v>
      </c>
      <c r="H2081" s="10">
        <v>719381</v>
      </c>
    </row>
    <row r="2082" spans="5:8" x14ac:dyDescent="0.15">
      <c r="E2082" s="10">
        <v>2080</v>
      </c>
      <c r="F2082" s="10">
        <v>23986</v>
      </c>
      <c r="G2082" s="10">
        <v>369</v>
      </c>
      <c r="H2082" s="10">
        <v>719604</v>
      </c>
    </row>
    <row r="2083" spans="5:8" x14ac:dyDescent="0.15">
      <c r="E2083" s="10">
        <v>2081</v>
      </c>
      <c r="F2083" s="10">
        <v>23994</v>
      </c>
      <c r="G2083" s="10">
        <v>369</v>
      </c>
      <c r="H2083" s="10">
        <v>719827</v>
      </c>
    </row>
    <row r="2084" spans="5:8" x14ac:dyDescent="0.15">
      <c r="E2084" s="10">
        <v>2082</v>
      </c>
      <c r="F2084" s="10">
        <v>24001</v>
      </c>
      <c r="G2084" s="10">
        <v>369</v>
      </c>
      <c r="H2084" s="10">
        <v>720050</v>
      </c>
    </row>
    <row r="2085" spans="5:8" x14ac:dyDescent="0.15">
      <c r="E2085" s="10">
        <v>2083</v>
      </c>
      <c r="F2085" s="10">
        <v>24009</v>
      </c>
      <c r="G2085" s="10">
        <v>370</v>
      </c>
      <c r="H2085" s="10">
        <v>720273</v>
      </c>
    </row>
    <row r="2086" spans="5:8" x14ac:dyDescent="0.15">
      <c r="E2086" s="10">
        <v>2084</v>
      </c>
      <c r="F2086" s="10">
        <v>24016</v>
      </c>
      <c r="G2086" s="10">
        <v>370</v>
      </c>
      <c r="H2086" s="10">
        <v>720495</v>
      </c>
    </row>
    <row r="2087" spans="5:8" x14ac:dyDescent="0.15">
      <c r="E2087" s="10">
        <v>2085</v>
      </c>
      <c r="F2087" s="10">
        <v>24023</v>
      </c>
      <c r="G2087" s="10">
        <v>370</v>
      </c>
      <c r="H2087" s="10">
        <v>720718</v>
      </c>
    </row>
    <row r="2088" spans="5:8" x14ac:dyDescent="0.15">
      <c r="E2088" s="10">
        <v>2086</v>
      </c>
      <c r="F2088" s="10">
        <v>24031</v>
      </c>
      <c r="G2088" s="10">
        <v>370</v>
      </c>
      <c r="H2088" s="10">
        <v>720941</v>
      </c>
    </row>
    <row r="2089" spans="5:8" x14ac:dyDescent="0.15">
      <c r="E2089" s="10">
        <v>2087</v>
      </c>
      <c r="F2089" s="10">
        <v>24038</v>
      </c>
      <c r="G2089" s="10">
        <v>370</v>
      </c>
      <c r="H2089" s="10">
        <v>721164</v>
      </c>
    </row>
    <row r="2090" spans="5:8" x14ac:dyDescent="0.15">
      <c r="E2090" s="10">
        <v>2088</v>
      </c>
      <c r="F2090" s="10">
        <v>24046</v>
      </c>
      <c r="G2090" s="10">
        <v>370</v>
      </c>
      <c r="H2090" s="10">
        <v>721386</v>
      </c>
    </row>
    <row r="2091" spans="5:8" x14ac:dyDescent="0.15">
      <c r="E2091" s="10">
        <v>2089</v>
      </c>
      <c r="F2091" s="10">
        <v>24053</v>
      </c>
      <c r="G2091" s="10">
        <v>370</v>
      </c>
      <c r="H2091" s="10">
        <v>721609</v>
      </c>
    </row>
    <row r="2092" spans="5:8" x14ac:dyDescent="0.15">
      <c r="E2092" s="10">
        <v>2090</v>
      </c>
      <c r="F2092" s="10">
        <v>24061</v>
      </c>
      <c r="G2092" s="10">
        <v>370</v>
      </c>
      <c r="H2092" s="10">
        <v>721832</v>
      </c>
    </row>
    <row r="2093" spans="5:8" x14ac:dyDescent="0.15">
      <c r="E2093" s="10">
        <v>2091</v>
      </c>
      <c r="F2093" s="10">
        <v>24068</v>
      </c>
      <c r="G2093" s="10">
        <v>370</v>
      </c>
      <c r="H2093" s="10">
        <v>722055</v>
      </c>
    </row>
    <row r="2094" spans="5:8" x14ac:dyDescent="0.15">
      <c r="E2094" s="10">
        <v>2092</v>
      </c>
      <c r="F2094" s="10">
        <v>24075</v>
      </c>
      <c r="G2094" s="10">
        <v>370</v>
      </c>
      <c r="H2094" s="10">
        <v>722278</v>
      </c>
    </row>
    <row r="2095" spans="5:8" x14ac:dyDescent="0.15">
      <c r="E2095" s="10">
        <v>2093</v>
      </c>
      <c r="F2095" s="10">
        <v>24083</v>
      </c>
      <c r="G2095" s="10">
        <v>370</v>
      </c>
      <c r="H2095" s="10">
        <v>722500</v>
      </c>
    </row>
    <row r="2096" spans="5:8" x14ac:dyDescent="0.15">
      <c r="E2096" s="10">
        <v>2094</v>
      </c>
      <c r="F2096" s="10">
        <v>24090</v>
      </c>
      <c r="G2096" s="10">
        <v>370</v>
      </c>
      <c r="H2096" s="10">
        <v>722723</v>
      </c>
    </row>
    <row r="2097" spans="5:8" x14ac:dyDescent="0.15">
      <c r="E2097" s="10">
        <v>2095</v>
      </c>
      <c r="F2097" s="10">
        <v>24098</v>
      </c>
      <c r="G2097" s="10">
        <v>370</v>
      </c>
      <c r="H2097" s="10">
        <v>722946</v>
      </c>
    </row>
    <row r="2098" spans="5:8" x14ac:dyDescent="0.15">
      <c r="E2098" s="10">
        <v>2096</v>
      </c>
      <c r="F2098" s="10">
        <v>24105</v>
      </c>
      <c r="G2098" s="10">
        <v>370</v>
      </c>
      <c r="H2098" s="10">
        <v>723169</v>
      </c>
    </row>
    <row r="2099" spans="5:8" x14ac:dyDescent="0.15">
      <c r="E2099" s="10">
        <v>2097</v>
      </c>
      <c r="F2099" s="10">
        <v>24113</v>
      </c>
      <c r="G2099" s="10">
        <v>370</v>
      </c>
      <c r="H2099" s="10">
        <v>723392</v>
      </c>
    </row>
    <row r="2100" spans="5:8" x14ac:dyDescent="0.15">
      <c r="E2100" s="10">
        <v>2098</v>
      </c>
      <c r="F2100" s="10">
        <v>24120</v>
      </c>
      <c r="G2100" s="10">
        <v>370</v>
      </c>
      <c r="H2100" s="10">
        <v>723614</v>
      </c>
    </row>
    <row r="2101" spans="5:8" x14ac:dyDescent="0.15">
      <c r="E2101" s="10">
        <v>2099</v>
      </c>
      <c r="F2101" s="10">
        <v>24127</v>
      </c>
      <c r="G2101" s="10">
        <v>370</v>
      </c>
      <c r="H2101" s="10">
        <v>723837</v>
      </c>
    </row>
    <row r="2102" spans="5:8" x14ac:dyDescent="0.15">
      <c r="E2102" s="10">
        <v>2100</v>
      </c>
      <c r="F2102" s="10">
        <v>24135</v>
      </c>
      <c r="G2102" s="10">
        <v>370</v>
      </c>
      <c r="H2102" s="10">
        <v>724060</v>
      </c>
    </row>
    <row r="2103" spans="5:8" x14ac:dyDescent="0.15">
      <c r="E2103" s="10">
        <v>2101</v>
      </c>
      <c r="F2103" s="10">
        <v>24142</v>
      </c>
      <c r="G2103" s="10">
        <v>370</v>
      </c>
      <c r="H2103" s="10">
        <v>724283</v>
      </c>
    </row>
    <row r="2104" spans="5:8" x14ac:dyDescent="0.15">
      <c r="E2104" s="10">
        <v>2102</v>
      </c>
      <c r="F2104" s="10">
        <v>24150</v>
      </c>
      <c r="G2104" s="10">
        <v>370</v>
      </c>
      <c r="H2104" s="10">
        <v>724506</v>
      </c>
    </row>
    <row r="2105" spans="5:8" x14ac:dyDescent="0.15">
      <c r="E2105" s="10">
        <v>2103</v>
      </c>
      <c r="F2105" s="10">
        <v>24157</v>
      </c>
      <c r="G2105" s="10">
        <v>370</v>
      </c>
      <c r="H2105" s="10">
        <v>724728</v>
      </c>
    </row>
    <row r="2106" spans="5:8" x14ac:dyDescent="0.15">
      <c r="E2106" s="10">
        <v>2104</v>
      </c>
      <c r="F2106" s="10">
        <v>24165</v>
      </c>
      <c r="G2106" s="10">
        <v>370</v>
      </c>
      <c r="H2106" s="10">
        <v>724951</v>
      </c>
    </row>
    <row r="2107" spans="5:8" x14ac:dyDescent="0.15">
      <c r="E2107" s="10">
        <v>2105</v>
      </c>
      <c r="F2107" s="10">
        <v>24172</v>
      </c>
      <c r="G2107" s="10">
        <v>370</v>
      </c>
      <c r="H2107" s="10">
        <v>725174</v>
      </c>
    </row>
    <row r="2108" spans="5:8" x14ac:dyDescent="0.15">
      <c r="E2108" s="10">
        <v>2106</v>
      </c>
      <c r="F2108" s="10">
        <v>24179</v>
      </c>
      <c r="G2108" s="10">
        <v>370</v>
      </c>
      <c r="H2108" s="10">
        <v>725397</v>
      </c>
    </row>
    <row r="2109" spans="5:8" x14ac:dyDescent="0.15">
      <c r="E2109" s="10">
        <v>2107</v>
      </c>
      <c r="F2109" s="10">
        <v>24187</v>
      </c>
      <c r="G2109" s="10">
        <v>370</v>
      </c>
      <c r="H2109" s="10">
        <v>725619</v>
      </c>
    </row>
    <row r="2110" spans="5:8" x14ac:dyDescent="0.15">
      <c r="E2110" s="10">
        <v>2108</v>
      </c>
      <c r="F2110" s="10">
        <v>24194</v>
      </c>
      <c r="G2110" s="10">
        <v>370</v>
      </c>
      <c r="H2110" s="10">
        <v>725842</v>
      </c>
    </row>
    <row r="2111" spans="5:8" x14ac:dyDescent="0.15">
      <c r="E2111" s="10">
        <v>2109</v>
      </c>
      <c r="F2111" s="10">
        <v>24202</v>
      </c>
      <c r="G2111" s="10">
        <v>371</v>
      </c>
      <c r="H2111" s="10">
        <v>726065</v>
      </c>
    </row>
    <row r="2112" spans="5:8" x14ac:dyDescent="0.15">
      <c r="E2112" s="10">
        <v>2110</v>
      </c>
      <c r="F2112" s="10">
        <v>24209</v>
      </c>
      <c r="G2112" s="10">
        <v>371</v>
      </c>
      <c r="H2112" s="10">
        <v>726288</v>
      </c>
    </row>
    <row r="2113" spans="5:8" x14ac:dyDescent="0.15">
      <c r="E2113" s="10">
        <v>2111</v>
      </c>
      <c r="F2113" s="10">
        <v>24217</v>
      </c>
      <c r="G2113" s="10">
        <v>371</v>
      </c>
      <c r="H2113" s="10">
        <v>726511</v>
      </c>
    </row>
    <row r="2114" spans="5:8" x14ac:dyDescent="0.15">
      <c r="E2114" s="10">
        <v>2112</v>
      </c>
      <c r="F2114" s="10">
        <v>24224</v>
      </c>
      <c r="G2114" s="10">
        <v>371</v>
      </c>
      <c r="H2114" s="10">
        <v>726733</v>
      </c>
    </row>
    <row r="2115" spans="5:8" x14ac:dyDescent="0.15">
      <c r="E2115" s="10">
        <v>2113</v>
      </c>
      <c r="F2115" s="10">
        <v>24231</v>
      </c>
      <c r="G2115" s="10">
        <v>371</v>
      </c>
      <c r="H2115" s="10">
        <v>726956</v>
      </c>
    </row>
    <row r="2116" spans="5:8" x14ac:dyDescent="0.15">
      <c r="E2116" s="10">
        <v>2114</v>
      </c>
      <c r="F2116" s="10">
        <v>24239</v>
      </c>
      <c r="G2116" s="10">
        <v>371</v>
      </c>
      <c r="H2116" s="10">
        <v>727179</v>
      </c>
    </row>
    <row r="2117" spans="5:8" x14ac:dyDescent="0.15">
      <c r="E2117" s="10">
        <v>2115</v>
      </c>
      <c r="F2117" s="10">
        <v>24246</v>
      </c>
      <c r="G2117" s="10">
        <v>371</v>
      </c>
      <c r="H2117" s="10">
        <v>727402</v>
      </c>
    </row>
    <row r="2118" spans="5:8" x14ac:dyDescent="0.15">
      <c r="E2118" s="10">
        <v>2116</v>
      </c>
      <c r="F2118" s="10">
        <v>24254</v>
      </c>
      <c r="G2118" s="10">
        <v>371</v>
      </c>
      <c r="H2118" s="10">
        <v>727625</v>
      </c>
    </row>
    <row r="2119" spans="5:8" x14ac:dyDescent="0.15">
      <c r="E2119" s="10">
        <v>2117</v>
      </c>
      <c r="F2119" s="10">
        <v>24261</v>
      </c>
      <c r="G2119" s="10">
        <v>371</v>
      </c>
      <c r="H2119" s="10">
        <v>727847</v>
      </c>
    </row>
    <row r="2120" spans="5:8" x14ac:dyDescent="0.15">
      <c r="E2120" s="10">
        <v>2118</v>
      </c>
      <c r="F2120" s="10">
        <v>24269</v>
      </c>
      <c r="G2120" s="10">
        <v>371</v>
      </c>
      <c r="H2120" s="10">
        <v>728070</v>
      </c>
    </row>
    <row r="2121" spans="5:8" x14ac:dyDescent="0.15">
      <c r="E2121" s="10">
        <v>2119</v>
      </c>
      <c r="F2121" s="10">
        <v>24276</v>
      </c>
      <c r="G2121" s="10">
        <v>371</v>
      </c>
      <c r="H2121" s="10">
        <v>728293</v>
      </c>
    </row>
    <row r="2122" spans="5:8" x14ac:dyDescent="0.15">
      <c r="E2122" s="10">
        <v>2120</v>
      </c>
      <c r="F2122" s="10">
        <v>24283</v>
      </c>
      <c r="G2122" s="10">
        <v>371</v>
      </c>
      <c r="H2122" s="10">
        <v>728516</v>
      </c>
    </row>
    <row r="2123" spans="5:8" x14ac:dyDescent="0.15">
      <c r="E2123" s="10">
        <v>2121</v>
      </c>
      <c r="F2123" s="10">
        <v>24291</v>
      </c>
      <c r="G2123" s="10">
        <v>371</v>
      </c>
      <c r="H2123" s="10">
        <v>728738</v>
      </c>
    </row>
    <row r="2124" spans="5:8" x14ac:dyDescent="0.15">
      <c r="E2124" s="10">
        <v>2122</v>
      </c>
      <c r="F2124" s="10">
        <v>24298</v>
      </c>
      <c r="G2124" s="10">
        <v>371</v>
      </c>
      <c r="H2124" s="10">
        <v>728961</v>
      </c>
    </row>
    <row r="2125" spans="5:8" x14ac:dyDescent="0.15">
      <c r="E2125" s="10">
        <v>2123</v>
      </c>
      <c r="F2125" s="10">
        <v>24306</v>
      </c>
      <c r="G2125" s="10">
        <v>371</v>
      </c>
      <c r="H2125" s="10">
        <v>729184</v>
      </c>
    </row>
    <row r="2126" spans="5:8" x14ac:dyDescent="0.15">
      <c r="E2126" s="10">
        <v>2124</v>
      </c>
      <c r="F2126" s="10">
        <v>24313</v>
      </c>
      <c r="G2126" s="10">
        <v>371</v>
      </c>
      <c r="H2126" s="10">
        <v>729407</v>
      </c>
    </row>
    <row r="2127" spans="5:8" x14ac:dyDescent="0.15">
      <c r="E2127" s="10">
        <v>2125</v>
      </c>
      <c r="F2127" s="10">
        <v>24320</v>
      </c>
      <c r="G2127" s="10">
        <v>371</v>
      </c>
      <c r="H2127" s="10">
        <v>729630</v>
      </c>
    </row>
    <row r="2128" spans="5:8" x14ac:dyDescent="0.15">
      <c r="E2128" s="10">
        <v>2126</v>
      </c>
      <c r="F2128" s="10">
        <v>24328</v>
      </c>
      <c r="G2128" s="10">
        <v>371</v>
      </c>
      <c r="H2128" s="10">
        <v>729852</v>
      </c>
    </row>
    <row r="2129" spans="5:8" x14ac:dyDescent="0.15">
      <c r="E2129" s="10">
        <v>2127</v>
      </c>
      <c r="F2129" s="10">
        <v>24335</v>
      </c>
      <c r="G2129" s="10">
        <v>371</v>
      </c>
      <c r="H2129" s="10">
        <v>730075</v>
      </c>
    </row>
    <row r="2130" spans="5:8" x14ac:dyDescent="0.15">
      <c r="E2130" s="10">
        <v>2128</v>
      </c>
      <c r="F2130" s="10">
        <v>24343</v>
      </c>
      <c r="G2130" s="10">
        <v>371</v>
      </c>
      <c r="H2130" s="10">
        <v>730298</v>
      </c>
    </row>
    <row r="2131" spans="5:8" x14ac:dyDescent="0.15">
      <c r="E2131" s="10">
        <v>2129</v>
      </c>
      <c r="F2131" s="10">
        <v>24350</v>
      </c>
      <c r="G2131" s="10">
        <v>371</v>
      </c>
      <c r="H2131" s="10">
        <v>730521</v>
      </c>
    </row>
    <row r="2132" spans="5:8" x14ac:dyDescent="0.15">
      <c r="E2132" s="10">
        <v>2130</v>
      </c>
      <c r="F2132" s="10">
        <v>24358</v>
      </c>
      <c r="G2132" s="10">
        <v>371</v>
      </c>
      <c r="H2132" s="10">
        <v>730744</v>
      </c>
    </row>
    <row r="2133" spans="5:8" x14ac:dyDescent="0.15">
      <c r="E2133" s="10">
        <v>2131</v>
      </c>
      <c r="F2133" s="10">
        <v>24365</v>
      </c>
      <c r="G2133" s="10">
        <v>371</v>
      </c>
      <c r="H2133" s="10">
        <v>730966</v>
      </c>
    </row>
    <row r="2134" spans="5:8" x14ac:dyDescent="0.15">
      <c r="E2134" s="10">
        <v>2132</v>
      </c>
      <c r="F2134" s="10">
        <v>24372</v>
      </c>
      <c r="G2134" s="10">
        <v>371</v>
      </c>
      <c r="H2134" s="10">
        <v>731189</v>
      </c>
    </row>
    <row r="2135" spans="5:8" x14ac:dyDescent="0.15">
      <c r="E2135" s="10">
        <v>2133</v>
      </c>
      <c r="F2135" s="10">
        <v>24380</v>
      </c>
      <c r="G2135" s="10">
        <v>371</v>
      </c>
      <c r="H2135" s="10">
        <v>731412</v>
      </c>
    </row>
    <row r="2136" spans="5:8" x14ac:dyDescent="0.15">
      <c r="E2136" s="10">
        <v>2134</v>
      </c>
      <c r="F2136" s="10">
        <v>24387</v>
      </c>
      <c r="G2136" s="10">
        <v>371</v>
      </c>
      <c r="H2136" s="10">
        <v>731635</v>
      </c>
    </row>
    <row r="2137" spans="5:8" x14ac:dyDescent="0.15">
      <c r="E2137" s="10">
        <v>2135</v>
      </c>
      <c r="F2137" s="10">
        <v>24395</v>
      </c>
      <c r="G2137" s="10">
        <v>372</v>
      </c>
      <c r="H2137" s="10">
        <v>731858</v>
      </c>
    </row>
    <row r="2138" spans="5:8" x14ac:dyDescent="0.15">
      <c r="E2138" s="10">
        <v>2136</v>
      </c>
      <c r="F2138" s="10">
        <v>24402</v>
      </c>
      <c r="G2138" s="10">
        <v>372</v>
      </c>
      <c r="H2138" s="10">
        <v>732080</v>
      </c>
    </row>
    <row r="2139" spans="5:8" x14ac:dyDescent="0.15">
      <c r="E2139" s="10">
        <v>2137</v>
      </c>
      <c r="F2139" s="10">
        <v>24410</v>
      </c>
      <c r="G2139" s="10">
        <v>372</v>
      </c>
      <c r="H2139" s="10">
        <v>732303</v>
      </c>
    </row>
    <row r="2140" spans="5:8" x14ac:dyDescent="0.15">
      <c r="E2140" s="10">
        <v>2138</v>
      </c>
      <c r="F2140" s="10">
        <v>24417</v>
      </c>
      <c r="G2140" s="10">
        <v>372</v>
      </c>
      <c r="H2140" s="10">
        <v>732526</v>
      </c>
    </row>
    <row r="2141" spans="5:8" x14ac:dyDescent="0.15">
      <c r="E2141" s="10">
        <v>2139</v>
      </c>
      <c r="F2141" s="10">
        <v>24424</v>
      </c>
      <c r="G2141" s="10">
        <v>372</v>
      </c>
      <c r="H2141" s="10">
        <v>732749</v>
      </c>
    </row>
    <row r="2142" spans="5:8" x14ac:dyDescent="0.15">
      <c r="E2142" s="10">
        <v>2140</v>
      </c>
      <c r="F2142" s="10">
        <v>24432</v>
      </c>
      <c r="G2142" s="10">
        <v>372</v>
      </c>
      <c r="H2142" s="10">
        <v>732971</v>
      </c>
    </row>
    <row r="2143" spans="5:8" x14ac:dyDescent="0.15">
      <c r="E2143" s="10">
        <v>2141</v>
      </c>
      <c r="F2143" s="10">
        <v>24439</v>
      </c>
      <c r="G2143" s="10">
        <v>372</v>
      </c>
      <c r="H2143" s="10">
        <v>733194</v>
      </c>
    </row>
    <row r="2144" spans="5:8" x14ac:dyDescent="0.15">
      <c r="E2144" s="10">
        <v>2142</v>
      </c>
      <c r="F2144" s="10">
        <v>24447</v>
      </c>
      <c r="G2144" s="10">
        <v>372</v>
      </c>
      <c r="H2144" s="10">
        <v>733417</v>
      </c>
    </row>
    <row r="2145" spans="5:8" x14ac:dyDescent="0.15">
      <c r="E2145" s="10">
        <v>2143</v>
      </c>
      <c r="F2145" s="10">
        <v>24454</v>
      </c>
      <c r="G2145" s="10">
        <v>372</v>
      </c>
      <c r="H2145" s="10">
        <v>733640</v>
      </c>
    </row>
    <row r="2146" spans="5:8" x14ac:dyDescent="0.15">
      <c r="E2146" s="10">
        <v>2144</v>
      </c>
      <c r="F2146" s="10">
        <v>24462</v>
      </c>
      <c r="G2146" s="10">
        <v>372</v>
      </c>
      <c r="H2146" s="10">
        <v>733863</v>
      </c>
    </row>
    <row r="2147" spans="5:8" x14ac:dyDescent="0.15">
      <c r="E2147" s="10">
        <v>2145</v>
      </c>
      <c r="F2147" s="10">
        <v>24469</v>
      </c>
      <c r="G2147" s="10">
        <v>372</v>
      </c>
      <c r="H2147" s="10">
        <v>734085</v>
      </c>
    </row>
    <row r="2148" spans="5:8" x14ac:dyDescent="0.15">
      <c r="E2148" s="10">
        <v>2146</v>
      </c>
      <c r="F2148" s="10">
        <v>24476</v>
      </c>
      <c r="G2148" s="10">
        <v>372</v>
      </c>
      <c r="H2148" s="10">
        <v>734308</v>
      </c>
    </row>
    <row r="2149" spans="5:8" x14ac:dyDescent="0.15">
      <c r="E2149" s="10">
        <v>2147</v>
      </c>
      <c r="F2149" s="10">
        <v>24484</v>
      </c>
      <c r="G2149" s="10">
        <v>372</v>
      </c>
      <c r="H2149" s="10">
        <v>734531</v>
      </c>
    </row>
    <row r="2150" spans="5:8" x14ac:dyDescent="0.15">
      <c r="E2150" s="10">
        <v>2148</v>
      </c>
      <c r="F2150" s="10">
        <v>24491</v>
      </c>
      <c r="G2150" s="10">
        <v>372</v>
      </c>
      <c r="H2150" s="10">
        <v>734754</v>
      </c>
    </row>
    <row r="2151" spans="5:8" x14ac:dyDescent="0.15">
      <c r="E2151" s="10">
        <v>2149</v>
      </c>
      <c r="F2151" s="10">
        <v>24499</v>
      </c>
      <c r="G2151" s="10">
        <v>372</v>
      </c>
      <c r="H2151" s="10">
        <v>734977</v>
      </c>
    </row>
    <row r="2152" spans="5:8" x14ac:dyDescent="0.15">
      <c r="E2152" s="10">
        <v>2150</v>
      </c>
      <c r="F2152" s="10">
        <v>24506</v>
      </c>
      <c r="G2152" s="10">
        <v>372</v>
      </c>
      <c r="H2152" s="10">
        <v>735199</v>
      </c>
    </row>
    <row r="2153" spans="5:8" x14ac:dyDescent="0.15">
      <c r="E2153" s="10">
        <v>2151</v>
      </c>
      <c r="F2153" s="10">
        <v>24514</v>
      </c>
      <c r="G2153" s="10">
        <v>372</v>
      </c>
      <c r="H2153" s="10">
        <v>735422</v>
      </c>
    </row>
    <row r="2154" spans="5:8" x14ac:dyDescent="0.15">
      <c r="E2154" s="10">
        <v>2152</v>
      </c>
      <c r="F2154" s="10">
        <v>24521</v>
      </c>
      <c r="G2154" s="10">
        <v>372</v>
      </c>
      <c r="H2154" s="10">
        <v>735645</v>
      </c>
    </row>
    <row r="2155" spans="5:8" x14ac:dyDescent="0.15">
      <c r="E2155" s="10">
        <v>2153</v>
      </c>
      <c r="F2155" s="10">
        <v>24528</v>
      </c>
      <c r="G2155" s="10">
        <v>372</v>
      </c>
      <c r="H2155" s="10">
        <v>735868</v>
      </c>
    </row>
    <row r="2156" spans="5:8" x14ac:dyDescent="0.15">
      <c r="E2156" s="10">
        <v>2154</v>
      </c>
      <c r="F2156" s="10">
        <v>24536</v>
      </c>
      <c r="G2156" s="10">
        <v>372</v>
      </c>
      <c r="H2156" s="10">
        <v>736091</v>
      </c>
    </row>
    <row r="2157" spans="5:8" x14ac:dyDescent="0.15">
      <c r="E2157" s="10">
        <v>2155</v>
      </c>
      <c r="F2157" s="10">
        <v>24543</v>
      </c>
      <c r="G2157" s="10">
        <v>372</v>
      </c>
      <c r="H2157" s="10">
        <v>736313</v>
      </c>
    </row>
    <row r="2158" spans="5:8" x14ac:dyDescent="0.15">
      <c r="E2158" s="10">
        <v>2156</v>
      </c>
      <c r="F2158" s="10">
        <v>24551</v>
      </c>
      <c r="G2158" s="10">
        <v>372</v>
      </c>
      <c r="H2158" s="10">
        <v>736536</v>
      </c>
    </row>
    <row r="2159" spans="5:8" x14ac:dyDescent="0.15">
      <c r="E2159" s="10">
        <v>2157</v>
      </c>
      <c r="F2159" s="10">
        <v>24558</v>
      </c>
      <c r="G2159" s="10">
        <v>372</v>
      </c>
      <c r="H2159" s="10">
        <v>736759</v>
      </c>
    </row>
    <row r="2160" spans="5:8" x14ac:dyDescent="0.15">
      <c r="E2160" s="10">
        <v>2158</v>
      </c>
      <c r="F2160" s="10">
        <v>24566</v>
      </c>
      <c r="G2160" s="10">
        <v>372</v>
      </c>
      <c r="H2160" s="10">
        <v>736982</v>
      </c>
    </row>
    <row r="2161" spans="5:8" x14ac:dyDescent="0.15">
      <c r="E2161" s="10">
        <v>2159</v>
      </c>
      <c r="F2161" s="10">
        <v>24573</v>
      </c>
      <c r="G2161" s="10">
        <v>372</v>
      </c>
      <c r="H2161" s="10">
        <v>737204</v>
      </c>
    </row>
    <row r="2162" spans="5:8" x14ac:dyDescent="0.15">
      <c r="E2162" s="10">
        <v>2160</v>
      </c>
      <c r="F2162" s="10">
        <v>24580</v>
      </c>
      <c r="G2162" s="10">
        <v>372</v>
      </c>
      <c r="H2162" s="10">
        <v>737427</v>
      </c>
    </row>
    <row r="2163" spans="5:8" x14ac:dyDescent="0.15">
      <c r="E2163" s="10">
        <v>2161</v>
      </c>
      <c r="F2163" s="10">
        <v>24588</v>
      </c>
      <c r="G2163" s="10">
        <v>373</v>
      </c>
      <c r="H2163" s="10">
        <v>737650</v>
      </c>
    </row>
    <row r="2164" spans="5:8" x14ac:dyDescent="0.15">
      <c r="E2164" s="10">
        <v>2162</v>
      </c>
      <c r="F2164" s="10">
        <v>24595</v>
      </c>
      <c r="G2164" s="10">
        <v>373</v>
      </c>
      <c r="H2164" s="10">
        <v>737873</v>
      </c>
    </row>
    <row r="2165" spans="5:8" x14ac:dyDescent="0.15">
      <c r="E2165" s="10">
        <v>2163</v>
      </c>
      <c r="F2165" s="10">
        <v>24603</v>
      </c>
      <c r="G2165" s="10">
        <v>373</v>
      </c>
      <c r="H2165" s="10">
        <v>738096</v>
      </c>
    </row>
    <row r="2166" spans="5:8" x14ac:dyDescent="0.15">
      <c r="E2166" s="10">
        <v>2164</v>
      </c>
      <c r="F2166" s="10">
        <v>24610</v>
      </c>
      <c r="G2166" s="10">
        <v>373</v>
      </c>
      <c r="H2166" s="10">
        <v>738318</v>
      </c>
    </row>
    <row r="2167" spans="5:8" x14ac:dyDescent="0.15">
      <c r="E2167" s="10">
        <v>2165</v>
      </c>
      <c r="F2167" s="10">
        <v>24618</v>
      </c>
      <c r="G2167" s="10">
        <v>373</v>
      </c>
      <c r="H2167" s="10">
        <v>738541</v>
      </c>
    </row>
    <row r="2168" spans="5:8" x14ac:dyDescent="0.15">
      <c r="E2168" s="10">
        <v>2166</v>
      </c>
      <c r="F2168" s="10">
        <v>24625</v>
      </c>
      <c r="G2168" s="10">
        <v>373</v>
      </c>
      <c r="H2168" s="10">
        <v>738764</v>
      </c>
    </row>
    <row r="2169" spans="5:8" x14ac:dyDescent="0.15">
      <c r="E2169" s="10">
        <v>2167</v>
      </c>
      <c r="F2169" s="10">
        <v>24632</v>
      </c>
      <c r="G2169" s="10">
        <v>373</v>
      </c>
      <c r="H2169" s="10">
        <v>738987</v>
      </c>
    </row>
    <row r="2170" spans="5:8" x14ac:dyDescent="0.15">
      <c r="E2170" s="10">
        <v>2168</v>
      </c>
      <c r="F2170" s="10">
        <v>24640</v>
      </c>
      <c r="G2170" s="10">
        <v>373</v>
      </c>
      <c r="H2170" s="10">
        <v>739210</v>
      </c>
    </row>
    <row r="2171" spans="5:8" x14ac:dyDescent="0.15">
      <c r="E2171" s="10">
        <v>2169</v>
      </c>
      <c r="F2171" s="10">
        <v>24647</v>
      </c>
      <c r="G2171" s="10">
        <v>373</v>
      </c>
      <c r="H2171" s="10">
        <v>739432</v>
      </c>
    </row>
    <row r="2172" spans="5:8" x14ac:dyDescent="0.15">
      <c r="E2172" s="10">
        <v>2170</v>
      </c>
      <c r="F2172" s="10">
        <v>24655</v>
      </c>
      <c r="G2172" s="10">
        <v>373</v>
      </c>
      <c r="H2172" s="10">
        <v>739655</v>
      </c>
    </row>
    <row r="2173" spans="5:8" x14ac:dyDescent="0.15">
      <c r="E2173" s="10">
        <v>2171</v>
      </c>
      <c r="F2173" s="10">
        <v>24662</v>
      </c>
      <c r="G2173" s="10">
        <v>373</v>
      </c>
      <c r="H2173" s="10">
        <v>739878</v>
      </c>
    </row>
    <row r="2174" spans="5:8" x14ac:dyDescent="0.15">
      <c r="E2174" s="10">
        <v>2172</v>
      </c>
      <c r="F2174" s="10">
        <v>24670</v>
      </c>
      <c r="G2174" s="10">
        <v>373</v>
      </c>
      <c r="H2174" s="10">
        <v>740101</v>
      </c>
    </row>
    <row r="2175" spans="5:8" x14ac:dyDescent="0.15">
      <c r="E2175" s="10">
        <v>2173</v>
      </c>
      <c r="F2175" s="10">
        <v>24677</v>
      </c>
      <c r="G2175" s="10">
        <v>373</v>
      </c>
      <c r="H2175" s="10">
        <v>740323</v>
      </c>
    </row>
    <row r="2176" spans="5:8" x14ac:dyDescent="0.15">
      <c r="E2176" s="10">
        <v>2174</v>
      </c>
      <c r="F2176" s="10">
        <v>24684</v>
      </c>
      <c r="G2176" s="10">
        <v>373</v>
      </c>
      <c r="H2176" s="10">
        <v>740546</v>
      </c>
    </row>
    <row r="2177" spans="5:8" x14ac:dyDescent="0.15">
      <c r="E2177" s="10">
        <v>2175</v>
      </c>
      <c r="F2177" s="10">
        <v>24692</v>
      </c>
      <c r="G2177" s="10">
        <v>373</v>
      </c>
      <c r="H2177" s="10">
        <v>740769</v>
      </c>
    </row>
    <row r="2178" spans="5:8" x14ac:dyDescent="0.15">
      <c r="E2178" s="10">
        <v>2176</v>
      </c>
      <c r="F2178" s="10">
        <v>24699</v>
      </c>
      <c r="G2178" s="10">
        <v>373</v>
      </c>
      <c r="H2178" s="10">
        <v>740992</v>
      </c>
    </row>
    <row r="2179" spans="5:8" x14ac:dyDescent="0.15">
      <c r="E2179" s="10">
        <v>2177</v>
      </c>
      <c r="F2179" s="10">
        <v>24707</v>
      </c>
      <c r="G2179" s="10">
        <v>373</v>
      </c>
      <c r="H2179" s="10">
        <v>741215</v>
      </c>
    </row>
    <row r="2180" spans="5:8" x14ac:dyDescent="0.15">
      <c r="E2180" s="10">
        <v>2178</v>
      </c>
      <c r="F2180" s="10">
        <v>24714</v>
      </c>
      <c r="G2180" s="10">
        <v>373</v>
      </c>
      <c r="H2180" s="10">
        <v>741437</v>
      </c>
    </row>
    <row r="2181" spans="5:8" x14ac:dyDescent="0.15">
      <c r="E2181" s="10">
        <v>2179</v>
      </c>
      <c r="F2181" s="10">
        <v>24722</v>
      </c>
      <c r="G2181" s="10">
        <v>373</v>
      </c>
      <c r="H2181" s="10">
        <v>741660</v>
      </c>
    </row>
    <row r="2182" spans="5:8" x14ac:dyDescent="0.15">
      <c r="E2182" s="10">
        <v>2180</v>
      </c>
      <c r="F2182" s="10">
        <v>24729</v>
      </c>
      <c r="G2182" s="10">
        <v>373</v>
      </c>
      <c r="H2182" s="10">
        <v>741883</v>
      </c>
    </row>
    <row r="2183" spans="5:8" x14ac:dyDescent="0.15">
      <c r="E2183" s="10">
        <v>2181</v>
      </c>
      <c r="F2183" s="10">
        <v>24736</v>
      </c>
      <c r="G2183" s="10">
        <v>373</v>
      </c>
      <c r="H2183" s="10">
        <v>742106</v>
      </c>
    </row>
    <row r="2184" spans="5:8" x14ac:dyDescent="0.15">
      <c r="E2184" s="10">
        <v>2182</v>
      </c>
      <c r="F2184" s="10">
        <v>24744</v>
      </c>
      <c r="G2184" s="10">
        <v>373</v>
      </c>
      <c r="H2184" s="10">
        <v>742329</v>
      </c>
    </row>
    <row r="2185" spans="5:8" x14ac:dyDescent="0.15">
      <c r="E2185" s="10">
        <v>2183</v>
      </c>
      <c r="F2185" s="10">
        <v>24751</v>
      </c>
      <c r="G2185" s="10">
        <v>373</v>
      </c>
      <c r="H2185" s="10">
        <v>742551</v>
      </c>
    </row>
    <row r="2186" spans="5:8" x14ac:dyDescent="0.15">
      <c r="E2186" s="10">
        <v>2184</v>
      </c>
      <c r="F2186" s="10">
        <v>24759</v>
      </c>
      <c r="G2186" s="10">
        <v>373</v>
      </c>
      <c r="H2186" s="10">
        <v>742774</v>
      </c>
    </row>
    <row r="2187" spans="5:8" x14ac:dyDescent="0.15">
      <c r="E2187" s="10">
        <v>2185</v>
      </c>
      <c r="F2187" s="10">
        <v>24766</v>
      </c>
      <c r="G2187" s="10">
        <v>373</v>
      </c>
      <c r="H2187" s="10">
        <v>742997</v>
      </c>
    </row>
    <row r="2188" spans="5:8" x14ac:dyDescent="0.15">
      <c r="E2188" s="10">
        <v>2186</v>
      </c>
      <c r="F2188" s="10">
        <v>24773</v>
      </c>
      <c r="G2188" s="10">
        <v>373</v>
      </c>
      <c r="H2188" s="10">
        <v>743220</v>
      </c>
    </row>
    <row r="2189" spans="5:8" x14ac:dyDescent="0.15">
      <c r="E2189" s="10">
        <v>2187</v>
      </c>
      <c r="F2189" s="10">
        <v>24781</v>
      </c>
      <c r="G2189" s="10">
        <v>374</v>
      </c>
      <c r="H2189" s="10">
        <v>743443</v>
      </c>
    </row>
    <row r="2190" spans="5:8" x14ac:dyDescent="0.15">
      <c r="E2190" s="10">
        <v>2188</v>
      </c>
      <c r="F2190" s="10">
        <v>24788</v>
      </c>
      <c r="G2190" s="10">
        <v>374</v>
      </c>
      <c r="H2190" s="10">
        <v>743665</v>
      </c>
    </row>
    <row r="2191" spans="5:8" x14ac:dyDescent="0.15">
      <c r="E2191" s="10">
        <v>2189</v>
      </c>
      <c r="F2191" s="10">
        <v>24796</v>
      </c>
      <c r="G2191" s="10">
        <v>374</v>
      </c>
      <c r="H2191" s="10">
        <v>743888</v>
      </c>
    </row>
    <row r="2192" spans="5:8" x14ac:dyDescent="0.15">
      <c r="E2192" s="10">
        <v>2190</v>
      </c>
      <c r="F2192" s="10">
        <v>24803</v>
      </c>
      <c r="G2192" s="10">
        <v>374</v>
      </c>
      <c r="H2192" s="10">
        <v>744111</v>
      </c>
    </row>
    <row r="2193" spans="5:8" x14ac:dyDescent="0.15">
      <c r="E2193" s="10">
        <v>2191</v>
      </c>
      <c r="F2193" s="10">
        <v>24811</v>
      </c>
      <c r="G2193" s="10">
        <v>374</v>
      </c>
      <c r="H2193" s="10">
        <v>744334</v>
      </c>
    </row>
    <row r="2194" spans="5:8" x14ac:dyDescent="0.15">
      <c r="E2194" s="10">
        <v>2192</v>
      </c>
      <c r="F2194" s="10">
        <v>24818</v>
      </c>
      <c r="G2194" s="10">
        <v>374</v>
      </c>
      <c r="H2194" s="10">
        <v>744556</v>
      </c>
    </row>
    <row r="2195" spans="5:8" x14ac:dyDescent="0.15">
      <c r="E2195" s="10">
        <v>2193</v>
      </c>
      <c r="F2195" s="10">
        <v>24825</v>
      </c>
      <c r="G2195" s="10">
        <v>374</v>
      </c>
      <c r="H2195" s="10">
        <v>744779</v>
      </c>
    </row>
    <row r="2196" spans="5:8" x14ac:dyDescent="0.15">
      <c r="E2196" s="10">
        <v>2194</v>
      </c>
      <c r="F2196" s="10">
        <v>24833</v>
      </c>
      <c r="G2196" s="10">
        <v>374</v>
      </c>
      <c r="H2196" s="10">
        <v>745002</v>
      </c>
    </row>
    <row r="2197" spans="5:8" x14ac:dyDescent="0.15">
      <c r="E2197" s="10">
        <v>2195</v>
      </c>
      <c r="F2197" s="10">
        <v>24840</v>
      </c>
      <c r="G2197" s="10">
        <v>374</v>
      </c>
      <c r="H2197" s="10">
        <v>745225</v>
      </c>
    </row>
    <row r="2198" spans="5:8" x14ac:dyDescent="0.15">
      <c r="E2198" s="10">
        <v>2196</v>
      </c>
      <c r="F2198" s="10">
        <v>24848</v>
      </c>
      <c r="G2198" s="10">
        <v>374</v>
      </c>
      <c r="H2198" s="10">
        <v>745448</v>
      </c>
    </row>
    <row r="2199" spans="5:8" x14ac:dyDescent="0.15">
      <c r="E2199" s="10">
        <v>2197</v>
      </c>
      <c r="F2199" s="10">
        <v>24855</v>
      </c>
      <c r="G2199" s="10">
        <v>374</v>
      </c>
      <c r="H2199" s="10">
        <v>745670</v>
      </c>
    </row>
    <row r="2200" spans="5:8" x14ac:dyDescent="0.15">
      <c r="E2200" s="10">
        <v>2198</v>
      </c>
      <c r="F2200" s="10">
        <v>24863</v>
      </c>
      <c r="G2200" s="10">
        <v>374</v>
      </c>
      <c r="H2200" s="10">
        <v>745893</v>
      </c>
    </row>
    <row r="2201" spans="5:8" x14ac:dyDescent="0.15">
      <c r="E2201" s="10">
        <v>2199</v>
      </c>
      <c r="F2201" s="10">
        <v>24870</v>
      </c>
      <c r="G2201" s="10">
        <v>374</v>
      </c>
      <c r="H2201" s="10">
        <v>746116</v>
      </c>
    </row>
    <row r="2202" spans="5:8" x14ac:dyDescent="0.15">
      <c r="E2202" s="10">
        <v>2200</v>
      </c>
      <c r="F2202" s="10">
        <v>24877</v>
      </c>
      <c r="G2202" s="10">
        <v>374</v>
      </c>
      <c r="H2202" s="10">
        <v>746339</v>
      </c>
    </row>
    <row r="2203" spans="5:8" x14ac:dyDescent="0.15">
      <c r="E2203" s="10">
        <v>2201</v>
      </c>
      <c r="F2203" s="10">
        <v>24885</v>
      </c>
      <c r="G2203" s="10">
        <v>374</v>
      </c>
      <c r="H2203" s="10">
        <v>746562</v>
      </c>
    </row>
    <row r="2204" spans="5:8" x14ac:dyDescent="0.15">
      <c r="E2204" s="10">
        <v>2202</v>
      </c>
      <c r="F2204" s="10">
        <v>24892</v>
      </c>
      <c r="G2204" s="10">
        <v>374</v>
      </c>
      <c r="H2204" s="10">
        <v>746784</v>
      </c>
    </row>
    <row r="2205" spans="5:8" x14ac:dyDescent="0.15">
      <c r="E2205" s="10">
        <v>2203</v>
      </c>
      <c r="F2205" s="10">
        <v>24900</v>
      </c>
      <c r="G2205" s="10">
        <v>374</v>
      </c>
      <c r="H2205" s="10">
        <v>747007</v>
      </c>
    </row>
    <row r="2206" spans="5:8" x14ac:dyDescent="0.15">
      <c r="E2206" s="10">
        <v>2204</v>
      </c>
      <c r="F2206" s="10">
        <v>24907</v>
      </c>
      <c r="G2206" s="10">
        <v>374</v>
      </c>
      <c r="H2206" s="10">
        <v>747230</v>
      </c>
    </row>
    <row r="2207" spans="5:8" x14ac:dyDescent="0.15">
      <c r="E2207" s="10">
        <v>2205</v>
      </c>
      <c r="F2207" s="10">
        <v>24915</v>
      </c>
      <c r="G2207" s="10">
        <v>374</v>
      </c>
      <c r="H2207" s="10">
        <v>747453</v>
      </c>
    </row>
    <row r="2208" spans="5:8" x14ac:dyDescent="0.15">
      <c r="E2208" s="10">
        <v>2206</v>
      </c>
      <c r="F2208" s="10">
        <v>24922</v>
      </c>
      <c r="G2208" s="10">
        <v>374</v>
      </c>
      <c r="H2208" s="10">
        <v>747676</v>
      </c>
    </row>
    <row r="2209" spans="5:8" x14ac:dyDescent="0.15">
      <c r="E2209" s="10">
        <v>2207</v>
      </c>
      <c r="F2209" s="10">
        <v>24929</v>
      </c>
      <c r="G2209" s="10">
        <v>374</v>
      </c>
      <c r="H2209" s="10">
        <v>747898</v>
      </c>
    </row>
    <row r="2210" spans="5:8" x14ac:dyDescent="0.15">
      <c r="E2210" s="10">
        <v>2208</v>
      </c>
      <c r="F2210" s="10">
        <v>24937</v>
      </c>
      <c r="G2210" s="10">
        <v>374</v>
      </c>
      <c r="H2210" s="10">
        <v>748121</v>
      </c>
    </row>
    <row r="2211" spans="5:8" x14ac:dyDescent="0.15">
      <c r="E2211" s="10">
        <v>2209</v>
      </c>
      <c r="F2211" s="10">
        <v>24944</v>
      </c>
      <c r="G2211" s="10">
        <v>374</v>
      </c>
      <c r="H2211" s="10">
        <v>748344</v>
      </c>
    </row>
    <row r="2212" spans="5:8" x14ac:dyDescent="0.15">
      <c r="E2212" s="10">
        <v>2210</v>
      </c>
      <c r="F2212" s="10">
        <v>24952</v>
      </c>
      <c r="G2212" s="10">
        <v>374</v>
      </c>
      <c r="H2212" s="10">
        <v>748567</v>
      </c>
    </row>
    <row r="2213" spans="5:8" x14ac:dyDescent="0.15">
      <c r="E2213" s="10">
        <v>2211</v>
      </c>
      <c r="F2213" s="10">
        <v>24959</v>
      </c>
      <c r="G2213" s="10">
        <v>374</v>
      </c>
      <c r="H2213" s="10">
        <v>748789</v>
      </c>
    </row>
    <row r="2214" spans="5:8" x14ac:dyDescent="0.15">
      <c r="E2214" s="10">
        <v>2212</v>
      </c>
      <c r="F2214" s="10">
        <v>24967</v>
      </c>
      <c r="G2214" s="10">
        <v>374</v>
      </c>
      <c r="H2214" s="10">
        <v>749012</v>
      </c>
    </row>
    <row r="2215" spans="5:8" x14ac:dyDescent="0.15">
      <c r="E2215" s="10">
        <v>2213</v>
      </c>
      <c r="F2215" s="10">
        <v>24974</v>
      </c>
      <c r="G2215" s="10">
        <v>375</v>
      </c>
      <c r="H2215" s="10">
        <v>749235</v>
      </c>
    </row>
    <row r="2216" spans="5:8" x14ac:dyDescent="0.15">
      <c r="E2216" s="10">
        <v>2214</v>
      </c>
      <c r="F2216" s="10">
        <v>24981</v>
      </c>
      <c r="G2216" s="10">
        <v>375</v>
      </c>
      <c r="H2216" s="10">
        <v>749458</v>
      </c>
    </row>
    <row r="2217" spans="5:8" x14ac:dyDescent="0.15">
      <c r="E2217" s="10">
        <v>2215</v>
      </c>
      <c r="F2217" s="10">
        <v>24989</v>
      </c>
      <c r="G2217" s="10">
        <v>375</v>
      </c>
      <c r="H2217" s="10">
        <v>749681</v>
      </c>
    </row>
    <row r="2218" spans="5:8" x14ac:dyDescent="0.15">
      <c r="E2218" s="10">
        <v>2216</v>
      </c>
      <c r="F2218" s="10">
        <v>24996</v>
      </c>
      <c r="G2218" s="10">
        <v>375</v>
      </c>
      <c r="H2218" s="10">
        <v>749903</v>
      </c>
    </row>
    <row r="2219" spans="5:8" x14ac:dyDescent="0.15">
      <c r="E2219" s="10">
        <v>2217</v>
      </c>
      <c r="F2219" s="10">
        <v>25004</v>
      </c>
      <c r="G2219" s="10">
        <v>375</v>
      </c>
      <c r="H2219" s="10">
        <v>750126</v>
      </c>
    </row>
    <row r="2220" spans="5:8" x14ac:dyDescent="0.15">
      <c r="E2220" s="10">
        <v>2218</v>
      </c>
      <c r="F2220" s="10">
        <v>25011</v>
      </c>
      <c r="G2220" s="10">
        <v>375</v>
      </c>
      <c r="H2220" s="10">
        <v>750349</v>
      </c>
    </row>
    <row r="2221" spans="5:8" x14ac:dyDescent="0.15">
      <c r="E2221" s="10">
        <v>2219</v>
      </c>
      <c r="F2221" s="10">
        <v>25019</v>
      </c>
      <c r="G2221" s="10">
        <v>375</v>
      </c>
      <c r="H2221" s="10">
        <v>750572</v>
      </c>
    </row>
    <row r="2222" spans="5:8" x14ac:dyDescent="0.15">
      <c r="E2222" s="10">
        <v>2220</v>
      </c>
      <c r="F2222" s="10">
        <v>25026</v>
      </c>
      <c r="G2222" s="10">
        <v>375</v>
      </c>
      <c r="H2222" s="10">
        <v>750795</v>
      </c>
    </row>
    <row r="2223" spans="5:8" x14ac:dyDescent="0.15">
      <c r="E2223" s="10">
        <v>2221</v>
      </c>
      <c r="F2223" s="10">
        <v>25033</v>
      </c>
      <c r="G2223" s="10">
        <v>375</v>
      </c>
      <c r="H2223" s="10">
        <v>751017</v>
      </c>
    </row>
    <row r="2224" spans="5:8" x14ac:dyDescent="0.15">
      <c r="E2224" s="10">
        <v>2222</v>
      </c>
      <c r="F2224" s="10">
        <v>25041</v>
      </c>
      <c r="G2224" s="10">
        <v>375</v>
      </c>
      <c r="H2224" s="10">
        <v>751240</v>
      </c>
    </row>
    <row r="2225" spans="5:8" x14ac:dyDescent="0.15">
      <c r="E2225" s="10">
        <v>2223</v>
      </c>
      <c r="F2225" s="10">
        <v>25048</v>
      </c>
      <c r="G2225" s="10">
        <v>375</v>
      </c>
      <c r="H2225" s="10">
        <v>751463</v>
      </c>
    </row>
    <row r="2226" spans="5:8" x14ac:dyDescent="0.15">
      <c r="E2226" s="10">
        <v>2224</v>
      </c>
      <c r="F2226" s="10">
        <v>25056</v>
      </c>
      <c r="G2226" s="10">
        <v>375</v>
      </c>
      <c r="H2226" s="10">
        <v>751686</v>
      </c>
    </row>
    <row r="2227" spans="5:8" x14ac:dyDescent="0.15">
      <c r="E2227" s="10">
        <v>2225</v>
      </c>
      <c r="F2227" s="10">
        <v>25063</v>
      </c>
      <c r="G2227" s="10">
        <v>375</v>
      </c>
      <c r="H2227" s="10">
        <v>751908</v>
      </c>
    </row>
    <row r="2228" spans="5:8" x14ac:dyDescent="0.15">
      <c r="E2228" s="10">
        <v>2226</v>
      </c>
      <c r="F2228" s="10">
        <v>25071</v>
      </c>
      <c r="G2228" s="10">
        <v>375</v>
      </c>
      <c r="H2228" s="10">
        <v>752131</v>
      </c>
    </row>
    <row r="2229" spans="5:8" x14ac:dyDescent="0.15">
      <c r="E2229" s="10">
        <v>2227</v>
      </c>
      <c r="F2229" s="10">
        <v>25078</v>
      </c>
      <c r="G2229" s="10">
        <v>375</v>
      </c>
      <c r="H2229" s="10">
        <v>752354</v>
      </c>
    </row>
    <row r="2230" spans="5:8" x14ac:dyDescent="0.15">
      <c r="E2230" s="10">
        <v>2228</v>
      </c>
      <c r="F2230" s="10">
        <v>25085</v>
      </c>
      <c r="G2230" s="10">
        <v>375</v>
      </c>
      <c r="H2230" s="10">
        <v>752577</v>
      </c>
    </row>
    <row r="2231" spans="5:8" x14ac:dyDescent="0.15">
      <c r="E2231" s="10">
        <v>2229</v>
      </c>
      <c r="F2231" s="10">
        <v>25093</v>
      </c>
      <c r="G2231" s="10">
        <v>375</v>
      </c>
      <c r="H2231" s="10">
        <v>752800</v>
      </c>
    </row>
    <row r="2232" spans="5:8" x14ac:dyDescent="0.15">
      <c r="E2232" s="10">
        <v>2230</v>
      </c>
      <c r="F2232" s="10">
        <v>25100</v>
      </c>
      <c r="G2232" s="10">
        <v>375</v>
      </c>
      <c r="H2232" s="10">
        <v>753022</v>
      </c>
    </row>
    <row r="2233" spans="5:8" x14ac:dyDescent="0.15">
      <c r="E2233" s="10">
        <v>2231</v>
      </c>
      <c r="F2233" s="10">
        <v>25108</v>
      </c>
      <c r="G2233" s="10">
        <v>375</v>
      </c>
      <c r="H2233" s="10">
        <v>753245</v>
      </c>
    </row>
    <row r="2234" spans="5:8" x14ac:dyDescent="0.15">
      <c r="E2234" s="10">
        <v>2232</v>
      </c>
      <c r="F2234" s="10">
        <v>25115</v>
      </c>
      <c r="G2234" s="10">
        <v>375</v>
      </c>
      <c r="H2234" s="10">
        <v>753468</v>
      </c>
    </row>
    <row r="2235" spans="5:8" x14ac:dyDescent="0.15">
      <c r="E2235" s="10">
        <v>2233</v>
      </c>
      <c r="F2235" s="10">
        <v>25123</v>
      </c>
      <c r="G2235" s="10">
        <v>375</v>
      </c>
      <c r="H2235" s="10">
        <v>753691</v>
      </c>
    </row>
    <row r="2236" spans="5:8" x14ac:dyDescent="0.15">
      <c r="E2236" s="10">
        <v>2234</v>
      </c>
      <c r="F2236" s="10">
        <v>25130</v>
      </c>
      <c r="G2236" s="10">
        <v>375</v>
      </c>
      <c r="H2236" s="10">
        <v>753914</v>
      </c>
    </row>
    <row r="2237" spans="5:8" x14ac:dyDescent="0.15">
      <c r="E2237" s="10">
        <v>2235</v>
      </c>
      <c r="F2237" s="10">
        <v>25137</v>
      </c>
      <c r="G2237" s="10">
        <v>375</v>
      </c>
      <c r="H2237" s="10">
        <v>754136</v>
      </c>
    </row>
    <row r="2238" spans="5:8" x14ac:dyDescent="0.15">
      <c r="E2238" s="10">
        <v>2236</v>
      </c>
      <c r="F2238" s="10">
        <v>25145</v>
      </c>
      <c r="G2238" s="10">
        <v>375</v>
      </c>
      <c r="H2238" s="10">
        <v>754359</v>
      </c>
    </row>
    <row r="2239" spans="5:8" x14ac:dyDescent="0.15">
      <c r="E2239" s="10">
        <v>2237</v>
      </c>
      <c r="F2239" s="10">
        <v>25152</v>
      </c>
      <c r="G2239" s="10">
        <v>375</v>
      </c>
      <c r="H2239" s="10">
        <v>754582</v>
      </c>
    </row>
    <row r="2240" spans="5:8" x14ac:dyDescent="0.15">
      <c r="E2240" s="10">
        <v>2238</v>
      </c>
      <c r="F2240" s="10">
        <v>25160</v>
      </c>
      <c r="G2240" s="10">
        <v>376</v>
      </c>
      <c r="H2240" s="10">
        <v>754805</v>
      </c>
    </row>
    <row r="2241" spans="5:8" x14ac:dyDescent="0.15">
      <c r="E2241" s="10">
        <v>2239</v>
      </c>
      <c r="F2241" s="10">
        <v>25167</v>
      </c>
      <c r="G2241" s="10">
        <v>376</v>
      </c>
      <c r="H2241" s="10">
        <v>755028</v>
      </c>
    </row>
    <row r="2242" spans="5:8" x14ac:dyDescent="0.15">
      <c r="E2242" s="10">
        <v>2240</v>
      </c>
      <c r="F2242" s="10">
        <v>25175</v>
      </c>
      <c r="G2242" s="10">
        <v>376</v>
      </c>
      <c r="H2242" s="10">
        <v>755250</v>
      </c>
    </row>
    <row r="2243" spans="5:8" x14ac:dyDescent="0.15">
      <c r="E2243" s="10">
        <v>2241</v>
      </c>
      <c r="F2243" s="10">
        <v>25182</v>
      </c>
      <c r="G2243" s="10">
        <v>376</v>
      </c>
      <c r="H2243" s="10">
        <v>755473</v>
      </c>
    </row>
    <row r="2244" spans="5:8" x14ac:dyDescent="0.15">
      <c r="E2244" s="10">
        <v>2242</v>
      </c>
      <c r="F2244" s="10">
        <v>25189</v>
      </c>
      <c r="G2244" s="10">
        <v>376</v>
      </c>
      <c r="H2244" s="10">
        <v>755696</v>
      </c>
    </row>
    <row r="2245" spans="5:8" x14ac:dyDescent="0.15">
      <c r="E2245" s="10">
        <v>2243</v>
      </c>
      <c r="F2245" s="10">
        <v>25197</v>
      </c>
      <c r="G2245" s="10">
        <v>376</v>
      </c>
      <c r="H2245" s="10">
        <v>755919</v>
      </c>
    </row>
    <row r="2246" spans="5:8" x14ac:dyDescent="0.15">
      <c r="E2246" s="10">
        <v>2244</v>
      </c>
      <c r="F2246" s="10">
        <v>25204</v>
      </c>
      <c r="G2246" s="10">
        <v>376</v>
      </c>
      <c r="H2246" s="10">
        <v>756141</v>
      </c>
    </row>
    <row r="2247" spans="5:8" x14ac:dyDescent="0.15">
      <c r="E2247" s="10">
        <v>2245</v>
      </c>
      <c r="F2247" s="10">
        <v>25212</v>
      </c>
      <c r="G2247" s="10">
        <v>376</v>
      </c>
      <c r="H2247" s="10">
        <v>756364</v>
      </c>
    </row>
    <row r="2248" spans="5:8" x14ac:dyDescent="0.15">
      <c r="E2248" s="10">
        <v>2246</v>
      </c>
      <c r="F2248" s="10">
        <v>25219</v>
      </c>
      <c r="G2248" s="10">
        <v>376</v>
      </c>
      <c r="H2248" s="10">
        <v>756587</v>
      </c>
    </row>
    <row r="2249" spans="5:8" x14ac:dyDescent="0.15">
      <c r="E2249" s="10">
        <v>2247</v>
      </c>
      <c r="F2249" s="10">
        <v>25226</v>
      </c>
      <c r="G2249" s="10">
        <v>376</v>
      </c>
      <c r="H2249" s="10">
        <v>756810</v>
      </c>
    </row>
    <row r="2250" spans="5:8" x14ac:dyDescent="0.15">
      <c r="E2250" s="10">
        <v>2248</v>
      </c>
      <c r="F2250" s="10">
        <v>25234</v>
      </c>
      <c r="G2250" s="10">
        <v>376</v>
      </c>
      <c r="H2250" s="10">
        <v>757033</v>
      </c>
    </row>
    <row r="2251" spans="5:8" x14ac:dyDescent="0.15">
      <c r="E2251" s="10">
        <v>2249</v>
      </c>
      <c r="F2251" s="10">
        <v>25241</v>
      </c>
      <c r="G2251" s="10">
        <v>376</v>
      </c>
      <c r="H2251" s="10">
        <v>757255</v>
      </c>
    </row>
    <row r="2252" spans="5:8" x14ac:dyDescent="0.15">
      <c r="E2252" s="10">
        <v>2250</v>
      </c>
      <c r="F2252" s="10">
        <v>25249</v>
      </c>
      <c r="G2252" s="10">
        <v>376</v>
      </c>
      <c r="H2252" s="10">
        <v>757478</v>
      </c>
    </row>
    <row r="2253" spans="5:8" x14ac:dyDescent="0.15">
      <c r="E2253" s="10">
        <v>2251</v>
      </c>
      <c r="F2253" s="10">
        <v>25256</v>
      </c>
      <c r="G2253" s="10">
        <v>376</v>
      </c>
      <c r="H2253" s="10">
        <v>757701</v>
      </c>
    </row>
    <row r="2254" spans="5:8" x14ac:dyDescent="0.15">
      <c r="E2254" s="10">
        <v>2252</v>
      </c>
      <c r="F2254" s="10">
        <v>25264</v>
      </c>
      <c r="G2254" s="10">
        <v>376</v>
      </c>
      <c r="H2254" s="10">
        <v>757924</v>
      </c>
    </row>
    <row r="2255" spans="5:8" x14ac:dyDescent="0.15">
      <c r="E2255" s="10">
        <v>2253</v>
      </c>
      <c r="F2255" s="10">
        <v>25271</v>
      </c>
      <c r="G2255" s="10">
        <v>376</v>
      </c>
      <c r="H2255" s="10">
        <v>758147</v>
      </c>
    </row>
    <row r="2256" spans="5:8" x14ac:dyDescent="0.15">
      <c r="E2256" s="10">
        <v>2254</v>
      </c>
      <c r="F2256" s="10">
        <v>25278</v>
      </c>
      <c r="G2256" s="10">
        <v>376</v>
      </c>
      <c r="H2256" s="10">
        <v>758369</v>
      </c>
    </row>
    <row r="2257" spans="5:8" x14ac:dyDescent="0.15">
      <c r="E2257" s="10">
        <v>2255</v>
      </c>
      <c r="F2257" s="10">
        <v>25286</v>
      </c>
      <c r="G2257" s="10">
        <v>376</v>
      </c>
      <c r="H2257" s="10">
        <v>758592</v>
      </c>
    </row>
    <row r="2258" spans="5:8" x14ac:dyDescent="0.15">
      <c r="E2258" s="10">
        <v>2256</v>
      </c>
      <c r="F2258" s="10">
        <v>25293</v>
      </c>
      <c r="G2258" s="10">
        <v>376</v>
      </c>
      <c r="H2258" s="10">
        <v>758815</v>
      </c>
    </row>
    <row r="2259" spans="5:8" x14ac:dyDescent="0.15">
      <c r="E2259" s="10">
        <v>2257</v>
      </c>
      <c r="F2259" s="10">
        <v>25301</v>
      </c>
      <c r="G2259" s="10">
        <v>376</v>
      </c>
      <c r="H2259" s="10">
        <v>759038</v>
      </c>
    </row>
    <row r="2260" spans="5:8" x14ac:dyDescent="0.15">
      <c r="E2260" s="10">
        <v>2258</v>
      </c>
      <c r="F2260" s="10">
        <v>25308</v>
      </c>
      <c r="G2260" s="10">
        <v>376</v>
      </c>
      <c r="H2260" s="10">
        <v>759261</v>
      </c>
    </row>
    <row r="2261" spans="5:8" x14ac:dyDescent="0.15">
      <c r="E2261" s="10">
        <v>2259</v>
      </c>
      <c r="F2261" s="10">
        <v>25316</v>
      </c>
      <c r="G2261" s="10">
        <v>376</v>
      </c>
      <c r="H2261" s="10">
        <v>759483</v>
      </c>
    </row>
    <row r="2262" spans="5:8" x14ac:dyDescent="0.15">
      <c r="E2262" s="10">
        <v>2260</v>
      </c>
      <c r="F2262" s="10">
        <v>25323</v>
      </c>
      <c r="G2262" s="10">
        <v>376</v>
      </c>
      <c r="H2262" s="10">
        <v>759706</v>
      </c>
    </row>
    <row r="2263" spans="5:8" x14ac:dyDescent="0.15">
      <c r="E2263" s="10">
        <v>2261</v>
      </c>
      <c r="F2263" s="10">
        <v>25330</v>
      </c>
      <c r="G2263" s="10">
        <v>376</v>
      </c>
      <c r="H2263" s="10">
        <v>759929</v>
      </c>
    </row>
    <row r="2264" spans="5:8" x14ac:dyDescent="0.15">
      <c r="E2264" s="10">
        <v>2262</v>
      </c>
      <c r="F2264" s="10">
        <v>25338</v>
      </c>
      <c r="G2264" s="10">
        <v>376</v>
      </c>
      <c r="H2264" s="10">
        <v>760152</v>
      </c>
    </row>
    <row r="2265" spans="5:8" x14ac:dyDescent="0.15">
      <c r="E2265" s="10">
        <v>2263</v>
      </c>
      <c r="F2265" s="10">
        <v>25345</v>
      </c>
      <c r="G2265" s="10">
        <v>376</v>
      </c>
      <c r="H2265" s="10">
        <v>760374</v>
      </c>
    </row>
    <row r="2266" spans="5:8" x14ac:dyDescent="0.15">
      <c r="E2266" s="10">
        <v>2264</v>
      </c>
      <c r="F2266" s="10">
        <v>25353</v>
      </c>
      <c r="G2266" s="10">
        <v>377</v>
      </c>
      <c r="H2266" s="10">
        <v>760597</v>
      </c>
    </row>
    <row r="2267" spans="5:8" x14ac:dyDescent="0.15">
      <c r="E2267" s="10">
        <v>2265</v>
      </c>
      <c r="F2267" s="10">
        <v>25360</v>
      </c>
      <c r="G2267" s="10">
        <v>377</v>
      </c>
      <c r="H2267" s="10">
        <v>760820</v>
      </c>
    </row>
    <row r="2268" spans="5:8" x14ac:dyDescent="0.15">
      <c r="E2268" s="10">
        <v>2266</v>
      </c>
      <c r="F2268" s="10">
        <v>25368</v>
      </c>
      <c r="G2268" s="10">
        <v>377</v>
      </c>
      <c r="H2268" s="10">
        <v>761043</v>
      </c>
    </row>
    <row r="2269" spans="5:8" x14ac:dyDescent="0.15">
      <c r="E2269" s="10">
        <v>2267</v>
      </c>
      <c r="F2269" s="10">
        <v>25375</v>
      </c>
      <c r="G2269" s="10">
        <v>377</v>
      </c>
      <c r="H2269" s="10">
        <v>761266</v>
      </c>
    </row>
    <row r="2270" spans="5:8" x14ac:dyDescent="0.15">
      <c r="E2270" s="10">
        <v>2268</v>
      </c>
      <c r="F2270" s="10">
        <v>25382</v>
      </c>
      <c r="G2270" s="10">
        <v>377</v>
      </c>
      <c r="H2270" s="10">
        <v>761488</v>
      </c>
    </row>
    <row r="2271" spans="5:8" x14ac:dyDescent="0.15">
      <c r="E2271" s="10">
        <v>2269</v>
      </c>
      <c r="F2271" s="10">
        <v>25390</v>
      </c>
      <c r="G2271" s="10">
        <v>377</v>
      </c>
      <c r="H2271" s="10">
        <v>761711</v>
      </c>
    </row>
    <row r="2272" spans="5:8" x14ac:dyDescent="0.15">
      <c r="E2272" s="10">
        <v>2270</v>
      </c>
      <c r="F2272" s="10">
        <v>25397</v>
      </c>
      <c r="G2272" s="10">
        <v>377</v>
      </c>
      <c r="H2272" s="10">
        <v>761934</v>
      </c>
    </row>
    <row r="2273" spans="5:8" x14ac:dyDescent="0.15">
      <c r="E2273" s="10">
        <v>2271</v>
      </c>
      <c r="F2273" s="10">
        <v>25405</v>
      </c>
      <c r="G2273" s="10">
        <v>377</v>
      </c>
      <c r="H2273" s="10">
        <v>762157</v>
      </c>
    </row>
    <row r="2274" spans="5:8" x14ac:dyDescent="0.15">
      <c r="E2274" s="10">
        <v>2272</v>
      </c>
      <c r="F2274" s="10">
        <v>25412</v>
      </c>
      <c r="G2274" s="10">
        <v>377</v>
      </c>
      <c r="H2274" s="10">
        <v>762380</v>
      </c>
    </row>
    <row r="2275" spans="5:8" x14ac:dyDescent="0.15">
      <c r="E2275" s="10">
        <v>2273</v>
      </c>
      <c r="F2275" s="10">
        <v>25420</v>
      </c>
      <c r="G2275" s="10">
        <v>377</v>
      </c>
      <c r="H2275" s="10">
        <v>762602</v>
      </c>
    </row>
    <row r="2276" spans="5:8" x14ac:dyDescent="0.15">
      <c r="E2276" s="10">
        <v>2274</v>
      </c>
      <c r="F2276" s="10">
        <v>25427</v>
      </c>
      <c r="G2276" s="10">
        <v>377</v>
      </c>
      <c r="H2276" s="10">
        <v>762825</v>
      </c>
    </row>
    <row r="2277" spans="5:8" x14ac:dyDescent="0.15">
      <c r="E2277" s="10">
        <v>2275</v>
      </c>
      <c r="F2277" s="10">
        <v>25434</v>
      </c>
      <c r="G2277" s="10">
        <v>377</v>
      </c>
      <c r="H2277" s="10">
        <v>763048</v>
      </c>
    </row>
    <row r="2278" spans="5:8" x14ac:dyDescent="0.15">
      <c r="E2278" s="10">
        <v>2276</v>
      </c>
      <c r="F2278" s="10">
        <v>25442</v>
      </c>
      <c r="G2278" s="10">
        <v>377</v>
      </c>
      <c r="H2278" s="10">
        <v>763271</v>
      </c>
    </row>
    <row r="2279" spans="5:8" x14ac:dyDescent="0.15">
      <c r="E2279" s="10">
        <v>2277</v>
      </c>
      <c r="F2279" s="10">
        <v>25449</v>
      </c>
      <c r="G2279" s="10">
        <v>377</v>
      </c>
      <c r="H2279" s="10">
        <v>763494</v>
      </c>
    </row>
    <row r="2280" spans="5:8" x14ac:dyDescent="0.15">
      <c r="E2280" s="10">
        <v>2278</v>
      </c>
      <c r="F2280" s="10">
        <v>25457</v>
      </c>
      <c r="G2280" s="10">
        <v>377</v>
      </c>
      <c r="H2280" s="10">
        <v>763716</v>
      </c>
    </row>
    <row r="2281" spans="5:8" x14ac:dyDescent="0.15">
      <c r="E2281" s="10">
        <v>2279</v>
      </c>
      <c r="F2281" s="10">
        <v>25464</v>
      </c>
      <c r="G2281" s="10">
        <v>377</v>
      </c>
      <c r="H2281" s="10">
        <v>763939</v>
      </c>
    </row>
    <row r="2282" spans="5:8" x14ac:dyDescent="0.15">
      <c r="E2282" s="10">
        <v>2280</v>
      </c>
      <c r="F2282" s="10">
        <v>25472</v>
      </c>
      <c r="G2282" s="10">
        <v>377</v>
      </c>
      <c r="H2282" s="10">
        <v>764162</v>
      </c>
    </row>
    <row r="2283" spans="5:8" x14ac:dyDescent="0.15">
      <c r="E2283" s="10">
        <v>2281</v>
      </c>
      <c r="F2283" s="10">
        <v>25479</v>
      </c>
      <c r="G2283" s="10">
        <v>377</v>
      </c>
      <c r="H2283" s="10">
        <v>764385</v>
      </c>
    </row>
    <row r="2284" spans="5:8" x14ac:dyDescent="0.15">
      <c r="E2284" s="10">
        <v>2282</v>
      </c>
      <c r="F2284" s="10">
        <v>25486</v>
      </c>
      <c r="G2284" s="10">
        <v>377</v>
      </c>
      <c r="H2284" s="10">
        <v>764607</v>
      </c>
    </row>
    <row r="2285" spans="5:8" x14ac:dyDescent="0.15">
      <c r="E2285" s="10">
        <v>2283</v>
      </c>
      <c r="F2285" s="10">
        <v>25494</v>
      </c>
      <c r="G2285" s="10">
        <v>377</v>
      </c>
      <c r="H2285" s="10">
        <v>764830</v>
      </c>
    </row>
    <row r="2286" spans="5:8" x14ac:dyDescent="0.15">
      <c r="E2286" s="10">
        <v>2284</v>
      </c>
      <c r="F2286" s="10">
        <v>25501</v>
      </c>
      <c r="G2286" s="10">
        <v>377</v>
      </c>
      <c r="H2286" s="10">
        <v>765053</v>
      </c>
    </row>
    <row r="2287" spans="5:8" x14ac:dyDescent="0.15">
      <c r="E2287" s="10">
        <v>2285</v>
      </c>
      <c r="F2287" s="10">
        <v>25509</v>
      </c>
      <c r="G2287" s="10">
        <v>377</v>
      </c>
      <c r="H2287" s="10">
        <v>765276</v>
      </c>
    </row>
    <row r="2288" spans="5:8" x14ac:dyDescent="0.15">
      <c r="E2288" s="10">
        <v>2286</v>
      </c>
      <c r="F2288" s="10">
        <v>25516</v>
      </c>
      <c r="G2288" s="10">
        <v>377</v>
      </c>
      <c r="H2288" s="10">
        <v>765499</v>
      </c>
    </row>
    <row r="2289" spans="5:8" x14ac:dyDescent="0.15">
      <c r="E2289" s="10">
        <v>2287</v>
      </c>
      <c r="F2289" s="10">
        <v>25524</v>
      </c>
      <c r="G2289" s="10">
        <v>377</v>
      </c>
      <c r="H2289" s="10">
        <v>765721</v>
      </c>
    </row>
    <row r="2290" spans="5:8" x14ac:dyDescent="0.15">
      <c r="E2290" s="10">
        <v>2288</v>
      </c>
      <c r="F2290" s="10">
        <v>25531</v>
      </c>
      <c r="G2290" s="10">
        <v>377</v>
      </c>
      <c r="H2290" s="10">
        <v>765944</v>
      </c>
    </row>
    <row r="2291" spans="5:8" x14ac:dyDescent="0.15">
      <c r="E2291" s="10">
        <v>2289</v>
      </c>
      <c r="F2291" s="10">
        <v>25538</v>
      </c>
      <c r="G2291" s="10">
        <v>377</v>
      </c>
      <c r="H2291" s="10">
        <v>766167</v>
      </c>
    </row>
    <row r="2292" spans="5:8" x14ac:dyDescent="0.15">
      <c r="E2292" s="10">
        <v>2290</v>
      </c>
      <c r="F2292" s="10">
        <v>25546</v>
      </c>
      <c r="G2292" s="10">
        <v>378</v>
      </c>
      <c r="H2292" s="10">
        <v>766390</v>
      </c>
    </row>
    <row r="2293" spans="5:8" x14ac:dyDescent="0.15">
      <c r="E2293" s="10">
        <v>2291</v>
      </c>
      <c r="F2293" s="10">
        <v>25553</v>
      </c>
      <c r="G2293" s="10">
        <v>378</v>
      </c>
      <c r="H2293" s="10">
        <v>766613</v>
      </c>
    </row>
    <row r="2294" spans="5:8" x14ac:dyDescent="0.15">
      <c r="E2294" s="10">
        <v>2292</v>
      </c>
      <c r="F2294" s="10">
        <v>25561</v>
      </c>
      <c r="G2294" s="10">
        <v>378</v>
      </c>
      <c r="H2294" s="10">
        <v>766835</v>
      </c>
    </row>
    <row r="2295" spans="5:8" x14ac:dyDescent="0.15">
      <c r="E2295" s="10">
        <v>2293</v>
      </c>
      <c r="F2295" s="10">
        <v>25568</v>
      </c>
      <c r="G2295" s="10">
        <v>378</v>
      </c>
      <c r="H2295" s="10">
        <v>767058</v>
      </c>
    </row>
    <row r="2296" spans="5:8" x14ac:dyDescent="0.15">
      <c r="E2296" s="10">
        <v>2294</v>
      </c>
      <c r="F2296" s="10">
        <v>25576</v>
      </c>
      <c r="G2296" s="10">
        <v>378</v>
      </c>
      <c r="H2296" s="10">
        <v>767281</v>
      </c>
    </row>
    <row r="2297" spans="5:8" x14ac:dyDescent="0.15">
      <c r="E2297" s="10">
        <v>2295</v>
      </c>
      <c r="F2297" s="10">
        <v>25583</v>
      </c>
      <c r="G2297" s="10">
        <v>378</v>
      </c>
      <c r="H2297" s="10">
        <v>767504</v>
      </c>
    </row>
    <row r="2298" spans="5:8" x14ac:dyDescent="0.15">
      <c r="E2298" s="10">
        <v>2296</v>
      </c>
      <c r="F2298" s="10">
        <v>25590</v>
      </c>
      <c r="G2298" s="10">
        <v>378</v>
      </c>
      <c r="H2298" s="10">
        <v>767726</v>
      </c>
    </row>
    <row r="2299" spans="5:8" x14ac:dyDescent="0.15">
      <c r="E2299" s="10">
        <v>2297</v>
      </c>
      <c r="F2299" s="10">
        <v>25598</v>
      </c>
      <c r="G2299" s="10">
        <v>378</v>
      </c>
      <c r="H2299" s="10">
        <v>767949</v>
      </c>
    </row>
    <row r="2300" spans="5:8" x14ac:dyDescent="0.15">
      <c r="E2300" s="10">
        <v>2298</v>
      </c>
      <c r="F2300" s="10">
        <v>25605</v>
      </c>
      <c r="G2300" s="10">
        <v>378</v>
      </c>
      <c r="H2300" s="10">
        <v>768172</v>
      </c>
    </row>
    <row r="2301" spans="5:8" x14ac:dyDescent="0.15">
      <c r="E2301" s="10">
        <v>2299</v>
      </c>
      <c r="F2301" s="10">
        <v>25613</v>
      </c>
      <c r="G2301" s="10">
        <v>378</v>
      </c>
      <c r="H2301" s="10">
        <v>768395</v>
      </c>
    </row>
    <row r="2302" spans="5:8" x14ac:dyDescent="0.15">
      <c r="E2302" s="10">
        <v>2300</v>
      </c>
      <c r="F2302" s="10">
        <v>25620</v>
      </c>
      <c r="G2302" s="10">
        <v>378</v>
      </c>
      <c r="H2302" s="10">
        <v>768618</v>
      </c>
    </row>
    <row r="2303" spans="5:8" x14ac:dyDescent="0.15">
      <c r="E2303" s="10">
        <v>2301</v>
      </c>
      <c r="F2303" s="10">
        <v>25628</v>
      </c>
      <c r="G2303" s="10">
        <v>378</v>
      </c>
      <c r="H2303" s="10">
        <v>768840</v>
      </c>
    </row>
    <row r="2304" spans="5:8" x14ac:dyDescent="0.15">
      <c r="E2304" s="10">
        <v>2302</v>
      </c>
      <c r="F2304" s="10">
        <v>25635</v>
      </c>
      <c r="G2304" s="10">
        <v>378</v>
      </c>
      <c r="H2304" s="10">
        <v>769063</v>
      </c>
    </row>
    <row r="2305" spans="5:8" x14ac:dyDescent="0.15">
      <c r="E2305" s="10">
        <v>2303</v>
      </c>
      <c r="F2305" s="10">
        <v>25642</v>
      </c>
      <c r="G2305" s="10">
        <v>378</v>
      </c>
      <c r="H2305" s="10">
        <v>769286</v>
      </c>
    </row>
    <row r="2306" spans="5:8" x14ac:dyDescent="0.15">
      <c r="E2306" s="10">
        <v>2304</v>
      </c>
      <c r="F2306" s="10">
        <v>25650</v>
      </c>
      <c r="G2306" s="10">
        <v>378</v>
      </c>
      <c r="H2306" s="10">
        <v>769509</v>
      </c>
    </row>
    <row r="2307" spans="5:8" x14ac:dyDescent="0.15">
      <c r="E2307" s="10">
        <v>2305</v>
      </c>
      <c r="F2307" s="10">
        <v>25657</v>
      </c>
      <c r="G2307" s="10">
        <v>378</v>
      </c>
      <c r="H2307" s="10">
        <v>769732</v>
      </c>
    </row>
    <row r="2308" spans="5:8" x14ac:dyDescent="0.15">
      <c r="E2308" s="10">
        <v>2306</v>
      </c>
      <c r="F2308" s="10">
        <v>25665</v>
      </c>
      <c r="G2308" s="10">
        <v>378</v>
      </c>
      <c r="H2308" s="10">
        <v>769954</v>
      </c>
    </row>
    <row r="2309" spans="5:8" x14ac:dyDescent="0.15">
      <c r="E2309" s="10">
        <v>2307</v>
      </c>
      <c r="F2309" s="10">
        <v>25672</v>
      </c>
      <c r="G2309" s="10">
        <v>378</v>
      </c>
      <c r="H2309" s="10">
        <v>770177</v>
      </c>
    </row>
    <row r="2310" spans="5:8" x14ac:dyDescent="0.15">
      <c r="E2310" s="10">
        <v>2308</v>
      </c>
      <c r="F2310" s="10">
        <v>25679</v>
      </c>
      <c r="G2310" s="10">
        <v>378</v>
      </c>
      <c r="H2310" s="10">
        <v>770400</v>
      </c>
    </row>
    <row r="2311" spans="5:8" x14ac:dyDescent="0.15">
      <c r="E2311" s="10">
        <v>2309</v>
      </c>
      <c r="F2311" s="10">
        <v>25687</v>
      </c>
      <c r="G2311" s="10">
        <v>378</v>
      </c>
      <c r="H2311" s="10">
        <v>770623</v>
      </c>
    </row>
    <row r="2312" spans="5:8" x14ac:dyDescent="0.15">
      <c r="E2312" s="10">
        <v>2310</v>
      </c>
      <c r="F2312" s="10">
        <v>25694</v>
      </c>
      <c r="G2312" s="10">
        <v>378</v>
      </c>
      <c r="H2312" s="10">
        <v>770846</v>
      </c>
    </row>
    <row r="2313" spans="5:8" x14ac:dyDescent="0.15">
      <c r="E2313" s="10">
        <v>2311</v>
      </c>
      <c r="F2313" s="10">
        <v>25702</v>
      </c>
      <c r="G2313" s="10">
        <v>378</v>
      </c>
      <c r="H2313" s="10">
        <v>771068</v>
      </c>
    </row>
    <row r="2314" spans="5:8" x14ac:dyDescent="0.15">
      <c r="E2314" s="10">
        <v>2312</v>
      </c>
      <c r="F2314" s="10">
        <v>25709</v>
      </c>
      <c r="G2314" s="10">
        <v>378</v>
      </c>
      <c r="H2314" s="10">
        <v>771291</v>
      </c>
    </row>
    <row r="2315" spans="5:8" x14ac:dyDescent="0.15">
      <c r="E2315" s="10">
        <v>2313</v>
      </c>
      <c r="F2315" s="10">
        <v>25717</v>
      </c>
      <c r="G2315" s="10">
        <v>378</v>
      </c>
      <c r="H2315" s="10">
        <v>771514</v>
      </c>
    </row>
    <row r="2316" spans="5:8" x14ac:dyDescent="0.15">
      <c r="E2316" s="10">
        <v>2314</v>
      </c>
      <c r="F2316" s="10">
        <v>25724</v>
      </c>
      <c r="G2316" s="10">
        <v>378</v>
      </c>
      <c r="H2316" s="10">
        <v>771737</v>
      </c>
    </row>
    <row r="2317" spans="5:8" x14ac:dyDescent="0.15">
      <c r="E2317" s="10">
        <v>2315</v>
      </c>
      <c r="F2317" s="10">
        <v>25731</v>
      </c>
      <c r="G2317" s="10">
        <v>378</v>
      </c>
      <c r="H2317" s="10">
        <v>771959</v>
      </c>
    </row>
    <row r="2318" spans="5:8" x14ac:dyDescent="0.15">
      <c r="E2318" s="10">
        <v>2316</v>
      </c>
      <c r="F2318" s="10">
        <v>25739</v>
      </c>
      <c r="G2318" s="10">
        <v>379</v>
      </c>
      <c r="H2318" s="10">
        <v>772182</v>
      </c>
    </row>
    <row r="2319" spans="5:8" x14ac:dyDescent="0.15">
      <c r="E2319" s="10">
        <v>2317</v>
      </c>
      <c r="F2319" s="10">
        <v>25746</v>
      </c>
      <c r="G2319" s="10">
        <v>379</v>
      </c>
      <c r="H2319" s="10">
        <v>772405</v>
      </c>
    </row>
    <row r="2320" spans="5:8" x14ac:dyDescent="0.15">
      <c r="E2320" s="10">
        <v>2318</v>
      </c>
      <c r="F2320" s="10">
        <v>25754</v>
      </c>
      <c r="G2320" s="10">
        <v>379</v>
      </c>
      <c r="H2320" s="10">
        <v>772628</v>
      </c>
    </row>
    <row r="2321" spans="5:8" x14ac:dyDescent="0.15">
      <c r="E2321" s="10">
        <v>2319</v>
      </c>
      <c r="F2321" s="10">
        <v>25761</v>
      </c>
      <c r="G2321" s="10">
        <v>379</v>
      </c>
      <c r="H2321" s="10">
        <v>772851</v>
      </c>
    </row>
    <row r="2322" spans="5:8" x14ac:dyDescent="0.15">
      <c r="E2322" s="10">
        <v>2320</v>
      </c>
      <c r="F2322" s="10">
        <v>25769</v>
      </c>
      <c r="G2322" s="10">
        <v>379</v>
      </c>
      <c r="H2322" s="10">
        <v>773073</v>
      </c>
    </row>
    <row r="2323" spans="5:8" x14ac:dyDescent="0.15">
      <c r="E2323" s="10">
        <v>2321</v>
      </c>
      <c r="F2323" s="10">
        <v>25776</v>
      </c>
      <c r="G2323" s="10">
        <v>379</v>
      </c>
      <c r="H2323" s="10">
        <v>773296</v>
      </c>
    </row>
    <row r="2324" spans="5:8" x14ac:dyDescent="0.15">
      <c r="E2324" s="10">
        <v>2322</v>
      </c>
      <c r="F2324" s="10">
        <v>25783</v>
      </c>
      <c r="G2324" s="10">
        <v>379</v>
      </c>
      <c r="H2324" s="10">
        <v>773519</v>
      </c>
    </row>
    <row r="2325" spans="5:8" x14ac:dyDescent="0.15">
      <c r="E2325" s="10">
        <v>2323</v>
      </c>
      <c r="F2325" s="10">
        <v>25791</v>
      </c>
      <c r="G2325" s="10">
        <v>379</v>
      </c>
      <c r="H2325" s="10">
        <v>773742</v>
      </c>
    </row>
    <row r="2326" spans="5:8" x14ac:dyDescent="0.15">
      <c r="E2326" s="10">
        <v>2324</v>
      </c>
      <c r="F2326" s="10">
        <v>25798</v>
      </c>
      <c r="G2326" s="10">
        <v>379</v>
      </c>
      <c r="H2326" s="10">
        <v>773965</v>
      </c>
    </row>
    <row r="2327" spans="5:8" x14ac:dyDescent="0.15">
      <c r="E2327" s="10">
        <v>2325</v>
      </c>
      <c r="F2327" s="10">
        <v>25806</v>
      </c>
      <c r="G2327" s="10">
        <v>379</v>
      </c>
      <c r="H2327" s="10">
        <v>774187</v>
      </c>
    </row>
    <row r="2328" spans="5:8" x14ac:dyDescent="0.15">
      <c r="E2328" s="10">
        <v>2326</v>
      </c>
      <c r="F2328" s="10">
        <v>25813</v>
      </c>
      <c r="G2328" s="10">
        <v>379</v>
      </c>
      <c r="H2328" s="10">
        <v>774410</v>
      </c>
    </row>
    <row r="2329" spans="5:8" x14ac:dyDescent="0.15">
      <c r="E2329" s="10">
        <v>2327</v>
      </c>
      <c r="F2329" s="10">
        <v>25821</v>
      </c>
      <c r="G2329" s="10">
        <v>379</v>
      </c>
      <c r="H2329" s="10">
        <v>774633</v>
      </c>
    </row>
    <row r="2330" spans="5:8" x14ac:dyDescent="0.15">
      <c r="E2330" s="10">
        <v>2328</v>
      </c>
      <c r="F2330" s="10">
        <v>25828</v>
      </c>
      <c r="G2330" s="10">
        <v>379</v>
      </c>
      <c r="H2330" s="10">
        <v>774856</v>
      </c>
    </row>
    <row r="2331" spans="5:8" x14ac:dyDescent="0.15">
      <c r="E2331" s="10">
        <v>2329</v>
      </c>
      <c r="F2331" s="10">
        <v>25835</v>
      </c>
      <c r="G2331" s="10">
        <v>379</v>
      </c>
      <c r="H2331" s="10">
        <v>775079</v>
      </c>
    </row>
    <row r="2332" spans="5:8" x14ac:dyDescent="0.15">
      <c r="E2332" s="10">
        <v>2330</v>
      </c>
      <c r="F2332" s="10">
        <v>25843</v>
      </c>
      <c r="G2332" s="10">
        <v>379</v>
      </c>
      <c r="H2332" s="10">
        <v>775301</v>
      </c>
    </row>
    <row r="2333" spans="5:8" x14ac:dyDescent="0.15">
      <c r="E2333" s="10">
        <v>2331</v>
      </c>
      <c r="F2333" s="10">
        <v>25850</v>
      </c>
      <c r="G2333" s="10">
        <v>379</v>
      </c>
      <c r="H2333" s="10">
        <v>775524</v>
      </c>
    </row>
    <row r="2334" spans="5:8" x14ac:dyDescent="0.15">
      <c r="E2334" s="10">
        <v>2332</v>
      </c>
      <c r="F2334" s="10">
        <v>25858</v>
      </c>
      <c r="G2334" s="10">
        <v>379</v>
      </c>
      <c r="H2334" s="10">
        <v>775747</v>
      </c>
    </row>
    <row r="2335" spans="5:8" x14ac:dyDescent="0.15">
      <c r="E2335" s="10">
        <v>2333</v>
      </c>
      <c r="F2335" s="10">
        <v>25865</v>
      </c>
      <c r="G2335" s="10">
        <v>379</v>
      </c>
      <c r="H2335" s="10">
        <v>775970</v>
      </c>
    </row>
    <row r="2336" spans="5:8" x14ac:dyDescent="0.15">
      <c r="E2336" s="10">
        <v>2334</v>
      </c>
      <c r="F2336" s="10">
        <v>25873</v>
      </c>
      <c r="G2336" s="10">
        <v>379</v>
      </c>
      <c r="H2336" s="10">
        <v>776192</v>
      </c>
    </row>
    <row r="2337" spans="5:8" x14ac:dyDescent="0.15">
      <c r="E2337" s="10">
        <v>2335</v>
      </c>
      <c r="F2337" s="10">
        <v>25880</v>
      </c>
      <c r="G2337" s="10">
        <v>379</v>
      </c>
      <c r="H2337" s="10">
        <v>776415</v>
      </c>
    </row>
    <row r="2338" spans="5:8" x14ac:dyDescent="0.15">
      <c r="E2338" s="10">
        <v>2336</v>
      </c>
      <c r="F2338" s="10">
        <v>25887</v>
      </c>
      <c r="G2338" s="10">
        <v>379</v>
      </c>
      <c r="H2338" s="10">
        <v>776638</v>
      </c>
    </row>
    <row r="2339" spans="5:8" x14ac:dyDescent="0.15">
      <c r="E2339" s="10">
        <v>2337</v>
      </c>
      <c r="F2339" s="10">
        <v>25895</v>
      </c>
      <c r="G2339" s="10">
        <v>379</v>
      </c>
      <c r="H2339" s="10">
        <v>776861</v>
      </c>
    </row>
    <row r="2340" spans="5:8" x14ac:dyDescent="0.15">
      <c r="E2340" s="10">
        <v>2338</v>
      </c>
      <c r="F2340" s="10">
        <v>25902</v>
      </c>
      <c r="G2340" s="10">
        <v>379</v>
      </c>
      <c r="H2340" s="10">
        <v>777084</v>
      </c>
    </row>
    <row r="2341" spans="5:8" x14ac:dyDescent="0.15">
      <c r="E2341" s="10">
        <v>2339</v>
      </c>
      <c r="F2341" s="10">
        <v>25910</v>
      </c>
      <c r="G2341" s="10">
        <v>379</v>
      </c>
      <c r="H2341" s="10">
        <v>777306</v>
      </c>
    </row>
    <row r="2342" spans="5:8" x14ac:dyDescent="0.15">
      <c r="E2342" s="10">
        <v>2340</v>
      </c>
      <c r="F2342" s="10">
        <v>25917</v>
      </c>
      <c r="G2342" s="10">
        <v>379</v>
      </c>
      <c r="H2342" s="10">
        <v>777529</v>
      </c>
    </row>
    <row r="2343" spans="5:8" x14ac:dyDescent="0.15">
      <c r="E2343" s="10">
        <v>2341</v>
      </c>
      <c r="F2343" s="10">
        <v>25925</v>
      </c>
      <c r="G2343" s="10">
        <v>379</v>
      </c>
      <c r="H2343" s="10">
        <v>777752</v>
      </c>
    </row>
    <row r="2344" spans="5:8" x14ac:dyDescent="0.15">
      <c r="E2344" s="10">
        <v>2342</v>
      </c>
      <c r="F2344" s="10">
        <v>25932</v>
      </c>
      <c r="G2344" s="10">
        <v>380</v>
      </c>
      <c r="H2344" s="10">
        <v>777975</v>
      </c>
    </row>
    <row r="2345" spans="5:8" x14ac:dyDescent="0.15">
      <c r="E2345" s="10">
        <v>2343</v>
      </c>
      <c r="F2345" s="10">
        <v>25939</v>
      </c>
      <c r="G2345" s="10">
        <v>380</v>
      </c>
      <c r="H2345" s="10">
        <v>778198</v>
      </c>
    </row>
    <row r="2346" spans="5:8" x14ac:dyDescent="0.15">
      <c r="E2346" s="10">
        <v>2344</v>
      </c>
      <c r="F2346" s="10">
        <v>25947</v>
      </c>
      <c r="G2346" s="10">
        <v>380</v>
      </c>
      <c r="H2346" s="10">
        <v>778420</v>
      </c>
    </row>
    <row r="2347" spans="5:8" x14ac:dyDescent="0.15">
      <c r="E2347" s="10">
        <v>2345</v>
      </c>
      <c r="F2347" s="10">
        <v>25954</v>
      </c>
      <c r="G2347" s="10">
        <v>380</v>
      </c>
      <c r="H2347" s="10">
        <v>778643</v>
      </c>
    </row>
    <row r="2348" spans="5:8" x14ac:dyDescent="0.15">
      <c r="E2348" s="10">
        <v>2346</v>
      </c>
      <c r="F2348" s="10">
        <v>25962</v>
      </c>
      <c r="G2348" s="10">
        <v>380</v>
      </c>
      <c r="H2348" s="10">
        <v>778866</v>
      </c>
    </row>
    <row r="2349" spans="5:8" x14ac:dyDescent="0.15">
      <c r="E2349" s="10">
        <v>2347</v>
      </c>
      <c r="F2349" s="10">
        <v>25969</v>
      </c>
      <c r="G2349" s="10">
        <v>380</v>
      </c>
      <c r="H2349" s="10">
        <v>779089</v>
      </c>
    </row>
    <row r="2350" spans="5:8" x14ac:dyDescent="0.15">
      <c r="E2350" s="10">
        <v>2348</v>
      </c>
      <c r="F2350" s="10">
        <v>25977</v>
      </c>
      <c r="G2350" s="10">
        <v>380</v>
      </c>
      <c r="H2350" s="10">
        <v>779311</v>
      </c>
    </row>
    <row r="2351" spans="5:8" x14ac:dyDescent="0.15">
      <c r="E2351" s="10">
        <v>2349</v>
      </c>
      <c r="F2351" s="10">
        <v>25984</v>
      </c>
      <c r="G2351" s="10">
        <v>380</v>
      </c>
      <c r="H2351" s="10">
        <v>779534</v>
      </c>
    </row>
    <row r="2352" spans="5:8" x14ac:dyDescent="0.15">
      <c r="E2352" s="10">
        <v>2350</v>
      </c>
      <c r="F2352" s="10">
        <v>25991</v>
      </c>
      <c r="G2352" s="10">
        <v>380</v>
      </c>
      <c r="H2352" s="10">
        <v>779757</v>
      </c>
    </row>
    <row r="2353" spans="5:8" x14ac:dyDescent="0.15">
      <c r="E2353" s="10">
        <v>2351</v>
      </c>
      <c r="F2353" s="10">
        <v>25999</v>
      </c>
      <c r="G2353" s="10">
        <v>380</v>
      </c>
      <c r="H2353" s="10">
        <v>779980</v>
      </c>
    </row>
    <row r="2354" spans="5:8" x14ac:dyDescent="0.15">
      <c r="E2354" s="10">
        <v>2352</v>
      </c>
      <c r="F2354" s="10">
        <v>26006</v>
      </c>
      <c r="G2354" s="10">
        <v>380</v>
      </c>
      <c r="H2354" s="10">
        <v>780203</v>
      </c>
    </row>
    <row r="2355" spans="5:8" x14ac:dyDescent="0.15">
      <c r="E2355" s="10">
        <v>2353</v>
      </c>
      <c r="F2355" s="10">
        <v>26014</v>
      </c>
      <c r="G2355" s="10">
        <v>380</v>
      </c>
      <c r="H2355" s="10">
        <v>780425</v>
      </c>
    </row>
    <row r="2356" spans="5:8" x14ac:dyDescent="0.15">
      <c r="E2356" s="10">
        <v>2354</v>
      </c>
      <c r="F2356" s="10">
        <v>26021</v>
      </c>
      <c r="G2356" s="10">
        <v>380</v>
      </c>
      <c r="H2356" s="10">
        <v>780648</v>
      </c>
    </row>
    <row r="2357" spans="5:8" x14ac:dyDescent="0.15">
      <c r="E2357" s="10">
        <v>2355</v>
      </c>
      <c r="F2357" s="10">
        <v>26029</v>
      </c>
      <c r="G2357" s="10">
        <v>380</v>
      </c>
      <c r="H2357" s="10">
        <v>780871</v>
      </c>
    </row>
    <row r="2358" spans="5:8" x14ac:dyDescent="0.15">
      <c r="E2358" s="10">
        <v>2356</v>
      </c>
      <c r="F2358" s="10">
        <v>26036</v>
      </c>
      <c r="G2358" s="10">
        <v>380</v>
      </c>
      <c r="H2358" s="10">
        <v>781094</v>
      </c>
    </row>
    <row r="2359" spans="5:8" x14ac:dyDescent="0.15">
      <c r="E2359" s="10">
        <v>2357</v>
      </c>
      <c r="F2359" s="10">
        <v>26043</v>
      </c>
      <c r="G2359" s="10">
        <v>380</v>
      </c>
      <c r="H2359" s="10">
        <v>781317</v>
      </c>
    </row>
    <row r="2360" spans="5:8" x14ac:dyDescent="0.15">
      <c r="E2360" s="10">
        <v>2358</v>
      </c>
      <c r="F2360" s="10">
        <v>26051</v>
      </c>
      <c r="G2360" s="10">
        <v>380</v>
      </c>
      <c r="H2360" s="10">
        <v>781539</v>
      </c>
    </row>
    <row r="2361" spans="5:8" x14ac:dyDescent="0.15">
      <c r="E2361" s="10">
        <v>2359</v>
      </c>
      <c r="F2361" s="10">
        <v>26058</v>
      </c>
      <c r="G2361" s="10">
        <v>380</v>
      </c>
      <c r="H2361" s="10">
        <v>781762</v>
      </c>
    </row>
    <row r="2362" spans="5:8" x14ac:dyDescent="0.15">
      <c r="E2362" s="10">
        <v>2360</v>
      </c>
      <c r="F2362" s="10">
        <v>26066</v>
      </c>
      <c r="G2362" s="10">
        <v>380</v>
      </c>
      <c r="H2362" s="10">
        <v>781985</v>
      </c>
    </row>
    <row r="2363" spans="5:8" x14ac:dyDescent="0.15">
      <c r="E2363" s="10">
        <v>2361</v>
      </c>
      <c r="F2363" s="10">
        <v>26073</v>
      </c>
      <c r="G2363" s="10">
        <v>380</v>
      </c>
      <c r="H2363" s="10">
        <v>782208</v>
      </c>
    </row>
    <row r="2364" spans="5:8" x14ac:dyDescent="0.15">
      <c r="E2364" s="10">
        <v>2362</v>
      </c>
      <c r="F2364" s="10">
        <v>26081</v>
      </c>
      <c r="G2364" s="10">
        <v>380</v>
      </c>
      <c r="H2364" s="10">
        <v>782431</v>
      </c>
    </row>
    <row r="2365" spans="5:8" x14ac:dyDescent="0.15">
      <c r="E2365" s="10">
        <v>2363</v>
      </c>
      <c r="F2365" s="10">
        <v>26088</v>
      </c>
      <c r="G2365" s="10">
        <v>380</v>
      </c>
      <c r="H2365" s="10">
        <v>782653</v>
      </c>
    </row>
    <row r="2366" spans="5:8" x14ac:dyDescent="0.15">
      <c r="E2366" s="10">
        <v>2364</v>
      </c>
      <c r="F2366" s="10">
        <v>26095</v>
      </c>
      <c r="G2366" s="10">
        <v>380</v>
      </c>
      <c r="H2366" s="10">
        <v>782876</v>
      </c>
    </row>
    <row r="2367" spans="5:8" x14ac:dyDescent="0.15">
      <c r="E2367" s="10">
        <v>2365</v>
      </c>
      <c r="F2367" s="10">
        <v>26103</v>
      </c>
      <c r="G2367" s="10">
        <v>380</v>
      </c>
      <c r="H2367" s="10">
        <v>783099</v>
      </c>
    </row>
    <row r="2368" spans="5:8" x14ac:dyDescent="0.15">
      <c r="E2368" s="10">
        <v>2366</v>
      </c>
      <c r="F2368" s="10">
        <v>26110</v>
      </c>
      <c r="G2368" s="10">
        <v>380</v>
      </c>
      <c r="H2368" s="10">
        <v>783322</v>
      </c>
    </row>
    <row r="2369" spans="5:8" x14ac:dyDescent="0.15">
      <c r="E2369" s="10">
        <v>2367</v>
      </c>
      <c r="F2369" s="10">
        <v>26118</v>
      </c>
      <c r="G2369" s="10">
        <v>380</v>
      </c>
      <c r="H2369" s="10">
        <v>783544</v>
      </c>
    </row>
    <row r="2370" spans="5:8" x14ac:dyDescent="0.15">
      <c r="E2370" s="10">
        <v>2368</v>
      </c>
      <c r="F2370" s="10">
        <v>26125</v>
      </c>
      <c r="G2370" s="10">
        <v>381</v>
      </c>
      <c r="H2370" s="10">
        <v>783767</v>
      </c>
    </row>
    <row r="2371" spans="5:8" x14ac:dyDescent="0.15">
      <c r="E2371" s="10">
        <v>2369</v>
      </c>
      <c r="F2371" s="10">
        <v>26133</v>
      </c>
      <c r="G2371" s="10">
        <v>381</v>
      </c>
      <c r="H2371" s="10">
        <v>783990</v>
      </c>
    </row>
    <row r="2372" spans="5:8" x14ac:dyDescent="0.15">
      <c r="E2372" s="10">
        <v>2370</v>
      </c>
      <c r="F2372" s="10">
        <v>26140</v>
      </c>
      <c r="G2372" s="10">
        <v>381</v>
      </c>
      <c r="H2372" s="10">
        <v>784213</v>
      </c>
    </row>
    <row r="2373" spans="5:8" x14ac:dyDescent="0.15">
      <c r="E2373" s="10">
        <v>2371</v>
      </c>
      <c r="F2373" s="10">
        <v>26147</v>
      </c>
      <c r="G2373" s="10">
        <v>381</v>
      </c>
      <c r="H2373" s="10">
        <v>784436</v>
      </c>
    </row>
    <row r="2374" spans="5:8" x14ac:dyDescent="0.15">
      <c r="E2374" s="10">
        <v>2372</v>
      </c>
      <c r="F2374" s="10">
        <v>26155</v>
      </c>
      <c r="G2374" s="10">
        <v>381</v>
      </c>
      <c r="H2374" s="10">
        <v>784658</v>
      </c>
    </row>
    <row r="2375" spans="5:8" x14ac:dyDescent="0.15">
      <c r="E2375" s="10">
        <v>2373</v>
      </c>
      <c r="F2375" s="10">
        <v>26162</v>
      </c>
      <c r="G2375" s="10">
        <v>381</v>
      </c>
      <c r="H2375" s="10">
        <v>784881</v>
      </c>
    </row>
    <row r="2376" spans="5:8" x14ac:dyDescent="0.15">
      <c r="E2376" s="10">
        <v>2374</v>
      </c>
      <c r="F2376" s="10">
        <v>26170</v>
      </c>
      <c r="G2376" s="10">
        <v>381</v>
      </c>
      <c r="H2376" s="10">
        <v>785104</v>
      </c>
    </row>
    <row r="2377" spans="5:8" x14ac:dyDescent="0.15">
      <c r="E2377" s="10">
        <v>2375</v>
      </c>
      <c r="F2377" s="10">
        <v>26177</v>
      </c>
      <c r="G2377" s="10">
        <v>381</v>
      </c>
      <c r="H2377" s="10">
        <v>785327</v>
      </c>
    </row>
    <row r="2378" spans="5:8" x14ac:dyDescent="0.15">
      <c r="E2378" s="10">
        <v>2376</v>
      </c>
      <c r="F2378" s="10">
        <v>26184</v>
      </c>
      <c r="G2378" s="10">
        <v>381</v>
      </c>
      <c r="H2378" s="10">
        <v>785550</v>
      </c>
    </row>
    <row r="2379" spans="5:8" x14ac:dyDescent="0.15">
      <c r="E2379" s="10">
        <v>2377</v>
      </c>
      <c r="F2379" s="10">
        <v>26192</v>
      </c>
      <c r="G2379" s="10">
        <v>381</v>
      </c>
      <c r="H2379" s="10">
        <v>785772</v>
      </c>
    </row>
    <row r="2380" spans="5:8" x14ac:dyDescent="0.15">
      <c r="E2380" s="10">
        <v>2378</v>
      </c>
      <c r="F2380" s="10">
        <v>26199</v>
      </c>
      <c r="G2380" s="10">
        <v>381</v>
      </c>
      <c r="H2380" s="10">
        <v>785995</v>
      </c>
    </row>
    <row r="2381" spans="5:8" x14ac:dyDescent="0.15">
      <c r="E2381" s="10">
        <v>2379</v>
      </c>
      <c r="F2381" s="10">
        <v>26207</v>
      </c>
      <c r="G2381" s="10">
        <v>381</v>
      </c>
      <c r="H2381" s="10">
        <v>786218</v>
      </c>
    </row>
    <row r="2382" spans="5:8" x14ac:dyDescent="0.15">
      <c r="E2382" s="10">
        <v>2380</v>
      </c>
      <c r="F2382" s="10">
        <v>26214</v>
      </c>
      <c r="G2382" s="10">
        <v>381</v>
      </c>
      <c r="H2382" s="10">
        <v>786441</v>
      </c>
    </row>
    <row r="2383" spans="5:8" x14ac:dyDescent="0.15">
      <c r="E2383" s="10">
        <v>2381</v>
      </c>
      <c r="F2383" s="10">
        <v>26222</v>
      </c>
      <c r="G2383" s="10">
        <v>381</v>
      </c>
      <c r="H2383" s="10">
        <v>786664</v>
      </c>
    </row>
    <row r="2384" spans="5:8" x14ac:dyDescent="0.15">
      <c r="E2384" s="10">
        <v>2382</v>
      </c>
      <c r="F2384" s="10">
        <v>26229</v>
      </c>
      <c r="G2384" s="10">
        <v>381</v>
      </c>
      <c r="H2384" s="10">
        <v>786886</v>
      </c>
    </row>
    <row r="2385" spans="5:8" x14ac:dyDescent="0.15">
      <c r="E2385" s="10">
        <v>2383</v>
      </c>
      <c r="F2385" s="10">
        <v>26236</v>
      </c>
      <c r="G2385" s="10">
        <v>381</v>
      </c>
      <c r="H2385" s="10">
        <v>787109</v>
      </c>
    </row>
    <row r="2386" spans="5:8" x14ac:dyDescent="0.15">
      <c r="E2386" s="10">
        <v>2384</v>
      </c>
      <c r="F2386" s="10">
        <v>26244</v>
      </c>
      <c r="G2386" s="10">
        <v>381</v>
      </c>
      <c r="H2386" s="10">
        <v>787332</v>
      </c>
    </row>
    <row r="2387" spans="5:8" x14ac:dyDescent="0.15">
      <c r="E2387" s="10">
        <v>2385</v>
      </c>
      <c r="F2387" s="10">
        <v>26251</v>
      </c>
      <c r="G2387" s="10">
        <v>381</v>
      </c>
      <c r="H2387" s="10">
        <v>787555</v>
      </c>
    </row>
    <row r="2388" spans="5:8" x14ac:dyDescent="0.15">
      <c r="E2388" s="10">
        <v>2386</v>
      </c>
      <c r="F2388" s="10">
        <v>26259</v>
      </c>
      <c r="G2388" s="10">
        <v>381</v>
      </c>
      <c r="H2388" s="10">
        <v>787777</v>
      </c>
    </row>
    <row r="2389" spans="5:8" x14ac:dyDescent="0.15">
      <c r="E2389" s="10">
        <v>2387</v>
      </c>
      <c r="F2389" s="10">
        <v>26266</v>
      </c>
      <c r="G2389" s="10">
        <v>381</v>
      </c>
      <c r="H2389" s="10">
        <v>788000</v>
      </c>
    </row>
    <row r="2390" spans="5:8" x14ac:dyDescent="0.15">
      <c r="E2390" s="10">
        <v>2388</v>
      </c>
      <c r="F2390" s="10">
        <v>26274</v>
      </c>
      <c r="G2390" s="10">
        <v>381</v>
      </c>
      <c r="H2390" s="10">
        <v>788223</v>
      </c>
    </row>
    <row r="2391" spans="5:8" x14ac:dyDescent="0.15">
      <c r="E2391" s="10">
        <v>2389</v>
      </c>
      <c r="F2391" s="10">
        <v>26281</v>
      </c>
      <c r="G2391" s="10">
        <v>381</v>
      </c>
      <c r="H2391" s="10">
        <v>788446</v>
      </c>
    </row>
    <row r="2392" spans="5:8" x14ac:dyDescent="0.15">
      <c r="E2392" s="10">
        <v>2390</v>
      </c>
      <c r="F2392" s="10">
        <v>26288</v>
      </c>
      <c r="G2392" s="10">
        <v>381</v>
      </c>
      <c r="H2392" s="10">
        <v>788669</v>
      </c>
    </row>
    <row r="2393" spans="5:8" x14ac:dyDescent="0.15">
      <c r="E2393" s="10">
        <v>2391</v>
      </c>
      <c r="F2393" s="10">
        <v>26296</v>
      </c>
      <c r="G2393" s="10">
        <v>381</v>
      </c>
      <c r="H2393" s="10">
        <v>788891</v>
      </c>
    </row>
    <row r="2394" spans="5:8" x14ac:dyDescent="0.15">
      <c r="E2394" s="10">
        <v>2392</v>
      </c>
      <c r="F2394" s="10">
        <v>26303</v>
      </c>
      <c r="G2394" s="10">
        <v>381</v>
      </c>
      <c r="H2394" s="10">
        <v>789114</v>
      </c>
    </row>
    <row r="2395" spans="5:8" x14ac:dyDescent="0.15">
      <c r="E2395" s="10">
        <v>2393</v>
      </c>
      <c r="F2395" s="10">
        <v>26311</v>
      </c>
      <c r="G2395" s="10">
        <v>381</v>
      </c>
      <c r="H2395" s="10">
        <v>789337</v>
      </c>
    </row>
    <row r="2396" spans="5:8" x14ac:dyDescent="0.15">
      <c r="E2396" s="10">
        <v>2394</v>
      </c>
      <c r="F2396" s="10">
        <v>26318</v>
      </c>
      <c r="G2396" s="10">
        <v>382</v>
      </c>
      <c r="H2396" s="10">
        <v>789560</v>
      </c>
    </row>
    <row r="2397" spans="5:8" x14ac:dyDescent="0.15">
      <c r="E2397" s="10">
        <v>2395</v>
      </c>
      <c r="F2397" s="10">
        <v>26326</v>
      </c>
      <c r="G2397" s="10">
        <v>382</v>
      </c>
      <c r="H2397" s="10">
        <v>789783</v>
      </c>
    </row>
    <row r="2398" spans="5:8" x14ac:dyDescent="0.15">
      <c r="E2398" s="10">
        <v>2396</v>
      </c>
      <c r="F2398" s="10">
        <v>26333</v>
      </c>
      <c r="G2398" s="10">
        <v>382</v>
      </c>
      <c r="H2398" s="10">
        <v>790005</v>
      </c>
    </row>
    <row r="2399" spans="5:8" x14ac:dyDescent="0.15">
      <c r="E2399" s="10">
        <v>2397</v>
      </c>
      <c r="F2399" s="10">
        <v>26340</v>
      </c>
      <c r="G2399" s="10">
        <v>382</v>
      </c>
      <c r="H2399" s="10">
        <v>790228</v>
      </c>
    </row>
    <row r="2400" spans="5:8" x14ac:dyDescent="0.15">
      <c r="E2400" s="10">
        <v>2398</v>
      </c>
      <c r="F2400" s="10">
        <v>26348</v>
      </c>
      <c r="G2400" s="10">
        <v>382</v>
      </c>
      <c r="H2400" s="10">
        <v>790451</v>
      </c>
    </row>
    <row r="2401" spans="5:8" x14ac:dyDescent="0.15">
      <c r="E2401" s="10">
        <v>2399</v>
      </c>
      <c r="F2401" s="10">
        <v>26355</v>
      </c>
      <c r="G2401" s="10">
        <v>382</v>
      </c>
      <c r="H2401" s="10">
        <v>790674</v>
      </c>
    </row>
    <row r="2402" spans="5:8" x14ac:dyDescent="0.15">
      <c r="E2402" s="10">
        <v>2400</v>
      </c>
      <c r="F2402" s="10">
        <v>26363</v>
      </c>
      <c r="G2402" s="10">
        <v>382</v>
      </c>
      <c r="H2402" s="10">
        <v>790896</v>
      </c>
    </row>
    <row r="2403" spans="5:8" x14ac:dyDescent="0.15">
      <c r="E2403" s="10">
        <v>2401</v>
      </c>
      <c r="F2403" s="10">
        <v>26370</v>
      </c>
      <c r="G2403" s="10">
        <v>382</v>
      </c>
      <c r="H2403" s="10">
        <v>791119</v>
      </c>
    </row>
    <row r="2404" spans="5:8" x14ac:dyDescent="0.15">
      <c r="E2404" s="10">
        <v>2402</v>
      </c>
      <c r="F2404" s="10">
        <v>26378</v>
      </c>
      <c r="G2404" s="10">
        <v>382</v>
      </c>
      <c r="H2404" s="10">
        <v>791342</v>
      </c>
    </row>
    <row r="2405" spans="5:8" x14ac:dyDescent="0.15">
      <c r="E2405" s="10">
        <v>2403</v>
      </c>
      <c r="F2405" s="10">
        <v>26385</v>
      </c>
      <c r="G2405" s="10">
        <v>382</v>
      </c>
      <c r="H2405" s="10">
        <v>791565</v>
      </c>
    </row>
    <row r="2406" spans="5:8" x14ac:dyDescent="0.15">
      <c r="E2406" s="10">
        <v>2404</v>
      </c>
      <c r="F2406" s="10">
        <v>26392</v>
      </c>
      <c r="G2406" s="10">
        <v>382</v>
      </c>
      <c r="H2406" s="10">
        <v>791788</v>
      </c>
    </row>
    <row r="2407" spans="5:8" x14ac:dyDescent="0.15">
      <c r="E2407" s="10">
        <v>2405</v>
      </c>
      <c r="F2407" s="10">
        <v>26400</v>
      </c>
      <c r="G2407" s="10">
        <v>382</v>
      </c>
      <c r="H2407" s="10">
        <v>792010</v>
      </c>
    </row>
    <row r="2408" spans="5:8" x14ac:dyDescent="0.15">
      <c r="E2408" s="10">
        <v>2406</v>
      </c>
      <c r="F2408" s="10">
        <v>26407</v>
      </c>
      <c r="G2408" s="10">
        <v>382</v>
      </c>
      <c r="H2408" s="10">
        <v>792233</v>
      </c>
    </row>
    <row r="2409" spans="5:8" x14ac:dyDescent="0.15">
      <c r="E2409" s="10">
        <v>2407</v>
      </c>
      <c r="F2409" s="10">
        <v>26415</v>
      </c>
      <c r="G2409" s="10">
        <v>382</v>
      </c>
      <c r="H2409" s="10">
        <v>792456</v>
      </c>
    </row>
    <row r="2410" spans="5:8" x14ac:dyDescent="0.15">
      <c r="E2410" s="10">
        <v>2408</v>
      </c>
      <c r="F2410" s="10">
        <v>26422</v>
      </c>
      <c r="G2410" s="10">
        <v>382</v>
      </c>
      <c r="H2410" s="10">
        <v>792679</v>
      </c>
    </row>
    <row r="2411" spans="5:8" x14ac:dyDescent="0.15">
      <c r="E2411" s="10">
        <v>2409</v>
      </c>
      <c r="F2411" s="10">
        <v>26430</v>
      </c>
      <c r="G2411" s="10">
        <v>382</v>
      </c>
      <c r="H2411" s="10">
        <v>792902</v>
      </c>
    </row>
    <row r="2412" spans="5:8" x14ac:dyDescent="0.15">
      <c r="E2412" s="10">
        <v>2410</v>
      </c>
      <c r="F2412" s="10">
        <v>26437</v>
      </c>
      <c r="G2412" s="10">
        <v>382</v>
      </c>
      <c r="H2412" s="10">
        <v>793124</v>
      </c>
    </row>
    <row r="2413" spans="5:8" x14ac:dyDescent="0.15">
      <c r="E2413" s="10">
        <v>2411</v>
      </c>
      <c r="F2413" s="10">
        <v>26444</v>
      </c>
      <c r="G2413" s="10">
        <v>382</v>
      </c>
      <c r="H2413" s="10">
        <v>793347</v>
      </c>
    </row>
    <row r="2414" spans="5:8" x14ac:dyDescent="0.15">
      <c r="E2414" s="10">
        <v>2412</v>
      </c>
      <c r="F2414" s="10">
        <v>26452</v>
      </c>
      <c r="G2414" s="10">
        <v>382</v>
      </c>
      <c r="H2414" s="10">
        <v>793570</v>
      </c>
    </row>
    <row r="2415" spans="5:8" x14ac:dyDescent="0.15">
      <c r="E2415" s="10">
        <v>2413</v>
      </c>
      <c r="F2415" s="10">
        <v>26459</v>
      </c>
      <c r="G2415" s="10">
        <v>382</v>
      </c>
      <c r="H2415" s="10">
        <v>793793</v>
      </c>
    </row>
    <row r="2416" spans="5:8" x14ac:dyDescent="0.15">
      <c r="E2416" s="10">
        <v>2414</v>
      </c>
      <c r="F2416" s="10">
        <v>26467</v>
      </c>
      <c r="G2416" s="10">
        <v>382</v>
      </c>
      <c r="H2416" s="10">
        <v>794016</v>
      </c>
    </row>
    <row r="2417" spans="5:8" x14ac:dyDescent="0.15">
      <c r="E2417" s="10">
        <v>2415</v>
      </c>
      <c r="F2417" s="10">
        <v>26474</v>
      </c>
      <c r="G2417" s="10">
        <v>382</v>
      </c>
      <c r="H2417" s="10">
        <v>794238</v>
      </c>
    </row>
    <row r="2418" spans="5:8" x14ac:dyDescent="0.15">
      <c r="E2418" s="10">
        <v>2416</v>
      </c>
      <c r="F2418" s="10">
        <v>26482</v>
      </c>
      <c r="G2418" s="10">
        <v>382</v>
      </c>
      <c r="H2418" s="10">
        <v>794461</v>
      </c>
    </row>
    <row r="2419" spans="5:8" x14ac:dyDescent="0.15">
      <c r="E2419" s="10">
        <v>2417</v>
      </c>
      <c r="F2419" s="10">
        <v>26489</v>
      </c>
      <c r="G2419" s="10">
        <v>382</v>
      </c>
      <c r="H2419" s="10">
        <v>794684</v>
      </c>
    </row>
    <row r="2420" spans="5:8" x14ac:dyDescent="0.15">
      <c r="E2420" s="10">
        <v>2418</v>
      </c>
      <c r="F2420" s="10">
        <v>26496</v>
      </c>
      <c r="G2420" s="10">
        <v>382</v>
      </c>
      <c r="H2420" s="10">
        <v>794907</v>
      </c>
    </row>
    <row r="2421" spans="5:8" x14ac:dyDescent="0.15">
      <c r="E2421" s="10">
        <v>2419</v>
      </c>
      <c r="F2421" s="10">
        <v>26504</v>
      </c>
      <c r="G2421" s="10">
        <v>383</v>
      </c>
      <c r="H2421" s="10">
        <v>795129</v>
      </c>
    </row>
    <row r="2422" spans="5:8" x14ac:dyDescent="0.15">
      <c r="E2422" s="10">
        <v>2420</v>
      </c>
      <c r="F2422" s="10">
        <v>26511</v>
      </c>
      <c r="G2422" s="10">
        <v>383</v>
      </c>
      <c r="H2422" s="10">
        <v>795352</v>
      </c>
    </row>
    <row r="2423" spans="5:8" x14ac:dyDescent="0.15">
      <c r="E2423" s="10">
        <v>2421</v>
      </c>
      <c r="F2423" s="10">
        <v>26519</v>
      </c>
      <c r="G2423" s="10">
        <v>383</v>
      </c>
      <c r="H2423" s="10">
        <v>795575</v>
      </c>
    </row>
    <row r="2424" spans="5:8" x14ac:dyDescent="0.15">
      <c r="E2424" s="10">
        <v>2422</v>
      </c>
      <c r="F2424" s="10">
        <v>26526</v>
      </c>
      <c r="G2424" s="10">
        <v>383</v>
      </c>
      <c r="H2424" s="10">
        <v>795798</v>
      </c>
    </row>
    <row r="2425" spans="5:8" x14ac:dyDescent="0.15">
      <c r="E2425" s="10">
        <v>2423</v>
      </c>
      <c r="F2425" s="10">
        <v>26534</v>
      </c>
      <c r="G2425" s="10">
        <v>383</v>
      </c>
      <c r="H2425" s="10">
        <v>796021</v>
      </c>
    </row>
    <row r="2426" spans="5:8" x14ac:dyDescent="0.15">
      <c r="E2426" s="10">
        <v>2424</v>
      </c>
      <c r="F2426" s="10">
        <v>26541</v>
      </c>
      <c r="G2426" s="10">
        <v>383</v>
      </c>
      <c r="H2426" s="10">
        <v>796243</v>
      </c>
    </row>
    <row r="2427" spans="5:8" x14ac:dyDescent="0.15">
      <c r="E2427" s="10">
        <v>2425</v>
      </c>
      <c r="F2427" s="10">
        <v>26548</v>
      </c>
      <c r="G2427" s="10">
        <v>383</v>
      </c>
      <c r="H2427" s="10">
        <v>796466</v>
      </c>
    </row>
    <row r="2428" spans="5:8" x14ac:dyDescent="0.15">
      <c r="E2428" s="10">
        <v>2426</v>
      </c>
      <c r="F2428" s="10">
        <v>26556</v>
      </c>
      <c r="G2428" s="10">
        <v>383</v>
      </c>
      <c r="H2428" s="10">
        <v>796689</v>
      </c>
    </row>
    <row r="2429" spans="5:8" x14ac:dyDescent="0.15">
      <c r="E2429" s="10">
        <v>2427</v>
      </c>
      <c r="F2429" s="10">
        <v>26563</v>
      </c>
      <c r="G2429" s="10">
        <v>383</v>
      </c>
      <c r="H2429" s="10">
        <v>796912</v>
      </c>
    </row>
    <row r="2430" spans="5:8" x14ac:dyDescent="0.15">
      <c r="E2430" s="10">
        <v>2428</v>
      </c>
      <c r="F2430" s="10">
        <v>26571</v>
      </c>
      <c r="G2430" s="10">
        <v>383</v>
      </c>
      <c r="H2430" s="10">
        <v>797135</v>
      </c>
    </row>
    <row r="2431" spans="5:8" x14ac:dyDescent="0.15">
      <c r="E2431" s="10">
        <v>2429</v>
      </c>
      <c r="F2431" s="10">
        <v>26578</v>
      </c>
      <c r="G2431" s="10">
        <v>383</v>
      </c>
      <c r="H2431" s="10">
        <v>797357</v>
      </c>
    </row>
    <row r="2432" spans="5:8" x14ac:dyDescent="0.15">
      <c r="E2432" s="10">
        <v>2430</v>
      </c>
      <c r="F2432" s="10">
        <v>26586</v>
      </c>
      <c r="G2432" s="10">
        <v>383</v>
      </c>
      <c r="H2432" s="10">
        <v>797580</v>
      </c>
    </row>
    <row r="2433" spans="5:8" x14ac:dyDescent="0.15">
      <c r="E2433" s="10">
        <v>2431</v>
      </c>
      <c r="F2433" s="10">
        <v>26593</v>
      </c>
      <c r="G2433" s="10">
        <v>383</v>
      </c>
      <c r="H2433" s="10">
        <v>797803</v>
      </c>
    </row>
    <row r="2434" spans="5:8" x14ac:dyDescent="0.15">
      <c r="E2434" s="10">
        <v>2432</v>
      </c>
      <c r="F2434" s="10">
        <v>26600</v>
      </c>
      <c r="G2434" s="10">
        <v>383</v>
      </c>
      <c r="H2434" s="10">
        <v>798026</v>
      </c>
    </row>
    <row r="2435" spans="5:8" x14ac:dyDescent="0.15">
      <c r="E2435" s="10">
        <v>2433</v>
      </c>
      <c r="F2435" s="10">
        <v>26608</v>
      </c>
      <c r="G2435" s="10">
        <v>383</v>
      </c>
      <c r="H2435" s="10">
        <v>798249</v>
      </c>
    </row>
    <row r="2436" spans="5:8" x14ac:dyDescent="0.15">
      <c r="E2436" s="10">
        <v>2434</v>
      </c>
      <c r="F2436" s="10">
        <v>26615</v>
      </c>
      <c r="G2436" s="10">
        <v>383</v>
      </c>
      <c r="H2436" s="10">
        <v>798471</v>
      </c>
    </row>
    <row r="2437" spans="5:8" x14ac:dyDescent="0.15">
      <c r="E2437" s="10">
        <v>2435</v>
      </c>
      <c r="F2437" s="10">
        <v>26623</v>
      </c>
      <c r="G2437" s="10">
        <v>383</v>
      </c>
      <c r="H2437" s="10">
        <v>798694</v>
      </c>
    </row>
    <row r="2438" spans="5:8" x14ac:dyDescent="0.15">
      <c r="E2438" s="10">
        <v>2436</v>
      </c>
      <c r="F2438" s="10">
        <v>26630</v>
      </c>
      <c r="G2438" s="10">
        <v>383</v>
      </c>
      <c r="H2438" s="10">
        <v>798917</v>
      </c>
    </row>
    <row r="2439" spans="5:8" x14ac:dyDescent="0.15">
      <c r="E2439" s="10">
        <v>2437</v>
      </c>
      <c r="F2439" s="10">
        <v>26637</v>
      </c>
      <c r="G2439" s="10">
        <v>383</v>
      </c>
      <c r="H2439" s="10">
        <v>799140</v>
      </c>
    </row>
    <row r="2440" spans="5:8" x14ac:dyDescent="0.15">
      <c r="E2440" s="10">
        <v>2438</v>
      </c>
      <c r="F2440" s="10">
        <v>26645</v>
      </c>
      <c r="G2440" s="10">
        <v>383</v>
      </c>
      <c r="H2440" s="10">
        <v>799362</v>
      </c>
    </row>
    <row r="2441" spans="5:8" x14ac:dyDescent="0.15">
      <c r="E2441" s="10">
        <v>2439</v>
      </c>
      <c r="F2441" s="10">
        <v>26652</v>
      </c>
      <c r="G2441" s="10">
        <v>383</v>
      </c>
      <c r="H2441" s="10">
        <v>799585</v>
      </c>
    </row>
    <row r="2442" spans="5:8" x14ac:dyDescent="0.15">
      <c r="E2442" s="10">
        <v>2440</v>
      </c>
      <c r="F2442" s="10">
        <v>26660</v>
      </c>
      <c r="G2442" s="10">
        <v>383</v>
      </c>
      <c r="H2442" s="10">
        <v>799808</v>
      </c>
    </row>
    <row r="2443" spans="5:8" x14ac:dyDescent="0.15">
      <c r="E2443" s="10">
        <v>2441</v>
      </c>
      <c r="F2443" s="10">
        <v>26667</v>
      </c>
      <c r="G2443" s="10">
        <v>383</v>
      </c>
      <c r="H2443" s="10">
        <v>800031</v>
      </c>
    </row>
    <row r="2444" spans="5:8" x14ac:dyDescent="0.15">
      <c r="E2444" s="10">
        <v>2442</v>
      </c>
      <c r="F2444" s="10">
        <v>26675</v>
      </c>
      <c r="G2444" s="10">
        <v>383</v>
      </c>
      <c r="H2444" s="10">
        <v>800254</v>
      </c>
    </row>
    <row r="2445" spans="5:8" x14ac:dyDescent="0.15">
      <c r="E2445" s="10">
        <v>2443</v>
      </c>
      <c r="F2445" s="10">
        <v>26682</v>
      </c>
      <c r="G2445" s="10">
        <v>383</v>
      </c>
      <c r="H2445" s="10">
        <v>800476</v>
      </c>
    </row>
    <row r="2446" spans="5:8" x14ac:dyDescent="0.15">
      <c r="E2446" s="10">
        <v>2444</v>
      </c>
      <c r="F2446" s="10">
        <v>26689</v>
      </c>
      <c r="G2446" s="10">
        <v>383</v>
      </c>
      <c r="H2446" s="10">
        <v>800699</v>
      </c>
    </row>
    <row r="2447" spans="5:8" x14ac:dyDescent="0.15">
      <c r="E2447" s="10">
        <v>2445</v>
      </c>
      <c r="F2447" s="10">
        <v>26697</v>
      </c>
      <c r="G2447" s="10">
        <v>384</v>
      </c>
      <c r="H2447" s="10">
        <v>800922</v>
      </c>
    </row>
    <row r="2448" spans="5:8" x14ac:dyDescent="0.15">
      <c r="E2448" s="10">
        <v>2446</v>
      </c>
      <c r="F2448" s="10">
        <v>26704</v>
      </c>
      <c r="G2448" s="10">
        <v>384</v>
      </c>
      <c r="H2448" s="10">
        <v>801145</v>
      </c>
    </row>
    <row r="2449" spans="5:8" x14ac:dyDescent="0.15">
      <c r="E2449" s="10">
        <v>2447</v>
      </c>
      <c r="F2449" s="10">
        <v>26712</v>
      </c>
      <c r="G2449" s="10">
        <v>384</v>
      </c>
      <c r="H2449" s="10">
        <v>801368</v>
      </c>
    </row>
    <row r="2450" spans="5:8" x14ac:dyDescent="0.15">
      <c r="E2450" s="10">
        <v>2448</v>
      </c>
      <c r="F2450" s="10">
        <v>26719</v>
      </c>
      <c r="G2450" s="10">
        <v>384</v>
      </c>
      <c r="H2450" s="10">
        <v>801590</v>
      </c>
    </row>
    <row r="2451" spans="5:8" x14ac:dyDescent="0.15">
      <c r="E2451" s="10">
        <v>2449</v>
      </c>
      <c r="F2451" s="10">
        <v>26727</v>
      </c>
      <c r="G2451" s="10">
        <v>384</v>
      </c>
      <c r="H2451" s="10">
        <v>801813</v>
      </c>
    </row>
    <row r="2452" spans="5:8" x14ac:dyDescent="0.15">
      <c r="E2452" s="10">
        <v>2450</v>
      </c>
      <c r="F2452" s="10">
        <v>26734</v>
      </c>
      <c r="G2452" s="10">
        <v>384</v>
      </c>
      <c r="H2452" s="10">
        <v>802036</v>
      </c>
    </row>
    <row r="2453" spans="5:8" x14ac:dyDescent="0.15">
      <c r="E2453" s="10">
        <v>2451</v>
      </c>
      <c r="F2453" s="10">
        <v>26741</v>
      </c>
      <c r="G2453" s="10">
        <v>384</v>
      </c>
      <c r="H2453" s="10">
        <v>802259</v>
      </c>
    </row>
    <row r="2454" spans="5:8" x14ac:dyDescent="0.15">
      <c r="E2454" s="10">
        <v>2452</v>
      </c>
      <c r="F2454" s="10">
        <v>26749</v>
      </c>
      <c r="G2454" s="10">
        <v>384</v>
      </c>
      <c r="H2454" s="10">
        <v>802482</v>
      </c>
    </row>
    <row r="2455" spans="5:8" x14ac:dyDescent="0.15">
      <c r="E2455" s="10">
        <v>2453</v>
      </c>
      <c r="F2455" s="10">
        <v>26756</v>
      </c>
      <c r="G2455" s="10">
        <v>384</v>
      </c>
      <c r="H2455" s="10">
        <v>802704</v>
      </c>
    </row>
    <row r="2456" spans="5:8" x14ac:dyDescent="0.15">
      <c r="E2456" s="10">
        <v>2454</v>
      </c>
      <c r="F2456" s="10">
        <v>26764</v>
      </c>
      <c r="G2456" s="10">
        <v>384</v>
      </c>
      <c r="H2456" s="10">
        <v>802927</v>
      </c>
    </row>
    <row r="2457" spans="5:8" x14ac:dyDescent="0.15">
      <c r="E2457" s="10">
        <v>2455</v>
      </c>
      <c r="F2457" s="10">
        <v>26771</v>
      </c>
      <c r="G2457" s="10">
        <v>384</v>
      </c>
      <c r="H2457" s="10">
        <v>803150</v>
      </c>
    </row>
    <row r="2458" spans="5:8" x14ac:dyDescent="0.15">
      <c r="E2458" s="10">
        <v>2456</v>
      </c>
      <c r="F2458" s="10">
        <v>26779</v>
      </c>
      <c r="G2458" s="10">
        <v>384</v>
      </c>
      <c r="H2458" s="10">
        <v>803373</v>
      </c>
    </row>
    <row r="2459" spans="5:8" x14ac:dyDescent="0.15">
      <c r="E2459" s="10">
        <v>2457</v>
      </c>
      <c r="F2459" s="10">
        <v>26786</v>
      </c>
      <c r="G2459" s="10">
        <v>384</v>
      </c>
      <c r="H2459" s="10">
        <v>803595</v>
      </c>
    </row>
    <row r="2460" spans="5:8" x14ac:dyDescent="0.15">
      <c r="E2460" s="10">
        <v>2458</v>
      </c>
      <c r="F2460" s="10">
        <v>26793</v>
      </c>
      <c r="G2460" s="10">
        <v>384</v>
      </c>
      <c r="H2460" s="10">
        <v>803818</v>
      </c>
    </row>
    <row r="2461" spans="5:8" x14ac:dyDescent="0.15">
      <c r="E2461" s="10">
        <v>2459</v>
      </c>
      <c r="F2461" s="10">
        <v>26801</v>
      </c>
      <c r="G2461" s="10">
        <v>384</v>
      </c>
      <c r="H2461" s="10">
        <v>804041</v>
      </c>
    </row>
    <row r="2462" spans="5:8" x14ac:dyDescent="0.15">
      <c r="E2462" s="10">
        <v>2460</v>
      </c>
      <c r="F2462" s="10">
        <v>26808</v>
      </c>
      <c r="G2462" s="10">
        <v>384</v>
      </c>
      <c r="H2462" s="10">
        <v>804264</v>
      </c>
    </row>
    <row r="2463" spans="5:8" x14ac:dyDescent="0.15">
      <c r="E2463" s="10">
        <v>2461</v>
      </c>
      <c r="F2463" s="10">
        <v>26816</v>
      </c>
      <c r="G2463" s="10">
        <v>384</v>
      </c>
      <c r="H2463" s="10">
        <v>804487</v>
      </c>
    </row>
    <row r="2464" spans="5:8" x14ac:dyDescent="0.15">
      <c r="E2464" s="10">
        <v>2462</v>
      </c>
      <c r="F2464" s="10">
        <v>26823</v>
      </c>
      <c r="G2464" s="10">
        <v>384</v>
      </c>
      <c r="H2464" s="10">
        <v>804709</v>
      </c>
    </row>
    <row r="2465" spans="5:8" x14ac:dyDescent="0.15">
      <c r="E2465" s="10">
        <v>2463</v>
      </c>
      <c r="F2465" s="10">
        <v>26831</v>
      </c>
      <c r="G2465" s="10">
        <v>384</v>
      </c>
      <c r="H2465" s="10">
        <v>804932</v>
      </c>
    </row>
    <row r="2466" spans="5:8" x14ac:dyDescent="0.15">
      <c r="E2466" s="10">
        <v>2464</v>
      </c>
      <c r="F2466" s="10">
        <v>26838</v>
      </c>
      <c r="G2466" s="10">
        <v>384</v>
      </c>
      <c r="H2466" s="10">
        <v>805155</v>
      </c>
    </row>
    <row r="2467" spans="5:8" x14ac:dyDescent="0.15">
      <c r="E2467" s="10">
        <v>2465</v>
      </c>
      <c r="F2467" s="10">
        <v>26845</v>
      </c>
      <c r="G2467" s="10">
        <v>384</v>
      </c>
      <c r="H2467" s="10">
        <v>805378</v>
      </c>
    </row>
    <row r="2468" spans="5:8" x14ac:dyDescent="0.15">
      <c r="E2468" s="10">
        <v>2466</v>
      </c>
      <c r="F2468" s="10">
        <v>26853</v>
      </c>
      <c r="G2468" s="10">
        <v>384</v>
      </c>
      <c r="H2468" s="10">
        <v>805601</v>
      </c>
    </row>
    <row r="2469" spans="5:8" x14ac:dyDescent="0.15">
      <c r="E2469" s="10">
        <v>2467</v>
      </c>
      <c r="F2469" s="10">
        <v>26860</v>
      </c>
      <c r="G2469" s="10">
        <v>384</v>
      </c>
      <c r="H2469" s="10">
        <v>805823</v>
      </c>
    </row>
    <row r="2470" spans="5:8" x14ac:dyDescent="0.15">
      <c r="E2470" s="10">
        <v>2468</v>
      </c>
      <c r="F2470" s="10">
        <v>26868</v>
      </c>
      <c r="G2470" s="10">
        <v>384</v>
      </c>
      <c r="H2470" s="10">
        <v>806046</v>
      </c>
    </row>
    <row r="2471" spans="5:8" x14ac:dyDescent="0.15">
      <c r="E2471" s="10">
        <v>2469</v>
      </c>
      <c r="F2471" s="10">
        <v>26875</v>
      </c>
      <c r="G2471" s="10">
        <v>384</v>
      </c>
      <c r="H2471" s="10">
        <v>806269</v>
      </c>
    </row>
    <row r="2472" spans="5:8" x14ac:dyDescent="0.15">
      <c r="E2472" s="10">
        <v>2470</v>
      </c>
      <c r="F2472" s="10">
        <v>26883</v>
      </c>
      <c r="G2472" s="10">
        <v>384</v>
      </c>
      <c r="H2472" s="10">
        <v>806492</v>
      </c>
    </row>
    <row r="2473" spans="5:8" x14ac:dyDescent="0.15">
      <c r="E2473" s="10">
        <v>2471</v>
      </c>
      <c r="F2473" s="10">
        <v>26890</v>
      </c>
      <c r="G2473" s="10">
        <v>385</v>
      </c>
      <c r="H2473" s="10">
        <v>806714</v>
      </c>
    </row>
    <row r="2474" spans="5:8" x14ac:dyDescent="0.15">
      <c r="E2474" s="10">
        <v>2472</v>
      </c>
      <c r="F2474" s="10">
        <v>26897</v>
      </c>
      <c r="G2474" s="10">
        <v>385</v>
      </c>
      <c r="H2474" s="10">
        <v>806937</v>
      </c>
    </row>
    <row r="2475" spans="5:8" x14ac:dyDescent="0.15">
      <c r="E2475" s="10">
        <v>2473</v>
      </c>
      <c r="F2475" s="10">
        <v>26905</v>
      </c>
      <c r="G2475" s="10">
        <v>385</v>
      </c>
      <c r="H2475" s="10">
        <v>807160</v>
      </c>
    </row>
    <row r="2476" spans="5:8" x14ac:dyDescent="0.15">
      <c r="E2476" s="10">
        <v>2474</v>
      </c>
      <c r="F2476" s="10">
        <v>26912</v>
      </c>
      <c r="G2476" s="10">
        <v>385</v>
      </c>
      <c r="H2476" s="10">
        <v>807383</v>
      </c>
    </row>
    <row r="2477" spans="5:8" x14ac:dyDescent="0.15">
      <c r="E2477" s="10">
        <v>2475</v>
      </c>
      <c r="F2477" s="10">
        <v>26920</v>
      </c>
      <c r="G2477" s="10">
        <v>385</v>
      </c>
      <c r="H2477" s="10">
        <v>807606</v>
      </c>
    </row>
    <row r="2478" spans="5:8" x14ac:dyDescent="0.15">
      <c r="E2478" s="10">
        <v>2476</v>
      </c>
      <c r="F2478" s="10">
        <v>26927</v>
      </c>
      <c r="G2478" s="10">
        <v>385</v>
      </c>
      <c r="H2478" s="10">
        <v>807828</v>
      </c>
    </row>
    <row r="2479" spans="5:8" x14ac:dyDescent="0.15">
      <c r="E2479" s="10">
        <v>2477</v>
      </c>
      <c r="F2479" s="10">
        <v>26935</v>
      </c>
      <c r="G2479" s="10">
        <v>385</v>
      </c>
      <c r="H2479" s="10">
        <v>808051</v>
      </c>
    </row>
    <row r="2480" spans="5:8" x14ac:dyDescent="0.15">
      <c r="E2480" s="10">
        <v>2478</v>
      </c>
      <c r="F2480" s="10">
        <v>26942</v>
      </c>
      <c r="G2480" s="10">
        <v>385</v>
      </c>
      <c r="H2480" s="10">
        <v>808274</v>
      </c>
    </row>
    <row r="2481" spans="5:8" x14ac:dyDescent="0.15">
      <c r="E2481" s="10">
        <v>2479</v>
      </c>
      <c r="F2481" s="10">
        <v>26949</v>
      </c>
      <c r="G2481" s="10">
        <v>385</v>
      </c>
      <c r="H2481" s="10">
        <v>808497</v>
      </c>
    </row>
    <row r="2482" spans="5:8" x14ac:dyDescent="0.15">
      <c r="E2482" s="10">
        <v>2480</v>
      </c>
      <c r="F2482" s="10">
        <v>26957</v>
      </c>
      <c r="G2482" s="10">
        <v>385</v>
      </c>
      <c r="H2482" s="10">
        <v>808720</v>
      </c>
    </row>
    <row r="2483" spans="5:8" x14ac:dyDescent="0.15">
      <c r="E2483" s="10">
        <v>2481</v>
      </c>
      <c r="F2483" s="10">
        <v>26964</v>
      </c>
      <c r="G2483" s="10">
        <v>385</v>
      </c>
      <c r="H2483" s="10">
        <v>808942</v>
      </c>
    </row>
    <row r="2484" spans="5:8" x14ac:dyDescent="0.15">
      <c r="E2484" s="10">
        <v>2482</v>
      </c>
      <c r="F2484" s="10">
        <v>26972</v>
      </c>
      <c r="G2484" s="10">
        <v>385</v>
      </c>
      <c r="H2484" s="10">
        <v>809165</v>
      </c>
    </row>
    <row r="2485" spans="5:8" x14ac:dyDescent="0.15">
      <c r="E2485" s="10">
        <v>2483</v>
      </c>
      <c r="F2485" s="10">
        <v>26979</v>
      </c>
      <c r="G2485" s="10">
        <v>385</v>
      </c>
      <c r="H2485" s="10">
        <v>809388</v>
      </c>
    </row>
    <row r="2486" spans="5:8" x14ac:dyDescent="0.15">
      <c r="E2486" s="10">
        <v>2484</v>
      </c>
      <c r="F2486" s="10">
        <v>26987</v>
      </c>
      <c r="G2486" s="10">
        <v>385</v>
      </c>
      <c r="H2486" s="10">
        <v>809611</v>
      </c>
    </row>
    <row r="2487" spans="5:8" x14ac:dyDescent="0.15">
      <c r="E2487" s="10">
        <v>2485</v>
      </c>
      <c r="F2487" s="10">
        <v>26994</v>
      </c>
      <c r="G2487" s="10">
        <v>385</v>
      </c>
      <c r="H2487" s="10">
        <v>809834</v>
      </c>
    </row>
    <row r="2488" spans="5:8" x14ac:dyDescent="0.15">
      <c r="E2488" s="10">
        <v>2486</v>
      </c>
      <c r="F2488" s="10">
        <v>27001</v>
      </c>
      <c r="G2488" s="10">
        <v>385</v>
      </c>
      <c r="H2488" s="10">
        <v>810056</v>
      </c>
    </row>
    <row r="2489" spans="5:8" x14ac:dyDescent="0.15">
      <c r="E2489" s="10">
        <v>2487</v>
      </c>
      <c r="F2489" s="10">
        <v>27009</v>
      </c>
      <c r="G2489" s="10">
        <v>385</v>
      </c>
      <c r="H2489" s="10">
        <v>810279</v>
      </c>
    </row>
    <row r="2490" spans="5:8" x14ac:dyDescent="0.15">
      <c r="E2490" s="10">
        <v>2488</v>
      </c>
      <c r="F2490" s="10">
        <v>27016</v>
      </c>
      <c r="G2490" s="10">
        <v>385</v>
      </c>
      <c r="H2490" s="10">
        <v>810502</v>
      </c>
    </row>
    <row r="2491" spans="5:8" x14ac:dyDescent="0.15">
      <c r="E2491" s="10">
        <v>2489</v>
      </c>
      <c r="F2491" s="10">
        <v>27024</v>
      </c>
      <c r="G2491" s="10">
        <v>385</v>
      </c>
      <c r="H2491" s="10">
        <v>810725</v>
      </c>
    </row>
    <row r="2492" spans="5:8" x14ac:dyDescent="0.15">
      <c r="E2492" s="10">
        <v>2490</v>
      </c>
      <c r="F2492" s="10">
        <v>27031</v>
      </c>
      <c r="G2492" s="10">
        <v>385</v>
      </c>
      <c r="H2492" s="10">
        <v>810947</v>
      </c>
    </row>
    <row r="2493" spans="5:8" x14ac:dyDescent="0.15">
      <c r="E2493" s="10">
        <v>2491</v>
      </c>
      <c r="F2493" s="10">
        <v>27039</v>
      </c>
      <c r="G2493" s="10">
        <v>385</v>
      </c>
      <c r="H2493" s="10">
        <v>811170</v>
      </c>
    </row>
    <row r="2494" spans="5:8" x14ac:dyDescent="0.15">
      <c r="E2494" s="10">
        <v>2492</v>
      </c>
      <c r="F2494" s="10">
        <v>27046</v>
      </c>
      <c r="G2494" s="10">
        <v>385</v>
      </c>
      <c r="H2494" s="10">
        <v>811393</v>
      </c>
    </row>
    <row r="2495" spans="5:8" x14ac:dyDescent="0.15">
      <c r="E2495" s="10">
        <v>2493</v>
      </c>
      <c r="F2495" s="10">
        <v>27053</v>
      </c>
      <c r="G2495" s="10">
        <v>385</v>
      </c>
      <c r="H2495" s="10">
        <v>811616</v>
      </c>
    </row>
    <row r="2496" spans="5:8" x14ac:dyDescent="0.15">
      <c r="E2496" s="10">
        <v>2494</v>
      </c>
      <c r="F2496" s="10">
        <v>27061</v>
      </c>
      <c r="G2496" s="10">
        <v>385</v>
      </c>
      <c r="H2496" s="10">
        <v>811839</v>
      </c>
    </row>
    <row r="2497" spans="5:8" x14ac:dyDescent="0.15">
      <c r="E2497" s="10">
        <v>2495</v>
      </c>
      <c r="F2497" s="10">
        <v>27068</v>
      </c>
      <c r="G2497" s="10">
        <v>385</v>
      </c>
      <c r="H2497" s="10">
        <v>812061</v>
      </c>
    </row>
    <row r="2498" spans="5:8" x14ac:dyDescent="0.15">
      <c r="E2498" s="10">
        <v>2496</v>
      </c>
      <c r="F2498" s="10">
        <v>27076</v>
      </c>
      <c r="G2498" s="10">
        <v>385</v>
      </c>
      <c r="H2498" s="10">
        <v>812284</v>
      </c>
    </row>
    <row r="2499" spans="5:8" x14ac:dyDescent="0.15">
      <c r="E2499" s="10">
        <v>2497</v>
      </c>
      <c r="F2499" s="10">
        <v>27083</v>
      </c>
      <c r="G2499" s="10">
        <v>386</v>
      </c>
      <c r="H2499" s="10">
        <v>812507</v>
      </c>
    </row>
    <row r="2500" spans="5:8" x14ac:dyDescent="0.15">
      <c r="E2500" s="10">
        <v>2498</v>
      </c>
      <c r="F2500" s="10">
        <v>27090</v>
      </c>
      <c r="G2500" s="10">
        <v>386</v>
      </c>
      <c r="H2500" s="10">
        <v>812730</v>
      </c>
    </row>
    <row r="2501" spans="5:8" x14ac:dyDescent="0.15">
      <c r="E2501" s="10">
        <v>2499</v>
      </c>
      <c r="F2501" s="10">
        <v>27098</v>
      </c>
      <c r="G2501" s="10">
        <v>386</v>
      </c>
      <c r="H2501" s="10">
        <v>812953</v>
      </c>
    </row>
    <row r="2502" spans="5:8" x14ac:dyDescent="0.15">
      <c r="E2502" s="10">
        <v>2500</v>
      </c>
      <c r="F2502" s="10">
        <v>27105</v>
      </c>
      <c r="G2502" s="10">
        <v>386</v>
      </c>
      <c r="H2502" s="10">
        <v>813175</v>
      </c>
    </row>
    <row r="2503" spans="5:8" x14ac:dyDescent="0.15">
      <c r="E2503" s="10">
        <v>2501</v>
      </c>
      <c r="F2503" s="10">
        <v>27113</v>
      </c>
      <c r="G2503" s="10">
        <v>386</v>
      </c>
      <c r="H2503" s="10">
        <v>813398</v>
      </c>
    </row>
    <row r="2504" spans="5:8" x14ac:dyDescent="0.15">
      <c r="E2504" s="10">
        <v>2502</v>
      </c>
      <c r="F2504" s="10">
        <v>27120</v>
      </c>
      <c r="G2504" s="10">
        <v>386</v>
      </c>
      <c r="H2504" s="10">
        <v>813621</v>
      </c>
    </row>
    <row r="2505" spans="5:8" x14ac:dyDescent="0.15">
      <c r="E2505" s="10">
        <v>2503</v>
      </c>
      <c r="F2505" s="10">
        <v>27128</v>
      </c>
      <c r="G2505" s="10">
        <v>386</v>
      </c>
      <c r="H2505" s="10">
        <v>813844</v>
      </c>
    </row>
    <row r="2506" spans="5:8" x14ac:dyDescent="0.15">
      <c r="E2506" s="10">
        <v>2504</v>
      </c>
      <c r="F2506" s="10">
        <v>27135</v>
      </c>
      <c r="G2506" s="10">
        <v>386</v>
      </c>
      <c r="H2506" s="10">
        <v>814067</v>
      </c>
    </row>
    <row r="2507" spans="5:8" x14ac:dyDescent="0.15">
      <c r="E2507" s="10">
        <v>2505</v>
      </c>
      <c r="F2507" s="10">
        <v>27142</v>
      </c>
      <c r="G2507" s="10">
        <v>386</v>
      </c>
      <c r="H2507" s="10">
        <v>814289</v>
      </c>
    </row>
    <row r="2508" spans="5:8" x14ac:dyDescent="0.15">
      <c r="E2508" s="10">
        <v>2506</v>
      </c>
      <c r="F2508" s="10">
        <v>27150</v>
      </c>
      <c r="G2508" s="10">
        <v>386</v>
      </c>
      <c r="H2508" s="10">
        <v>814512</v>
      </c>
    </row>
    <row r="2509" spans="5:8" x14ac:dyDescent="0.15">
      <c r="E2509" s="10">
        <v>2507</v>
      </c>
      <c r="F2509" s="10">
        <v>27157</v>
      </c>
      <c r="G2509" s="10">
        <v>386</v>
      </c>
      <c r="H2509" s="10">
        <v>814735</v>
      </c>
    </row>
    <row r="2510" spans="5:8" x14ac:dyDescent="0.15">
      <c r="E2510" s="10">
        <v>2508</v>
      </c>
      <c r="F2510" s="10">
        <v>27165</v>
      </c>
      <c r="G2510" s="10">
        <v>386</v>
      </c>
      <c r="H2510" s="10">
        <v>814958</v>
      </c>
    </row>
    <row r="2511" spans="5:8" x14ac:dyDescent="0.15">
      <c r="E2511" s="10">
        <v>2509</v>
      </c>
      <c r="F2511" s="10">
        <v>27172</v>
      </c>
      <c r="G2511" s="10">
        <v>386</v>
      </c>
      <c r="H2511" s="10">
        <v>815180</v>
      </c>
    </row>
    <row r="2512" spans="5:8" x14ac:dyDescent="0.15">
      <c r="E2512" s="10">
        <v>2510</v>
      </c>
      <c r="F2512" s="10">
        <v>27180</v>
      </c>
      <c r="G2512" s="10">
        <v>386</v>
      </c>
      <c r="H2512" s="10">
        <v>815403</v>
      </c>
    </row>
    <row r="2513" spans="5:8" x14ac:dyDescent="0.15">
      <c r="E2513" s="10">
        <v>2511</v>
      </c>
      <c r="F2513" s="10">
        <v>27187</v>
      </c>
      <c r="G2513" s="10">
        <v>386</v>
      </c>
      <c r="H2513" s="10">
        <v>815626</v>
      </c>
    </row>
    <row r="2514" spans="5:8" x14ac:dyDescent="0.15">
      <c r="E2514" s="10">
        <v>2512</v>
      </c>
      <c r="F2514" s="10">
        <v>27194</v>
      </c>
      <c r="G2514" s="10">
        <v>386</v>
      </c>
      <c r="H2514" s="10">
        <v>815849</v>
      </c>
    </row>
    <row r="2515" spans="5:8" x14ac:dyDescent="0.15">
      <c r="E2515" s="10">
        <v>2513</v>
      </c>
      <c r="F2515" s="10">
        <v>27202</v>
      </c>
      <c r="G2515" s="10">
        <v>386</v>
      </c>
      <c r="H2515" s="10">
        <v>816072</v>
      </c>
    </row>
    <row r="2516" spans="5:8" x14ac:dyDescent="0.15">
      <c r="E2516" s="10">
        <v>2514</v>
      </c>
      <c r="F2516" s="10">
        <v>27209</v>
      </c>
      <c r="G2516" s="10">
        <v>386</v>
      </c>
      <c r="H2516" s="10">
        <v>816294</v>
      </c>
    </row>
    <row r="2517" spans="5:8" x14ac:dyDescent="0.15">
      <c r="E2517" s="10">
        <v>2515</v>
      </c>
      <c r="F2517" s="10">
        <v>27217</v>
      </c>
      <c r="G2517" s="10">
        <v>386</v>
      </c>
      <c r="H2517" s="10">
        <v>816517</v>
      </c>
    </row>
    <row r="2518" spans="5:8" x14ac:dyDescent="0.15">
      <c r="E2518" s="10">
        <v>2516</v>
      </c>
      <c r="F2518" s="10">
        <v>27224</v>
      </c>
      <c r="G2518" s="10">
        <v>386</v>
      </c>
      <c r="H2518" s="10">
        <v>816740</v>
      </c>
    </row>
    <row r="2519" spans="5:8" x14ac:dyDescent="0.15">
      <c r="E2519" s="10">
        <v>2517</v>
      </c>
      <c r="F2519" s="10">
        <v>27232</v>
      </c>
      <c r="G2519" s="10">
        <v>386</v>
      </c>
      <c r="H2519" s="10">
        <v>816963</v>
      </c>
    </row>
    <row r="2520" spans="5:8" x14ac:dyDescent="0.15">
      <c r="E2520" s="10">
        <v>2518</v>
      </c>
      <c r="F2520" s="10">
        <v>27239</v>
      </c>
      <c r="G2520" s="10">
        <v>386</v>
      </c>
      <c r="H2520" s="10">
        <v>817186</v>
      </c>
    </row>
    <row r="2521" spans="5:8" x14ac:dyDescent="0.15">
      <c r="E2521" s="10">
        <v>2519</v>
      </c>
      <c r="F2521" s="10">
        <v>27246</v>
      </c>
      <c r="G2521" s="10">
        <v>386</v>
      </c>
      <c r="H2521" s="10">
        <v>817408</v>
      </c>
    </row>
    <row r="2522" spans="5:8" x14ac:dyDescent="0.15">
      <c r="E2522" s="10">
        <v>2520</v>
      </c>
      <c r="F2522" s="10">
        <v>27254</v>
      </c>
      <c r="G2522" s="10">
        <v>386</v>
      </c>
      <c r="H2522" s="10">
        <v>817631</v>
      </c>
    </row>
    <row r="2523" spans="5:8" x14ac:dyDescent="0.15">
      <c r="E2523" s="10">
        <v>2521</v>
      </c>
      <c r="F2523" s="10">
        <v>27261</v>
      </c>
      <c r="G2523" s="10">
        <v>386</v>
      </c>
      <c r="H2523" s="10">
        <v>817854</v>
      </c>
    </row>
    <row r="2524" spans="5:8" x14ac:dyDescent="0.15">
      <c r="E2524" s="10">
        <v>2522</v>
      </c>
      <c r="F2524" s="10">
        <v>27269</v>
      </c>
      <c r="G2524" s="10">
        <v>386</v>
      </c>
      <c r="H2524" s="10">
        <v>818077</v>
      </c>
    </row>
    <row r="2525" spans="5:8" x14ac:dyDescent="0.15">
      <c r="E2525" s="10">
        <v>2523</v>
      </c>
      <c r="F2525" s="10">
        <v>27276</v>
      </c>
      <c r="G2525" s="10">
        <v>387</v>
      </c>
      <c r="H2525" s="10">
        <v>818299</v>
      </c>
    </row>
    <row r="2526" spans="5:8" x14ac:dyDescent="0.15">
      <c r="E2526" s="10">
        <v>2524</v>
      </c>
      <c r="F2526" s="10">
        <v>27284</v>
      </c>
      <c r="G2526" s="10">
        <v>387</v>
      </c>
      <c r="H2526" s="10">
        <v>818522</v>
      </c>
    </row>
    <row r="2527" spans="5:8" x14ac:dyDescent="0.15">
      <c r="E2527" s="10">
        <v>2525</v>
      </c>
      <c r="F2527" s="10">
        <v>27291</v>
      </c>
      <c r="G2527" s="10">
        <v>387</v>
      </c>
      <c r="H2527" s="10">
        <v>818745</v>
      </c>
    </row>
    <row r="2528" spans="5:8" x14ac:dyDescent="0.15">
      <c r="E2528" s="10">
        <v>2526</v>
      </c>
      <c r="F2528" s="10">
        <v>27298</v>
      </c>
      <c r="G2528" s="10">
        <v>387</v>
      </c>
      <c r="H2528" s="10">
        <v>818968</v>
      </c>
    </row>
    <row r="2529" spans="5:8" x14ac:dyDescent="0.15">
      <c r="E2529" s="10">
        <v>2527</v>
      </c>
      <c r="F2529" s="10">
        <v>27306</v>
      </c>
      <c r="G2529" s="10">
        <v>387</v>
      </c>
      <c r="H2529" s="10">
        <v>819191</v>
      </c>
    </row>
    <row r="2530" spans="5:8" x14ac:dyDescent="0.15">
      <c r="E2530" s="10">
        <v>2528</v>
      </c>
      <c r="F2530" s="10">
        <v>27313</v>
      </c>
      <c r="G2530" s="10">
        <v>387</v>
      </c>
      <c r="H2530" s="10">
        <v>819413</v>
      </c>
    </row>
    <row r="2531" spans="5:8" x14ac:dyDescent="0.15">
      <c r="E2531" s="10">
        <v>2529</v>
      </c>
      <c r="F2531" s="10">
        <v>27321</v>
      </c>
      <c r="G2531" s="10">
        <v>387</v>
      </c>
      <c r="H2531" s="10">
        <v>819636</v>
      </c>
    </row>
    <row r="2532" spans="5:8" x14ac:dyDescent="0.15">
      <c r="E2532" s="10">
        <v>2530</v>
      </c>
      <c r="F2532" s="10">
        <v>27328</v>
      </c>
      <c r="G2532" s="10">
        <v>387</v>
      </c>
      <c r="H2532" s="10">
        <v>819859</v>
      </c>
    </row>
    <row r="2533" spans="5:8" x14ac:dyDescent="0.15">
      <c r="E2533" s="10">
        <v>2531</v>
      </c>
      <c r="F2533" s="10">
        <v>27336</v>
      </c>
      <c r="G2533" s="10">
        <v>387</v>
      </c>
      <c r="H2533" s="10">
        <v>820082</v>
      </c>
    </row>
    <row r="2534" spans="5:8" x14ac:dyDescent="0.15">
      <c r="E2534" s="10">
        <v>2532</v>
      </c>
      <c r="F2534" s="10">
        <v>27343</v>
      </c>
      <c r="G2534" s="10">
        <v>387</v>
      </c>
      <c r="H2534" s="10">
        <v>820305</v>
      </c>
    </row>
    <row r="2535" spans="5:8" x14ac:dyDescent="0.15">
      <c r="E2535" s="10">
        <v>2533</v>
      </c>
      <c r="F2535" s="10">
        <v>27350</v>
      </c>
      <c r="G2535" s="10">
        <v>387</v>
      </c>
      <c r="H2535" s="10">
        <v>820527</v>
      </c>
    </row>
    <row r="2536" spans="5:8" x14ac:dyDescent="0.15">
      <c r="E2536" s="10">
        <v>2534</v>
      </c>
      <c r="F2536" s="10">
        <v>27358</v>
      </c>
      <c r="G2536" s="10">
        <v>387</v>
      </c>
      <c r="H2536" s="10">
        <v>820750</v>
      </c>
    </row>
    <row r="2537" spans="5:8" x14ac:dyDescent="0.15">
      <c r="E2537" s="10">
        <v>2535</v>
      </c>
      <c r="F2537" s="10">
        <v>27365</v>
      </c>
      <c r="G2537" s="10">
        <v>387</v>
      </c>
      <c r="H2537" s="10">
        <v>820973</v>
      </c>
    </row>
    <row r="2538" spans="5:8" x14ac:dyDescent="0.15">
      <c r="E2538" s="10">
        <v>2536</v>
      </c>
      <c r="F2538" s="10">
        <v>27373</v>
      </c>
      <c r="G2538" s="10">
        <v>387</v>
      </c>
      <c r="H2538" s="10">
        <v>821196</v>
      </c>
    </row>
    <row r="2539" spans="5:8" x14ac:dyDescent="0.15">
      <c r="E2539" s="10">
        <v>2537</v>
      </c>
      <c r="F2539" s="10">
        <v>27380</v>
      </c>
      <c r="G2539" s="10">
        <v>387</v>
      </c>
      <c r="H2539" s="10">
        <v>821419</v>
      </c>
    </row>
    <row r="2540" spans="5:8" x14ac:dyDescent="0.15">
      <c r="E2540" s="10">
        <v>2538</v>
      </c>
      <c r="F2540" s="10">
        <v>27388</v>
      </c>
      <c r="G2540" s="10">
        <v>387</v>
      </c>
      <c r="H2540" s="10">
        <v>821641</v>
      </c>
    </row>
    <row r="2541" spans="5:8" x14ac:dyDescent="0.15">
      <c r="E2541" s="10">
        <v>2539</v>
      </c>
      <c r="F2541" s="10">
        <v>27395</v>
      </c>
      <c r="G2541" s="10">
        <v>387</v>
      </c>
      <c r="H2541" s="10">
        <v>821864</v>
      </c>
    </row>
    <row r="2542" spans="5:8" x14ac:dyDescent="0.15">
      <c r="E2542" s="10">
        <v>2540</v>
      </c>
      <c r="F2542" s="10">
        <v>27402</v>
      </c>
      <c r="G2542" s="10">
        <v>387</v>
      </c>
      <c r="H2542" s="10">
        <v>822087</v>
      </c>
    </row>
    <row r="2543" spans="5:8" x14ac:dyDescent="0.15">
      <c r="E2543" s="10">
        <v>2541</v>
      </c>
      <c r="F2543" s="10">
        <v>27410</v>
      </c>
      <c r="G2543" s="10">
        <v>387</v>
      </c>
      <c r="H2543" s="10">
        <v>822310</v>
      </c>
    </row>
    <row r="2544" spans="5:8" x14ac:dyDescent="0.15">
      <c r="E2544" s="10">
        <v>2542</v>
      </c>
      <c r="F2544" s="10">
        <v>27417</v>
      </c>
      <c r="G2544" s="10">
        <v>387</v>
      </c>
      <c r="H2544" s="10">
        <v>822532</v>
      </c>
    </row>
    <row r="2545" spans="5:8" x14ac:dyDescent="0.15">
      <c r="E2545" s="10">
        <v>2543</v>
      </c>
      <c r="F2545" s="10">
        <v>27425</v>
      </c>
      <c r="G2545" s="10">
        <v>387</v>
      </c>
      <c r="H2545" s="10">
        <v>822755</v>
      </c>
    </row>
    <row r="2546" spans="5:8" x14ac:dyDescent="0.15">
      <c r="E2546" s="10">
        <v>2544</v>
      </c>
      <c r="F2546" s="10">
        <v>27432</v>
      </c>
      <c r="G2546" s="10">
        <v>387</v>
      </c>
      <c r="H2546" s="10">
        <v>822978</v>
      </c>
    </row>
    <row r="2547" spans="5:8" x14ac:dyDescent="0.15">
      <c r="E2547" s="10">
        <v>2545</v>
      </c>
      <c r="F2547" s="10">
        <v>27440</v>
      </c>
      <c r="G2547" s="10">
        <v>387</v>
      </c>
      <c r="H2547" s="10">
        <v>823201</v>
      </c>
    </row>
    <row r="2548" spans="5:8" x14ac:dyDescent="0.15">
      <c r="E2548" s="10">
        <v>2546</v>
      </c>
      <c r="F2548" s="10">
        <v>27447</v>
      </c>
      <c r="G2548" s="10">
        <v>387</v>
      </c>
      <c r="H2548" s="10">
        <v>823424</v>
      </c>
    </row>
    <row r="2549" spans="5:8" x14ac:dyDescent="0.15">
      <c r="E2549" s="10">
        <v>2547</v>
      </c>
      <c r="F2549" s="10">
        <v>27454</v>
      </c>
      <c r="G2549" s="10">
        <v>387</v>
      </c>
      <c r="H2549" s="10">
        <v>823646</v>
      </c>
    </row>
    <row r="2550" spans="5:8" x14ac:dyDescent="0.15">
      <c r="E2550" s="10">
        <v>2548</v>
      </c>
      <c r="F2550" s="10">
        <v>27462</v>
      </c>
      <c r="G2550" s="10">
        <v>387</v>
      </c>
      <c r="H2550" s="10">
        <v>823869</v>
      </c>
    </row>
    <row r="2551" spans="5:8" x14ac:dyDescent="0.15">
      <c r="E2551" s="10">
        <v>2549</v>
      </c>
      <c r="F2551" s="10">
        <v>27469</v>
      </c>
      <c r="G2551" s="10">
        <v>388</v>
      </c>
      <c r="H2551" s="10">
        <v>824092</v>
      </c>
    </row>
    <row r="2552" spans="5:8" x14ac:dyDescent="0.15">
      <c r="E2552" s="10">
        <v>2550</v>
      </c>
      <c r="F2552" s="10">
        <v>27477</v>
      </c>
      <c r="G2552" s="10">
        <v>388</v>
      </c>
      <c r="H2552" s="10">
        <v>824315</v>
      </c>
    </row>
    <row r="2553" spans="5:8" x14ac:dyDescent="0.15">
      <c r="E2553" s="10">
        <v>2551</v>
      </c>
      <c r="F2553" s="10">
        <v>27484</v>
      </c>
      <c r="G2553" s="10">
        <v>388</v>
      </c>
      <c r="H2553" s="10">
        <v>824538</v>
      </c>
    </row>
    <row r="2554" spans="5:8" x14ac:dyDescent="0.15">
      <c r="E2554" s="10">
        <v>2552</v>
      </c>
      <c r="F2554" s="10">
        <v>27492</v>
      </c>
      <c r="G2554" s="10">
        <v>388</v>
      </c>
      <c r="H2554" s="10">
        <v>824760</v>
      </c>
    </row>
    <row r="2555" spans="5:8" x14ac:dyDescent="0.15">
      <c r="E2555" s="10">
        <v>2553</v>
      </c>
      <c r="F2555" s="10">
        <v>27499</v>
      </c>
      <c r="G2555" s="10">
        <v>388</v>
      </c>
      <c r="H2555" s="10">
        <v>824983</v>
      </c>
    </row>
    <row r="2556" spans="5:8" x14ac:dyDescent="0.15">
      <c r="E2556" s="10">
        <v>2554</v>
      </c>
      <c r="F2556" s="10">
        <v>27506</v>
      </c>
      <c r="G2556" s="10">
        <v>388</v>
      </c>
      <c r="H2556" s="10">
        <v>825206</v>
      </c>
    </row>
    <row r="2557" spans="5:8" x14ac:dyDescent="0.15">
      <c r="E2557" s="10">
        <v>2555</v>
      </c>
      <c r="F2557" s="10">
        <v>27514</v>
      </c>
      <c r="G2557" s="10">
        <v>388</v>
      </c>
      <c r="H2557" s="10">
        <v>825429</v>
      </c>
    </row>
    <row r="2558" spans="5:8" x14ac:dyDescent="0.15">
      <c r="E2558" s="10">
        <v>2556</v>
      </c>
      <c r="F2558" s="10">
        <v>27521</v>
      </c>
      <c r="G2558" s="10">
        <v>388</v>
      </c>
      <c r="H2558" s="10">
        <v>825652</v>
      </c>
    </row>
    <row r="2559" spans="5:8" x14ac:dyDescent="0.15">
      <c r="E2559" s="10">
        <v>2557</v>
      </c>
      <c r="F2559" s="10">
        <v>27529</v>
      </c>
      <c r="G2559" s="10">
        <v>388</v>
      </c>
      <c r="H2559" s="10">
        <v>825874</v>
      </c>
    </row>
    <row r="2560" spans="5:8" x14ac:dyDescent="0.15">
      <c r="E2560" s="10">
        <v>2558</v>
      </c>
      <c r="F2560" s="10">
        <v>27536</v>
      </c>
      <c r="G2560" s="10">
        <v>388</v>
      </c>
      <c r="H2560" s="10">
        <v>826097</v>
      </c>
    </row>
    <row r="2561" spans="5:8" x14ac:dyDescent="0.15">
      <c r="E2561" s="10">
        <v>2559</v>
      </c>
      <c r="F2561" s="10">
        <v>27543</v>
      </c>
      <c r="G2561" s="10">
        <v>388</v>
      </c>
      <c r="H2561" s="10">
        <v>826320</v>
      </c>
    </row>
    <row r="2562" spans="5:8" x14ac:dyDescent="0.15">
      <c r="E2562" s="10">
        <v>2560</v>
      </c>
      <c r="F2562" s="10">
        <v>27551</v>
      </c>
      <c r="G2562" s="10">
        <v>388</v>
      </c>
      <c r="H2562" s="10">
        <v>826543</v>
      </c>
    </row>
    <row r="2563" spans="5:8" x14ac:dyDescent="0.15">
      <c r="E2563" s="10">
        <v>2561</v>
      </c>
      <c r="F2563" s="10">
        <v>27558</v>
      </c>
      <c r="G2563" s="10">
        <v>388</v>
      </c>
      <c r="H2563" s="10">
        <v>826765</v>
      </c>
    </row>
    <row r="2564" spans="5:8" x14ac:dyDescent="0.15">
      <c r="E2564" s="10">
        <v>2562</v>
      </c>
      <c r="F2564" s="10">
        <v>27566</v>
      </c>
      <c r="G2564" s="10">
        <v>388</v>
      </c>
      <c r="H2564" s="10">
        <v>826988</v>
      </c>
    </row>
    <row r="2565" spans="5:8" x14ac:dyDescent="0.15">
      <c r="E2565" s="10">
        <v>2563</v>
      </c>
      <c r="F2565" s="10">
        <v>27573</v>
      </c>
      <c r="G2565" s="10">
        <v>388</v>
      </c>
      <c r="H2565" s="10">
        <v>827211</v>
      </c>
    </row>
    <row r="2566" spans="5:8" x14ac:dyDescent="0.15">
      <c r="E2566" s="10">
        <v>2564</v>
      </c>
      <c r="F2566" s="10">
        <v>27581</v>
      </c>
      <c r="G2566" s="10">
        <v>388</v>
      </c>
      <c r="H2566" s="10">
        <v>827434</v>
      </c>
    </row>
    <row r="2567" spans="5:8" x14ac:dyDescent="0.15">
      <c r="E2567" s="10">
        <v>2565</v>
      </c>
      <c r="F2567" s="10">
        <v>27588</v>
      </c>
      <c r="G2567" s="10">
        <v>388</v>
      </c>
      <c r="H2567" s="10">
        <v>827657</v>
      </c>
    </row>
    <row r="2568" spans="5:8" x14ac:dyDescent="0.15">
      <c r="E2568" s="10">
        <v>2566</v>
      </c>
      <c r="F2568" s="10">
        <v>27595</v>
      </c>
      <c r="G2568" s="10">
        <v>388</v>
      </c>
      <c r="H2568" s="10">
        <v>827879</v>
      </c>
    </row>
    <row r="2569" spans="5:8" x14ac:dyDescent="0.15">
      <c r="E2569" s="10">
        <v>2567</v>
      </c>
      <c r="F2569" s="10">
        <v>27603</v>
      </c>
      <c r="G2569" s="10">
        <v>388</v>
      </c>
      <c r="H2569" s="10">
        <v>828102</v>
      </c>
    </row>
    <row r="2570" spans="5:8" x14ac:dyDescent="0.15">
      <c r="E2570" s="10">
        <v>2568</v>
      </c>
      <c r="F2570" s="10">
        <v>27610</v>
      </c>
      <c r="G2570" s="10">
        <v>388</v>
      </c>
      <c r="H2570" s="10">
        <v>828325</v>
      </c>
    </row>
    <row r="2571" spans="5:8" x14ac:dyDescent="0.15">
      <c r="E2571" s="10">
        <v>2569</v>
      </c>
      <c r="F2571" s="10">
        <v>27618</v>
      </c>
      <c r="G2571" s="10">
        <v>388</v>
      </c>
      <c r="H2571" s="10">
        <v>828548</v>
      </c>
    </row>
    <row r="2572" spans="5:8" x14ac:dyDescent="0.15">
      <c r="E2572" s="10">
        <v>2570</v>
      </c>
      <c r="F2572" s="10">
        <v>27625</v>
      </c>
      <c r="G2572" s="10">
        <v>388</v>
      </c>
      <c r="H2572" s="10">
        <v>828771</v>
      </c>
    </row>
    <row r="2573" spans="5:8" x14ac:dyDescent="0.15">
      <c r="E2573" s="10">
        <v>2571</v>
      </c>
      <c r="F2573" s="10">
        <v>27633</v>
      </c>
      <c r="G2573" s="10">
        <v>388</v>
      </c>
      <c r="H2573" s="10">
        <v>828993</v>
      </c>
    </row>
    <row r="2574" spans="5:8" x14ac:dyDescent="0.15">
      <c r="E2574" s="10">
        <v>2572</v>
      </c>
      <c r="F2574" s="10">
        <v>27640</v>
      </c>
      <c r="G2574" s="10">
        <v>388</v>
      </c>
      <c r="H2574" s="10">
        <v>829216</v>
      </c>
    </row>
    <row r="2575" spans="5:8" x14ac:dyDescent="0.15">
      <c r="E2575" s="10">
        <v>2573</v>
      </c>
      <c r="F2575" s="10">
        <v>27647</v>
      </c>
      <c r="G2575" s="10">
        <v>388</v>
      </c>
      <c r="H2575" s="10">
        <v>829439</v>
      </c>
    </row>
    <row r="2576" spans="5:8" x14ac:dyDescent="0.15">
      <c r="E2576" s="10">
        <v>2574</v>
      </c>
      <c r="F2576" s="10">
        <v>27655</v>
      </c>
      <c r="G2576" s="10">
        <v>388</v>
      </c>
      <c r="H2576" s="10">
        <v>829662</v>
      </c>
    </row>
    <row r="2577" spans="5:8" x14ac:dyDescent="0.15">
      <c r="E2577" s="10">
        <v>2575</v>
      </c>
      <c r="F2577" s="10">
        <v>27662</v>
      </c>
      <c r="G2577" s="10">
        <v>389</v>
      </c>
      <c r="H2577" s="10">
        <v>829884</v>
      </c>
    </row>
    <row r="2578" spans="5:8" x14ac:dyDescent="0.15">
      <c r="E2578" s="10">
        <v>2576</v>
      </c>
      <c r="F2578" s="10">
        <v>27670</v>
      </c>
      <c r="G2578" s="10">
        <v>389</v>
      </c>
      <c r="H2578" s="10">
        <v>830107</v>
      </c>
    </row>
    <row r="2579" spans="5:8" x14ac:dyDescent="0.15">
      <c r="E2579" s="10">
        <v>2577</v>
      </c>
      <c r="F2579" s="10">
        <v>27677</v>
      </c>
      <c r="G2579" s="10">
        <v>389</v>
      </c>
      <c r="H2579" s="10">
        <v>830330</v>
      </c>
    </row>
    <row r="2580" spans="5:8" x14ac:dyDescent="0.15">
      <c r="E2580" s="10">
        <v>2578</v>
      </c>
      <c r="F2580" s="10">
        <v>27685</v>
      </c>
      <c r="G2580" s="10">
        <v>389</v>
      </c>
      <c r="H2580" s="10">
        <v>830553</v>
      </c>
    </row>
    <row r="2581" spans="5:8" x14ac:dyDescent="0.15">
      <c r="E2581" s="10">
        <v>2579</v>
      </c>
      <c r="F2581" s="10">
        <v>27692</v>
      </c>
      <c r="G2581" s="10">
        <v>389</v>
      </c>
      <c r="H2581" s="10">
        <v>830776</v>
      </c>
    </row>
    <row r="2582" spans="5:8" x14ac:dyDescent="0.15">
      <c r="E2582" s="10">
        <v>2580</v>
      </c>
      <c r="F2582" s="10">
        <v>27699</v>
      </c>
      <c r="G2582" s="10">
        <v>389</v>
      </c>
      <c r="H2582" s="10">
        <v>830998</v>
      </c>
    </row>
    <row r="2583" spans="5:8" x14ac:dyDescent="0.15">
      <c r="E2583" s="10">
        <v>2581</v>
      </c>
      <c r="F2583" s="10">
        <v>27707</v>
      </c>
      <c r="G2583" s="10">
        <v>389</v>
      </c>
      <c r="H2583" s="10">
        <v>831221</v>
      </c>
    </row>
    <row r="2584" spans="5:8" x14ac:dyDescent="0.15">
      <c r="E2584" s="10">
        <v>2582</v>
      </c>
      <c r="F2584" s="10">
        <v>27714</v>
      </c>
      <c r="G2584" s="10">
        <v>389</v>
      </c>
      <c r="H2584" s="10">
        <v>831444</v>
      </c>
    </row>
    <row r="2585" spans="5:8" x14ac:dyDescent="0.15">
      <c r="E2585" s="10">
        <v>2583</v>
      </c>
      <c r="F2585" s="10">
        <v>27722</v>
      </c>
      <c r="G2585" s="10">
        <v>389</v>
      </c>
      <c r="H2585" s="10">
        <v>831667</v>
      </c>
    </row>
    <row r="2586" spans="5:8" x14ac:dyDescent="0.15">
      <c r="E2586" s="10">
        <v>2584</v>
      </c>
      <c r="F2586" s="10">
        <v>27729</v>
      </c>
      <c r="G2586" s="10">
        <v>389</v>
      </c>
      <c r="H2586" s="10">
        <v>831890</v>
      </c>
    </row>
    <row r="2587" spans="5:8" x14ac:dyDescent="0.15">
      <c r="E2587" s="10">
        <v>2585</v>
      </c>
      <c r="F2587" s="10">
        <v>27737</v>
      </c>
      <c r="G2587" s="10">
        <v>389</v>
      </c>
      <c r="H2587" s="10">
        <v>832112</v>
      </c>
    </row>
    <row r="2588" spans="5:8" x14ac:dyDescent="0.15">
      <c r="E2588" s="10">
        <v>2586</v>
      </c>
      <c r="F2588" s="10">
        <v>27744</v>
      </c>
      <c r="G2588" s="10">
        <v>389</v>
      </c>
      <c r="H2588" s="10">
        <v>832335</v>
      </c>
    </row>
    <row r="2589" spans="5:8" x14ac:dyDescent="0.15">
      <c r="E2589" s="10">
        <v>2587</v>
      </c>
      <c r="F2589" s="10">
        <v>27751</v>
      </c>
      <c r="G2589" s="10">
        <v>389</v>
      </c>
      <c r="H2589" s="10">
        <v>832558</v>
      </c>
    </row>
    <row r="2590" spans="5:8" x14ac:dyDescent="0.15">
      <c r="E2590" s="10">
        <v>2588</v>
      </c>
      <c r="F2590" s="10">
        <v>27759</v>
      </c>
      <c r="G2590" s="10">
        <v>389</v>
      </c>
      <c r="H2590" s="10">
        <v>832781</v>
      </c>
    </row>
    <row r="2591" spans="5:8" x14ac:dyDescent="0.15">
      <c r="E2591" s="10">
        <v>2589</v>
      </c>
      <c r="F2591" s="10">
        <v>27766</v>
      </c>
      <c r="G2591" s="10">
        <v>389</v>
      </c>
      <c r="H2591" s="10">
        <v>833004</v>
      </c>
    </row>
    <row r="2592" spans="5:8" x14ac:dyDescent="0.15">
      <c r="E2592" s="10">
        <v>2590</v>
      </c>
      <c r="F2592" s="10">
        <v>27774</v>
      </c>
      <c r="G2592" s="10">
        <v>389</v>
      </c>
      <c r="H2592" s="10">
        <v>833226</v>
      </c>
    </row>
    <row r="2593" spans="5:8" x14ac:dyDescent="0.15">
      <c r="E2593" s="10">
        <v>2591</v>
      </c>
      <c r="F2593" s="10">
        <v>27781</v>
      </c>
      <c r="G2593" s="10">
        <v>389</v>
      </c>
      <c r="H2593" s="10">
        <v>833449</v>
      </c>
    </row>
    <row r="2594" spans="5:8" x14ac:dyDescent="0.15">
      <c r="E2594" s="10">
        <v>2592</v>
      </c>
      <c r="F2594" s="10">
        <v>27789</v>
      </c>
      <c r="G2594" s="10">
        <v>389</v>
      </c>
      <c r="H2594" s="10">
        <v>833672</v>
      </c>
    </row>
    <row r="2595" spans="5:8" x14ac:dyDescent="0.15">
      <c r="E2595" s="10">
        <v>2593</v>
      </c>
      <c r="F2595" s="10">
        <v>27796</v>
      </c>
      <c r="G2595" s="10">
        <v>389</v>
      </c>
      <c r="H2595" s="10">
        <v>833895</v>
      </c>
    </row>
    <row r="2596" spans="5:8" x14ac:dyDescent="0.15">
      <c r="E2596" s="10">
        <v>2594</v>
      </c>
      <c r="F2596" s="10">
        <v>27803</v>
      </c>
      <c r="G2596" s="10">
        <v>389</v>
      </c>
      <c r="H2596" s="10">
        <v>834117</v>
      </c>
    </row>
    <row r="2597" spans="5:8" x14ac:dyDescent="0.15">
      <c r="E2597" s="10">
        <v>2595</v>
      </c>
      <c r="F2597" s="10">
        <v>27811</v>
      </c>
      <c r="G2597" s="10">
        <v>389</v>
      </c>
      <c r="H2597" s="10">
        <v>834340</v>
      </c>
    </row>
    <row r="2598" spans="5:8" x14ac:dyDescent="0.15">
      <c r="E2598" s="10">
        <v>2596</v>
      </c>
      <c r="F2598" s="10">
        <v>27818</v>
      </c>
      <c r="G2598" s="10">
        <v>389</v>
      </c>
      <c r="H2598" s="10">
        <v>834563</v>
      </c>
    </row>
    <row r="2599" spans="5:8" x14ac:dyDescent="0.15">
      <c r="E2599" s="10">
        <v>2597</v>
      </c>
      <c r="F2599" s="10">
        <v>27826</v>
      </c>
      <c r="G2599" s="10">
        <v>389</v>
      </c>
      <c r="H2599" s="10">
        <v>834786</v>
      </c>
    </row>
    <row r="2600" spans="5:8" x14ac:dyDescent="0.15">
      <c r="E2600" s="10">
        <v>2598</v>
      </c>
      <c r="F2600" s="10">
        <v>27833</v>
      </c>
      <c r="G2600" s="10">
        <v>389</v>
      </c>
      <c r="H2600" s="10">
        <v>835009</v>
      </c>
    </row>
    <row r="2601" spans="5:8" x14ac:dyDescent="0.15">
      <c r="E2601" s="10">
        <v>2599</v>
      </c>
      <c r="F2601" s="10">
        <v>27841</v>
      </c>
      <c r="G2601" s="10">
        <v>389</v>
      </c>
      <c r="H2601" s="10">
        <v>835231</v>
      </c>
    </row>
    <row r="2602" spans="5:8" x14ac:dyDescent="0.15">
      <c r="E2602" s="10">
        <v>2600</v>
      </c>
      <c r="F2602" s="10">
        <v>27848</v>
      </c>
      <c r="G2602" s="10">
        <v>390</v>
      </c>
      <c r="H2602" s="10">
        <v>835454</v>
      </c>
    </row>
    <row r="2603" spans="5:8" x14ac:dyDescent="0.15">
      <c r="E2603" s="10">
        <v>2601</v>
      </c>
      <c r="F2603" s="10">
        <v>27855</v>
      </c>
      <c r="G2603" s="10">
        <v>390</v>
      </c>
      <c r="H2603" s="10">
        <v>835677</v>
      </c>
    </row>
    <row r="2604" spans="5:8" x14ac:dyDescent="0.15">
      <c r="E2604" s="10">
        <v>2602</v>
      </c>
      <c r="F2604" s="10">
        <v>27863</v>
      </c>
      <c r="G2604" s="10">
        <v>390</v>
      </c>
      <c r="H2604" s="10">
        <v>835900</v>
      </c>
    </row>
    <row r="2605" spans="5:8" x14ac:dyDescent="0.15">
      <c r="E2605" s="10">
        <v>2603</v>
      </c>
      <c r="F2605" s="10">
        <v>27870</v>
      </c>
      <c r="G2605" s="10">
        <v>390</v>
      </c>
      <c r="H2605" s="10">
        <v>836123</v>
      </c>
    </row>
    <row r="2606" spans="5:8" x14ac:dyDescent="0.15">
      <c r="E2606" s="10">
        <v>2604</v>
      </c>
      <c r="F2606" s="10">
        <v>27878</v>
      </c>
      <c r="G2606" s="10">
        <v>390</v>
      </c>
      <c r="H2606" s="10">
        <v>836345</v>
      </c>
    </row>
    <row r="2607" spans="5:8" x14ac:dyDescent="0.15">
      <c r="E2607" s="10">
        <v>2605</v>
      </c>
      <c r="F2607" s="10">
        <v>27885</v>
      </c>
      <c r="G2607" s="10">
        <v>390</v>
      </c>
      <c r="H2607" s="10">
        <v>836568</v>
      </c>
    </row>
    <row r="2608" spans="5:8" x14ac:dyDescent="0.15">
      <c r="E2608" s="10">
        <v>2606</v>
      </c>
      <c r="F2608" s="10">
        <v>27893</v>
      </c>
      <c r="G2608" s="10">
        <v>390</v>
      </c>
      <c r="H2608" s="10">
        <v>836791</v>
      </c>
    </row>
    <row r="2609" spans="5:8" x14ac:dyDescent="0.15">
      <c r="E2609" s="10">
        <v>2607</v>
      </c>
      <c r="F2609" s="10">
        <v>27900</v>
      </c>
      <c r="G2609" s="10">
        <v>390</v>
      </c>
      <c r="H2609" s="10">
        <v>837014</v>
      </c>
    </row>
    <row r="2610" spans="5:8" x14ac:dyDescent="0.15">
      <c r="E2610" s="10">
        <v>2608</v>
      </c>
      <c r="F2610" s="10">
        <v>27907</v>
      </c>
      <c r="G2610" s="10">
        <v>390</v>
      </c>
      <c r="H2610" s="10">
        <v>837237</v>
      </c>
    </row>
    <row r="2611" spans="5:8" x14ac:dyDescent="0.15">
      <c r="E2611" s="10">
        <v>2609</v>
      </c>
      <c r="F2611" s="10">
        <v>27915</v>
      </c>
      <c r="G2611" s="10">
        <v>390</v>
      </c>
      <c r="H2611" s="10">
        <v>837459</v>
      </c>
    </row>
    <row r="2612" spans="5:8" x14ac:dyDescent="0.15">
      <c r="E2612" s="10">
        <v>2610</v>
      </c>
      <c r="F2612" s="10">
        <v>27922</v>
      </c>
      <c r="G2612" s="10">
        <v>390</v>
      </c>
      <c r="H2612" s="10">
        <v>837682</v>
      </c>
    </row>
    <row r="2613" spans="5:8" x14ac:dyDescent="0.15">
      <c r="E2613" s="10">
        <v>2611</v>
      </c>
      <c r="F2613" s="10">
        <v>27930</v>
      </c>
      <c r="G2613" s="10">
        <v>390</v>
      </c>
      <c r="H2613" s="10">
        <v>837905</v>
      </c>
    </row>
    <row r="2614" spans="5:8" x14ac:dyDescent="0.15">
      <c r="E2614" s="10">
        <v>2612</v>
      </c>
      <c r="F2614" s="10">
        <v>27937</v>
      </c>
      <c r="G2614" s="10">
        <v>390</v>
      </c>
      <c r="H2614" s="10">
        <v>838128</v>
      </c>
    </row>
    <row r="2615" spans="5:8" x14ac:dyDescent="0.15">
      <c r="E2615" s="10">
        <v>2613</v>
      </c>
      <c r="F2615" s="10">
        <v>27945</v>
      </c>
      <c r="G2615" s="10">
        <v>390</v>
      </c>
      <c r="H2615" s="10">
        <v>838350</v>
      </c>
    </row>
    <row r="2616" spans="5:8" x14ac:dyDescent="0.15">
      <c r="E2616" s="10">
        <v>2614</v>
      </c>
      <c r="F2616" s="10">
        <v>27952</v>
      </c>
      <c r="G2616" s="10">
        <v>390</v>
      </c>
      <c r="H2616" s="10">
        <v>838573</v>
      </c>
    </row>
    <row r="2617" spans="5:8" x14ac:dyDescent="0.15">
      <c r="E2617" s="10">
        <v>2615</v>
      </c>
      <c r="F2617" s="10">
        <v>27959</v>
      </c>
      <c r="G2617" s="10">
        <v>390</v>
      </c>
      <c r="H2617" s="10">
        <v>838796</v>
      </c>
    </row>
    <row r="2618" spans="5:8" x14ac:dyDescent="0.15">
      <c r="E2618" s="10">
        <v>2616</v>
      </c>
      <c r="F2618" s="10">
        <v>27967</v>
      </c>
      <c r="G2618" s="10">
        <v>390</v>
      </c>
      <c r="H2618" s="10">
        <v>839019</v>
      </c>
    </row>
    <row r="2619" spans="5:8" x14ac:dyDescent="0.15">
      <c r="E2619" s="10">
        <v>2617</v>
      </c>
      <c r="F2619" s="10">
        <v>27974</v>
      </c>
      <c r="G2619" s="10">
        <v>390</v>
      </c>
      <c r="H2619" s="10">
        <v>839242</v>
      </c>
    </row>
    <row r="2620" spans="5:8" x14ac:dyDescent="0.15">
      <c r="E2620" s="10">
        <v>2618</v>
      </c>
      <c r="F2620" s="10">
        <v>27982</v>
      </c>
      <c r="G2620" s="10">
        <v>390</v>
      </c>
      <c r="H2620" s="10">
        <v>839464</v>
      </c>
    </row>
    <row r="2621" spans="5:8" x14ac:dyDescent="0.15">
      <c r="E2621" s="10">
        <v>2619</v>
      </c>
      <c r="F2621" s="10">
        <v>27989</v>
      </c>
      <c r="G2621" s="10">
        <v>390</v>
      </c>
      <c r="H2621" s="10">
        <v>839687</v>
      </c>
    </row>
    <row r="2622" spans="5:8" x14ac:dyDescent="0.15">
      <c r="E2622" s="10">
        <v>2620</v>
      </c>
      <c r="F2622" s="10">
        <v>27996</v>
      </c>
      <c r="G2622" s="10">
        <v>390</v>
      </c>
      <c r="H2622" s="10">
        <v>839910</v>
      </c>
    </row>
    <row r="2623" spans="5:8" x14ac:dyDescent="0.15">
      <c r="E2623" s="10">
        <v>2621</v>
      </c>
      <c r="F2623" s="10">
        <v>28004</v>
      </c>
      <c r="G2623" s="10">
        <v>390</v>
      </c>
      <c r="H2623" s="10">
        <v>840133</v>
      </c>
    </row>
    <row r="2624" spans="5:8" x14ac:dyDescent="0.15">
      <c r="E2624" s="10">
        <v>2622</v>
      </c>
      <c r="F2624" s="10">
        <v>28011</v>
      </c>
      <c r="G2624" s="10">
        <v>390</v>
      </c>
      <c r="H2624" s="10">
        <v>840356</v>
      </c>
    </row>
    <row r="2625" spans="5:8" x14ac:dyDescent="0.15">
      <c r="E2625" s="10">
        <v>2623</v>
      </c>
      <c r="F2625" s="10">
        <v>28019</v>
      </c>
      <c r="G2625" s="10">
        <v>390</v>
      </c>
      <c r="H2625" s="10">
        <v>840578</v>
      </c>
    </row>
    <row r="2626" spans="5:8" x14ac:dyDescent="0.15">
      <c r="E2626" s="10">
        <v>2624</v>
      </c>
      <c r="F2626" s="10">
        <v>28026</v>
      </c>
      <c r="G2626" s="10">
        <v>390</v>
      </c>
      <c r="H2626" s="10">
        <v>840801</v>
      </c>
    </row>
    <row r="2627" spans="5:8" x14ac:dyDescent="0.15">
      <c r="E2627" s="10">
        <v>2625</v>
      </c>
      <c r="F2627" s="10">
        <v>28034</v>
      </c>
      <c r="G2627" s="10">
        <v>390</v>
      </c>
      <c r="H2627" s="10">
        <v>841024</v>
      </c>
    </row>
    <row r="2628" spans="5:8" x14ac:dyDescent="0.15">
      <c r="E2628" s="10">
        <v>2626</v>
      </c>
      <c r="F2628" s="10">
        <v>28041</v>
      </c>
      <c r="G2628" s="10">
        <v>391</v>
      </c>
      <c r="H2628" s="10">
        <v>841247</v>
      </c>
    </row>
    <row r="2629" spans="5:8" x14ac:dyDescent="0.15">
      <c r="E2629" s="10">
        <v>2627</v>
      </c>
      <c r="F2629" s="10">
        <v>28048</v>
      </c>
      <c r="G2629" s="10">
        <v>391</v>
      </c>
      <c r="H2629" s="10">
        <v>841470</v>
      </c>
    </row>
    <row r="2630" spans="5:8" x14ac:dyDescent="0.15">
      <c r="E2630" s="10">
        <v>2628</v>
      </c>
      <c r="F2630" s="10">
        <v>28056</v>
      </c>
      <c r="G2630" s="10">
        <v>391</v>
      </c>
      <c r="H2630" s="10">
        <v>841692</v>
      </c>
    </row>
    <row r="2631" spans="5:8" x14ac:dyDescent="0.15">
      <c r="E2631" s="10">
        <v>2629</v>
      </c>
      <c r="F2631" s="10">
        <v>28063</v>
      </c>
      <c r="G2631" s="10">
        <v>391</v>
      </c>
      <c r="H2631" s="10">
        <v>841915</v>
      </c>
    </row>
    <row r="2632" spans="5:8" x14ac:dyDescent="0.15">
      <c r="E2632" s="10">
        <v>2630</v>
      </c>
      <c r="F2632" s="10">
        <v>28071</v>
      </c>
      <c r="G2632" s="10">
        <v>391</v>
      </c>
      <c r="H2632" s="10">
        <v>842138</v>
      </c>
    </row>
    <row r="2633" spans="5:8" x14ac:dyDescent="0.15">
      <c r="E2633" s="10">
        <v>2631</v>
      </c>
      <c r="F2633" s="10">
        <v>28078</v>
      </c>
      <c r="G2633" s="10">
        <v>391</v>
      </c>
      <c r="H2633" s="10">
        <v>842361</v>
      </c>
    </row>
    <row r="2634" spans="5:8" x14ac:dyDescent="0.15">
      <c r="E2634" s="10">
        <v>2632</v>
      </c>
      <c r="F2634" s="10">
        <v>28086</v>
      </c>
      <c r="G2634" s="10">
        <v>391</v>
      </c>
      <c r="H2634" s="10">
        <v>842583</v>
      </c>
    </row>
    <row r="2635" spans="5:8" x14ac:dyDescent="0.15">
      <c r="E2635" s="10">
        <v>2633</v>
      </c>
      <c r="F2635" s="10">
        <v>28093</v>
      </c>
      <c r="G2635" s="10">
        <v>391</v>
      </c>
      <c r="H2635" s="10">
        <v>842806</v>
      </c>
    </row>
    <row r="2636" spans="5:8" x14ac:dyDescent="0.15">
      <c r="E2636" s="10">
        <v>2634</v>
      </c>
      <c r="F2636" s="10">
        <v>28100</v>
      </c>
      <c r="G2636" s="10">
        <v>391</v>
      </c>
      <c r="H2636" s="10">
        <v>843029</v>
      </c>
    </row>
    <row r="2637" spans="5:8" x14ac:dyDescent="0.15">
      <c r="E2637" s="10">
        <v>2635</v>
      </c>
      <c r="F2637" s="10">
        <v>28108</v>
      </c>
      <c r="G2637" s="10">
        <v>391</v>
      </c>
      <c r="H2637" s="10">
        <v>843252</v>
      </c>
    </row>
    <row r="2638" spans="5:8" x14ac:dyDescent="0.15">
      <c r="E2638" s="10">
        <v>2636</v>
      </c>
      <c r="F2638" s="10">
        <v>28115</v>
      </c>
      <c r="G2638" s="10">
        <v>391</v>
      </c>
      <c r="H2638" s="10">
        <v>843475</v>
      </c>
    </row>
    <row r="2639" spans="5:8" x14ac:dyDescent="0.15">
      <c r="E2639" s="10">
        <v>2637</v>
      </c>
      <c r="F2639" s="10">
        <v>28123</v>
      </c>
      <c r="G2639" s="10">
        <v>391</v>
      </c>
      <c r="H2639" s="10">
        <v>843697</v>
      </c>
    </row>
    <row r="2640" spans="5:8" x14ac:dyDescent="0.15">
      <c r="E2640" s="10">
        <v>2638</v>
      </c>
      <c r="F2640" s="10">
        <v>28130</v>
      </c>
      <c r="G2640" s="10">
        <v>391</v>
      </c>
      <c r="H2640" s="10">
        <v>843920</v>
      </c>
    </row>
    <row r="2641" spans="5:8" x14ac:dyDescent="0.15">
      <c r="E2641" s="10">
        <v>2639</v>
      </c>
      <c r="F2641" s="10">
        <v>28138</v>
      </c>
      <c r="G2641" s="10">
        <v>391</v>
      </c>
      <c r="H2641" s="10">
        <v>844143</v>
      </c>
    </row>
    <row r="2642" spans="5:8" x14ac:dyDescent="0.15">
      <c r="E2642" s="10">
        <v>2640</v>
      </c>
      <c r="F2642" s="10">
        <v>28145</v>
      </c>
      <c r="G2642" s="10">
        <v>391</v>
      </c>
      <c r="H2642" s="10">
        <v>844366</v>
      </c>
    </row>
    <row r="2643" spans="5:8" x14ac:dyDescent="0.15">
      <c r="E2643" s="10">
        <v>2641</v>
      </c>
      <c r="F2643" s="10">
        <v>28152</v>
      </c>
      <c r="G2643" s="10">
        <v>391</v>
      </c>
      <c r="H2643" s="10">
        <v>844589</v>
      </c>
    </row>
    <row r="2644" spans="5:8" x14ac:dyDescent="0.15">
      <c r="E2644" s="10">
        <v>2642</v>
      </c>
      <c r="F2644" s="10">
        <v>28160</v>
      </c>
      <c r="G2644" s="10">
        <v>391</v>
      </c>
      <c r="H2644" s="10">
        <v>844811</v>
      </c>
    </row>
    <row r="2645" spans="5:8" x14ac:dyDescent="0.15">
      <c r="E2645" s="10">
        <v>2643</v>
      </c>
      <c r="F2645" s="10">
        <v>28167</v>
      </c>
      <c r="G2645" s="10">
        <v>391</v>
      </c>
      <c r="H2645" s="10">
        <v>845034</v>
      </c>
    </row>
    <row r="2646" spans="5:8" x14ac:dyDescent="0.15">
      <c r="E2646" s="10">
        <v>2644</v>
      </c>
      <c r="F2646" s="10">
        <v>28175</v>
      </c>
      <c r="G2646" s="10">
        <v>391</v>
      </c>
      <c r="H2646" s="10">
        <v>845257</v>
      </c>
    </row>
    <row r="2647" spans="5:8" x14ac:dyDescent="0.15">
      <c r="E2647" s="10">
        <v>2645</v>
      </c>
      <c r="F2647" s="10">
        <v>28182</v>
      </c>
      <c r="G2647" s="10">
        <v>391</v>
      </c>
      <c r="H2647" s="10">
        <v>845480</v>
      </c>
    </row>
    <row r="2648" spans="5:8" x14ac:dyDescent="0.15">
      <c r="E2648" s="10">
        <v>2646</v>
      </c>
      <c r="F2648" s="10">
        <v>28190</v>
      </c>
      <c r="G2648" s="10">
        <v>391</v>
      </c>
      <c r="H2648" s="10">
        <v>845702</v>
      </c>
    </row>
    <row r="2649" spans="5:8" x14ac:dyDescent="0.15">
      <c r="E2649" s="10">
        <v>2647</v>
      </c>
      <c r="F2649" s="10">
        <v>28197</v>
      </c>
      <c r="G2649" s="10">
        <v>391</v>
      </c>
      <c r="H2649" s="10">
        <v>845925</v>
      </c>
    </row>
    <row r="2650" spans="5:8" x14ac:dyDescent="0.15">
      <c r="E2650" s="10">
        <v>2648</v>
      </c>
      <c r="F2650" s="10">
        <v>28204</v>
      </c>
      <c r="G2650" s="10">
        <v>391</v>
      </c>
      <c r="H2650" s="10">
        <v>846148</v>
      </c>
    </row>
    <row r="2651" spans="5:8" x14ac:dyDescent="0.15">
      <c r="E2651" s="10">
        <v>2649</v>
      </c>
      <c r="F2651" s="10">
        <v>28212</v>
      </c>
      <c r="G2651" s="10">
        <v>391</v>
      </c>
      <c r="H2651" s="10">
        <v>846371</v>
      </c>
    </row>
    <row r="2652" spans="5:8" x14ac:dyDescent="0.15">
      <c r="E2652" s="10">
        <v>2650</v>
      </c>
      <c r="F2652" s="10">
        <v>28219</v>
      </c>
      <c r="G2652" s="10">
        <v>391</v>
      </c>
      <c r="H2652" s="10">
        <v>846594</v>
      </c>
    </row>
    <row r="2653" spans="5:8" x14ac:dyDescent="0.15">
      <c r="E2653" s="10">
        <v>2651</v>
      </c>
      <c r="F2653" s="10">
        <v>28227</v>
      </c>
      <c r="G2653" s="10">
        <v>391</v>
      </c>
      <c r="H2653" s="10">
        <v>846816</v>
      </c>
    </row>
    <row r="2654" spans="5:8" x14ac:dyDescent="0.15">
      <c r="E2654" s="10">
        <v>2652</v>
      </c>
      <c r="F2654" s="10">
        <v>28234</v>
      </c>
      <c r="G2654" s="10">
        <v>392</v>
      </c>
      <c r="H2654" s="10">
        <v>847039</v>
      </c>
    </row>
    <row r="2655" spans="5:8" x14ac:dyDescent="0.15">
      <c r="E2655" s="10">
        <v>2653</v>
      </c>
      <c r="F2655" s="10">
        <v>28242</v>
      </c>
      <c r="G2655" s="10">
        <v>392</v>
      </c>
      <c r="H2655" s="10">
        <v>847262</v>
      </c>
    </row>
    <row r="2656" spans="5:8" x14ac:dyDescent="0.15">
      <c r="E2656" s="10">
        <v>2654</v>
      </c>
      <c r="F2656" s="10">
        <v>28249</v>
      </c>
      <c r="G2656" s="10">
        <v>392</v>
      </c>
      <c r="H2656" s="10">
        <v>847485</v>
      </c>
    </row>
    <row r="2657" spans="5:8" x14ac:dyDescent="0.15">
      <c r="E2657" s="10">
        <v>2655</v>
      </c>
      <c r="F2657" s="10">
        <v>28256</v>
      </c>
      <c r="G2657" s="10">
        <v>392</v>
      </c>
      <c r="H2657" s="10">
        <v>847708</v>
      </c>
    </row>
    <row r="2658" spans="5:8" x14ac:dyDescent="0.15">
      <c r="E2658" s="10">
        <v>2656</v>
      </c>
      <c r="F2658" s="10">
        <v>28264</v>
      </c>
      <c r="G2658" s="10">
        <v>392</v>
      </c>
      <c r="H2658" s="10">
        <v>847930</v>
      </c>
    </row>
    <row r="2659" spans="5:8" x14ac:dyDescent="0.15">
      <c r="E2659" s="10">
        <v>2657</v>
      </c>
      <c r="F2659" s="10">
        <v>28271</v>
      </c>
      <c r="G2659" s="10">
        <v>392</v>
      </c>
      <c r="H2659" s="10">
        <v>848153</v>
      </c>
    </row>
    <row r="2660" spans="5:8" x14ac:dyDescent="0.15">
      <c r="E2660" s="10">
        <v>2658</v>
      </c>
      <c r="F2660" s="10">
        <v>28279</v>
      </c>
      <c r="G2660" s="10">
        <v>392</v>
      </c>
      <c r="H2660" s="10">
        <v>848376</v>
      </c>
    </row>
    <row r="2661" spans="5:8" x14ac:dyDescent="0.15">
      <c r="E2661" s="10">
        <v>2659</v>
      </c>
      <c r="F2661" s="10">
        <v>28286</v>
      </c>
      <c r="G2661" s="10">
        <v>392</v>
      </c>
      <c r="H2661" s="10">
        <v>848599</v>
      </c>
    </row>
    <row r="2662" spans="5:8" x14ac:dyDescent="0.15">
      <c r="E2662" s="10">
        <v>2660</v>
      </c>
      <c r="F2662" s="10">
        <v>28294</v>
      </c>
      <c r="G2662" s="10">
        <v>392</v>
      </c>
      <c r="H2662" s="10">
        <v>848822</v>
      </c>
    </row>
    <row r="2663" spans="5:8" x14ac:dyDescent="0.15">
      <c r="E2663" s="10">
        <v>2661</v>
      </c>
      <c r="F2663" s="10">
        <v>28301</v>
      </c>
      <c r="G2663" s="10">
        <v>392</v>
      </c>
      <c r="H2663" s="10">
        <v>849044</v>
      </c>
    </row>
    <row r="2664" spans="5:8" x14ac:dyDescent="0.15">
      <c r="E2664" s="10">
        <v>2662</v>
      </c>
      <c r="F2664" s="10">
        <v>28308</v>
      </c>
      <c r="G2664" s="10">
        <v>392</v>
      </c>
      <c r="H2664" s="10">
        <v>849267</v>
      </c>
    </row>
    <row r="2665" spans="5:8" x14ac:dyDescent="0.15">
      <c r="E2665" s="10">
        <v>2663</v>
      </c>
      <c r="F2665" s="10">
        <v>28316</v>
      </c>
      <c r="G2665" s="10">
        <v>392</v>
      </c>
      <c r="H2665" s="10">
        <v>849490</v>
      </c>
    </row>
    <row r="2666" spans="5:8" x14ac:dyDescent="0.15">
      <c r="E2666" s="10">
        <v>2664</v>
      </c>
      <c r="F2666" s="10">
        <v>28323</v>
      </c>
      <c r="G2666" s="10">
        <v>392</v>
      </c>
      <c r="H2666" s="10">
        <v>849713</v>
      </c>
    </row>
    <row r="2667" spans="5:8" x14ac:dyDescent="0.15">
      <c r="E2667" s="10">
        <v>2665</v>
      </c>
      <c r="F2667" s="10">
        <v>28331</v>
      </c>
      <c r="G2667" s="10">
        <v>392</v>
      </c>
      <c r="H2667" s="10">
        <v>849935</v>
      </c>
    </row>
    <row r="2668" spans="5:8" x14ac:dyDescent="0.15">
      <c r="E2668" s="10">
        <v>2666</v>
      </c>
      <c r="F2668" s="10">
        <v>28338</v>
      </c>
      <c r="G2668" s="10">
        <v>392</v>
      </c>
      <c r="H2668" s="10">
        <v>850158</v>
      </c>
    </row>
    <row r="2669" spans="5:8" x14ac:dyDescent="0.15">
      <c r="E2669" s="10">
        <v>2667</v>
      </c>
      <c r="F2669" s="10">
        <v>28346</v>
      </c>
      <c r="G2669" s="10">
        <v>392</v>
      </c>
      <c r="H2669" s="10">
        <v>850381</v>
      </c>
    </row>
    <row r="2670" spans="5:8" x14ac:dyDescent="0.15">
      <c r="E2670" s="10">
        <v>2668</v>
      </c>
      <c r="F2670" s="10">
        <v>28353</v>
      </c>
      <c r="G2670" s="10">
        <v>392</v>
      </c>
      <c r="H2670" s="10">
        <v>850604</v>
      </c>
    </row>
    <row r="2671" spans="5:8" x14ac:dyDescent="0.15">
      <c r="E2671" s="10">
        <v>2669</v>
      </c>
      <c r="F2671" s="10">
        <v>28360</v>
      </c>
      <c r="G2671" s="10">
        <v>392</v>
      </c>
      <c r="H2671" s="10">
        <v>850827</v>
      </c>
    </row>
    <row r="2672" spans="5:8" x14ac:dyDescent="0.15">
      <c r="E2672" s="10">
        <v>2670</v>
      </c>
      <c r="F2672" s="10">
        <v>28368</v>
      </c>
      <c r="G2672" s="10">
        <v>392</v>
      </c>
      <c r="H2672" s="10">
        <v>851049</v>
      </c>
    </row>
    <row r="2673" spans="5:8" x14ac:dyDescent="0.15">
      <c r="E2673" s="10">
        <v>2671</v>
      </c>
      <c r="F2673" s="10">
        <v>28375</v>
      </c>
      <c r="G2673" s="10">
        <v>392</v>
      </c>
      <c r="H2673" s="10">
        <v>851272</v>
      </c>
    </row>
    <row r="2674" spans="5:8" x14ac:dyDescent="0.15">
      <c r="E2674" s="10">
        <v>2672</v>
      </c>
      <c r="F2674" s="10">
        <v>28383</v>
      </c>
      <c r="G2674" s="10">
        <v>392</v>
      </c>
      <c r="H2674" s="10">
        <v>851495</v>
      </c>
    </row>
    <row r="2675" spans="5:8" x14ac:dyDescent="0.15">
      <c r="E2675" s="10">
        <v>2673</v>
      </c>
      <c r="F2675" s="10">
        <v>28390</v>
      </c>
      <c r="G2675" s="10">
        <v>392</v>
      </c>
      <c r="H2675" s="10">
        <v>851718</v>
      </c>
    </row>
    <row r="2676" spans="5:8" x14ac:dyDescent="0.15">
      <c r="E2676" s="10">
        <v>2674</v>
      </c>
      <c r="F2676" s="10">
        <v>28398</v>
      </c>
      <c r="G2676" s="10">
        <v>392</v>
      </c>
      <c r="H2676" s="10">
        <v>851941</v>
      </c>
    </row>
    <row r="2677" spans="5:8" x14ac:dyDescent="0.15">
      <c r="E2677" s="10">
        <v>2675</v>
      </c>
      <c r="F2677" s="10">
        <v>28405</v>
      </c>
      <c r="G2677" s="10">
        <v>392</v>
      </c>
      <c r="H2677" s="10">
        <v>852163</v>
      </c>
    </row>
    <row r="2678" spans="5:8" x14ac:dyDescent="0.15">
      <c r="E2678" s="10">
        <v>2676</v>
      </c>
      <c r="F2678" s="10">
        <v>28412</v>
      </c>
      <c r="G2678" s="10">
        <v>392</v>
      </c>
      <c r="H2678" s="10">
        <v>852386</v>
      </c>
    </row>
    <row r="2679" spans="5:8" x14ac:dyDescent="0.15">
      <c r="E2679" s="10">
        <v>2677</v>
      </c>
      <c r="F2679" s="10">
        <v>28420</v>
      </c>
      <c r="G2679" s="10">
        <v>392</v>
      </c>
      <c r="H2679" s="10">
        <v>852609</v>
      </c>
    </row>
    <row r="2680" spans="5:8" x14ac:dyDescent="0.15">
      <c r="E2680" s="10">
        <v>2678</v>
      </c>
      <c r="F2680" s="10">
        <v>28427</v>
      </c>
      <c r="G2680" s="10">
        <v>393</v>
      </c>
      <c r="H2680" s="10">
        <v>852832</v>
      </c>
    </row>
    <row r="2681" spans="5:8" x14ac:dyDescent="0.15">
      <c r="E2681" s="10">
        <v>2679</v>
      </c>
      <c r="F2681" s="10">
        <v>28435</v>
      </c>
      <c r="G2681" s="10">
        <v>393</v>
      </c>
      <c r="H2681" s="10">
        <v>853055</v>
      </c>
    </row>
    <row r="2682" spans="5:8" x14ac:dyDescent="0.15">
      <c r="E2682" s="10">
        <v>2680</v>
      </c>
      <c r="F2682" s="10">
        <v>28442</v>
      </c>
      <c r="G2682" s="10">
        <v>393</v>
      </c>
      <c r="H2682" s="10">
        <v>853277</v>
      </c>
    </row>
    <row r="2683" spans="5:8" x14ac:dyDescent="0.15">
      <c r="E2683" s="10">
        <v>2681</v>
      </c>
      <c r="F2683" s="10">
        <v>28450</v>
      </c>
      <c r="G2683" s="10">
        <v>393</v>
      </c>
      <c r="H2683" s="10">
        <v>853500</v>
      </c>
    </row>
    <row r="2684" spans="5:8" x14ac:dyDescent="0.15">
      <c r="E2684" s="10">
        <v>2682</v>
      </c>
      <c r="F2684" s="10">
        <v>28457</v>
      </c>
      <c r="G2684" s="10">
        <v>393</v>
      </c>
      <c r="H2684" s="10">
        <v>853723</v>
      </c>
    </row>
    <row r="2685" spans="5:8" x14ac:dyDescent="0.15">
      <c r="E2685" s="10">
        <v>2683</v>
      </c>
      <c r="F2685" s="10">
        <v>28464</v>
      </c>
      <c r="G2685" s="10">
        <v>393</v>
      </c>
      <c r="H2685" s="10">
        <v>853946</v>
      </c>
    </row>
    <row r="2686" spans="5:8" x14ac:dyDescent="0.15">
      <c r="E2686" s="10">
        <v>2684</v>
      </c>
      <c r="F2686" s="10">
        <v>28472</v>
      </c>
      <c r="G2686" s="10">
        <v>393</v>
      </c>
      <c r="H2686" s="10">
        <v>854168</v>
      </c>
    </row>
    <row r="2687" spans="5:8" x14ac:dyDescent="0.15">
      <c r="E2687" s="10">
        <v>2685</v>
      </c>
      <c r="F2687" s="10">
        <v>28479</v>
      </c>
      <c r="G2687" s="10">
        <v>393</v>
      </c>
      <c r="H2687" s="10">
        <v>854391</v>
      </c>
    </row>
    <row r="2688" spans="5:8" x14ac:dyDescent="0.15">
      <c r="E2688" s="10">
        <v>2686</v>
      </c>
      <c r="F2688" s="10">
        <v>28487</v>
      </c>
      <c r="G2688" s="10">
        <v>393</v>
      </c>
      <c r="H2688" s="10">
        <v>854614</v>
      </c>
    </row>
    <row r="2689" spans="5:8" x14ac:dyDescent="0.15">
      <c r="E2689" s="10">
        <v>2687</v>
      </c>
      <c r="F2689" s="10">
        <v>28494</v>
      </c>
      <c r="G2689" s="10">
        <v>393</v>
      </c>
      <c r="H2689" s="10">
        <v>854837</v>
      </c>
    </row>
    <row r="2690" spans="5:8" x14ac:dyDescent="0.15">
      <c r="E2690" s="10">
        <v>2688</v>
      </c>
      <c r="F2690" s="10">
        <v>28501</v>
      </c>
      <c r="G2690" s="10">
        <v>393</v>
      </c>
      <c r="H2690" s="10">
        <v>855060</v>
      </c>
    </row>
    <row r="2691" spans="5:8" x14ac:dyDescent="0.15">
      <c r="E2691" s="10">
        <v>2689</v>
      </c>
      <c r="F2691" s="10">
        <v>28509</v>
      </c>
      <c r="G2691" s="10">
        <v>393</v>
      </c>
      <c r="H2691" s="10">
        <v>855282</v>
      </c>
    </row>
    <row r="2692" spans="5:8" x14ac:dyDescent="0.15">
      <c r="E2692" s="10">
        <v>2690</v>
      </c>
      <c r="F2692" s="10">
        <v>28516</v>
      </c>
      <c r="G2692" s="10">
        <v>393</v>
      </c>
      <c r="H2692" s="10">
        <v>855505</v>
      </c>
    </row>
    <row r="2693" spans="5:8" x14ac:dyDescent="0.15">
      <c r="E2693" s="10">
        <v>2691</v>
      </c>
      <c r="F2693" s="10">
        <v>28524</v>
      </c>
      <c r="G2693" s="10">
        <v>393</v>
      </c>
      <c r="H2693" s="10">
        <v>855728</v>
      </c>
    </row>
    <row r="2694" spans="5:8" x14ac:dyDescent="0.15">
      <c r="E2694" s="10">
        <v>2692</v>
      </c>
      <c r="F2694" s="10">
        <v>28531</v>
      </c>
      <c r="G2694" s="10">
        <v>393</v>
      </c>
      <c r="H2694" s="10">
        <v>855951</v>
      </c>
    </row>
    <row r="2695" spans="5:8" x14ac:dyDescent="0.15">
      <c r="E2695" s="10">
        <v>2693</v>
      </c>
      <c r="F2695" s="10">
        <v>28539</v>
      </c>
      <c r="G2695" s="10">
        <v>393</v>
      </c>
      <c r="H2695" s="10">
        <v>856174</v>
      </c>
    </row>
    <row r="2696" spans="5:8" x14ac:dyDescent="0.15">
      <c r="E2696" s="10">
        <v>2694</v>
      </c>
      <c r="F2696" s="10">
        <v>28546</v>
      </c>
      <c r="G2696" s="10">
        <v>393</v>
      </c>
      <c r="H2696" s="10">
        <v>856396</v>
      </c>
    </row>
    <row r="2697" spans="5:8" x14ac:dyDescent="0.15">
      <c r="E2697" s="10">
        <v>2695</v>
      </c>
      <c r="F2697" s="10">
        <v>28553</v>
      </c>
      <c r="G2697" s="10">
        <v>393</v>
      </c>
      <c r="H2697" s="10">
        <v>856619</v>
      </c>
    </row>
    <row r="2698" spans="5:8" x14ac:dyDescent="0.15">
      <c r="E2698" s="10">
        <v>2696</v>
      </c>
      <c r="F2698" s="10">
        <v>28561</v>
      </c>
      <c r="G2698" s="10">
        <v>393</v>
      </c>
      <c r="H2698" s="10">
        <v>856842</v>
      </c>
    </row>
    <row r="2699" spans="5:8" x14ac:dyDescent="0.15">
      <c r="E2699" s="10">
        <v>2697</v>
      </c>
      <c r="F2699" s="10">
        <v>28568</v>
      </c>
      <c r="G2699" s="10">
        <v>393</v>
      </c>
      <c r="H2699" s="10">
        <v>857065</v>
      </c>
    </row>
    <row r="2700" spans="5:8" x14ac:dyDescent="0.15">
      <c r="E2700" s="10">
        <v>2698</v>
      </c>
      <c r="F2700" s="10">
        <v>28576</v>
      </c>
      <c r="G2700" s="10">
        <v>393</v>
      </c>
      <c r="H2700" s="10">
        <v>857287</v>
      </c>
    </row>
    <row r="2701" spans="5:8" x14ac:dyDescent="0.15">
      <c r="E2701" s="10">
        <v>2699</v>
      </c>
      <c r="F2701" s="10">
        <v>28583</v>
      </c>
      <c r="G2701" s="10">
        <v>393</v>
      </c>
      <c r="H2701" s="10">
        <v>857510</v>
      </c>
    </row>
    <row r="2702" spans="5:8" x14ac:dyDescent="0.15">
      <c r="E2702" s="10">
        <v>2700</v>
      </c>
      <c r="F2702" s="10">
        <v>28591</v>
      </c>
      <c r="G2702" s="10">
        <v>393</v>
      </c>
      <c r="H2702" s="10">
        <v>857733</v>
      </c>
    </row>
    <row r="2703" spans="5:8" x14ac:dyDescent="0.15">
      <c r="E2703" s="10">
        <v>2701</v>
      </c>
      <c r="F2703" s="10">
        <v>28598</v>
      </c>
      <c r="G2703" s="10">
        <v>393</v>
      </c>
      <c r="H2703" s="10">
        <v>857956</v>
      </c>
    </row>
    <row r="2704" spans="5:8" x14ac:dyDescent="0.15">
      <c r="E2704" s="10">
        <v>2702</v>
      </c>
      <c r="F2704" s="10">
        <v>28605</v>
      </c>
      <c r="G2704" s="10">
        <v>393</v>
      </c>
      <c r="H2704" s="10">
        <v>858179</v>
      </c>
    </row>
    <row r="2705" spans="5:8" x14ac:dyDescent="0.15">
      <c r="E2705" s="10">
        <v>2703</v>
      </c>
      <c r="F2705" s="10">
        <v>28613</v>
      </c>
      <c r="G2705" s="10">
        <v>393</v>
      </c>
      <c r="H2705" s="10">
        <v>858401</v>
      </c>
    </row>
    <row r="2706" spans="5:8" x14ac:dyDescent="0.15">
      <c r="E2706" s="10">
        <v>2704</v>
      </c>
      <c r="F2706" s="10">
        <v>28620</v>
      </c>
      <c r="G2706" s="10">
        <v>394</v>
      </c>
      <c r="H2706" s="10">
        <v>858624</v>
      </c>
    </row>
    <row r="2707" spans="5:8" x14ac:dyDescent="0.15">
      <c r="E2707" s="10">
        <v>2705</v>
      </c>
      <c r="F2707" s="10">
        <v>28628</v>
      </c>
      <c r="G2707" s="10">
        <v>394</v>
      </c>
      <c r="H2707" s="10">
        <v>858847</v>
      </c>
    </row>
    <row r="2708" spans="5:8" x14ac:dyDescent="0.15">
      <c r="E2708" s="10">
        <v>2706</v>
      </c>
      <c r="F2708" s="10">
        <v>28635</v>
      </c>
      <c r="G2708" s="10">
        <v>394</v>
      </c>
      <c r="H2708" s="10">
        <v>859070</v>
      </c>
    </row>
    <row r="2709" spans="5:8" x14ac:dyDescent="0.15">
      <c r="E2709" s="10">
        <v>2707</v>
      </c>
      <c r="F2709" s="10">
        <v>28643</v>
      </c>
      <c r="G2709" s="10">
        <v>394</v>
      </c>
      <c r="H2709" s="10">
        <v>859293</v>
      </c>
    </row>
    <row r="2710" spans="5:8" x14ac:dyDescent="0.15">
      <c r="E2710" s="10">
        <v>2708</v>
      </c>
      <c r="F2710" s="10">
        <v>28650</v>
      </c>
      <c r="G2710" s="10">
        <v>394</v>
      </c>
      <c r="H2710" s="10">
        <v>859515</v>
      </c>
    </row>
    <row r="2711" spans="5:8" x14ac:dyDescent="0.15">
      <c r="E2711" s="10">
        <v>2709</v>
      </c>
      <c r="F2711" s="10">
        <v>28657</v>
      </c>
      <c r="G2711" s="10">
        <v>394</v>
      </c>
      <c r="H2711" s="10">
        <v>859738</v>
      </c>
    </row>
    <row r="2712" spans="5:8" x14ac:dyDescent="0.15">
      <c r="E2712" s="10">
        <v>2710</v>
      </c>
      <c r="F2712" s="10">
        <v>28665</v>
      </c>
      <c r="G2712" s="10">
        <v>394</v>
      </c>
      <c r="H2712" s="10">
        <v>859961</v>
      </c>
    </row>
    <row r="2713" spans="5:8" x14ac:dyDescent="0.15">
      <c r="E2713" s="10">
        <v>2711</v>
      </c>
      <c r="F2713" s="10">
        <v>28672</v>
      </c>
      <c r="G2713" s="10">
        <v>394</v>
      </c>
      <c r="H2713" s="10">
        <v>860184</v>
      </c>
    </row>
    <row r="2714" spans="5:8" x14ac:dyDescent="0.15">
      <c r="E2714" s="10">
        <v>2712</v>
      </c>
      <c r="F2714" s="10">
        <v>28680</v>
      </c>
      <c r="G2714" s="10">
        <v>394</v>
      </c>
      <c r="H2714" s="10">
        <v>860407</v>
      </c>
    </row>
    <row r="2715" spans="5:8" x14ac:dyDescent="0.15">
      <c r="E2715" s="10">
        <v>2713</v>
      </c>
      <c r="F2715" s="10">
        <v>28687</v>
      </c>
      <c r="G2715" s="10">
        <v>394</v>
      </c>
      <c r="H2715" s="10">
        <v>860629</v>
      </c>
    </row>
    <row r="2716" spans="5:8" x14ac:dyDescent="0.15">
      <c r="E2716" s="10">
        <v>2714</v>
      </c>
      <c r="F2716" s="10">
        <v>28695</v>
      </c>
      <c r="G2716" s="10">
        <v>394</v>
      </c>
      <c r="H2716" s="10">
        <v>860852</v>
      </c>
    </row>
    <row r="2717" spans="5:8" x14ac:dyDescent="0.15">
      <c r="E2717" s="10">
        <v>2715</v>
      </c>
      <c r="F2717" s="10">
        <v>28702</v>
      </c>
      <c r="G2717" s="10">
        <v>394</v>
      </c>
      <c r="H2717" s="10">
        <v>861075</v>
      </c>
    </row>
    <row r="2718" spans="5:8" x14ac:dyDescent="0.15">
      <c r="E2718" s="10">
        <v>2716</v>
      </c>
      <c r="F2718" s="10">
        <v>28709</v>
      </c>
      <c r="G2718" s="10">
        <v>394</v>
      </c>
      <c r="H2718" s="10">
        <v>861298</v>
      </c>
    </row>
    <row r="2719" spans="5:8" x14ac:dyDescent="0.15">
      <c r="E2719" s="10">
        <v>2717</v>
      </c>
      <c r="F2719" s="10">
        <v>28717</v>
      </c>
      <c r="G2719" s="10">
        <v>394</v>
      </c>
      <c r="H2719" s="10">
        <v>861520</v>
      </c>
    </row>
    <row r="2720" spans="5:8" x14ac:dyDescent="0.15">
      <c r="E2720" s="10">
        <v>2718</v>
      </c>
      <c r="F2720" s="10">
        <v>28724</v>
      </c>
      <c r="G2720" s="10">
        <v>394</v>
      </c>
      <c r="H2720" s="10">
        <v>861743</v>
      </c>
    </row>
    <row r="2721" spans="5:8" x14ac:dyDescent="0.15">
      <c r="E2721" s="10">
        <v>2719</v>
      </c>
      <c r="F2721" s="10">
        <v>28732</v>
      </c>
      <c r="G2721" s="10">
        <v>394</v>
      </c>
      <c r="H2721" s="10">
        <v>861966</v>
      </c>
    </row>
    <row r="2722" spans="5:8" x14ac:dyDescent="0.15">
      <c r="E2722" s="10">
        <v>2720</v>
      </c>
      <c r="F2722" s="10">
        <v>28739</v>
      </c>
      <c r="G2722" s="10">
        <v>394</v>
      </c>
      <c r="H2722" s="10">
        <v>862189</v>
      </c>
    </row>
    <row r="2723" spans="5:8" x14ac:dyDescent="0.15">
      <c r="E2723" s="10">
        <v>2721</v>
      </c>
      <c r="F2723" s="10">
        <v>28747</v>
      </c>
      <c r="G2723" s="10">
        <v>394</v>
      </c>
      <c r="H2723" s="10">
        <v>862412</v>
      </c>
    </row>
    <row r="2724" spans="5:8" x14ac:dyDescent="0.15">
      <c r="E2724" s="10">
        <v>2722</v>
      </c>
      <c r="F2724" s="10">
        <v>28754</v>
      </c>
      <c r="G2724" s="10">
        <v>394</v>
      </c>
      <c r="H2724" s="10">
        <v>862634</v>
      </c>
    </row>
    <row r="2725" spans="5:8" x14ac:dyDescent="0.15">
      <c r="E2725" s="10">
        <v>2723</v>
      </c>
      <c r="F2725" s="10">
        <v>28761</v>
      </c>
      <c r="G2725" s="10">
        <v>394</v>
      </c>
      <c r="H2725" s="10">
        <v>862857</v>
      </c>
    </row>
    <row r="2726" spans="5:8" x14ac:dyDescent="0.15">
      <c r="E2726" s="10">
        <v>2724</v>
      </c>
      <c r="F2726" s="10">
        <v>28769</v>
      </c>
      <c r="G2726" s="10">
        <v>394</v>
      </c>
      <c r="H2726" s="10">
        <v>863080</v>
      </c>
    </row>
    <row r="2727" spans="5:8" x14ac:dyDescent="0.15">
      <c r="E2727" s="10">
        <v>2725</v>
      </c>
      <c r="F2727" s="10">
        <v>28776</v>
      </c>
      <c r="G2727" s="10">
        <v>394</v>
      </c>
      <c r="H2727" s="10">
        <v>863303</v>
      </c>
    </row>
    <row r="2728" spans="5:8" x14ac:dyDescent="0.15">
      <c r="E2728" s="10">
        <v>2726</v>
      </c>
      <c r="F2728" s="10">
        <v>28784</v>
      </c>
      <c r="G2728" s="10">
        <v>394</v>
      </c>
      <c r="H2728" s="10">
        <v>863526</v>
      </c>
    </row>
    <row r="2729" spans="5:8" x14ac:dyDescent="0.15">
      <c r="E2729" s="10">
        <v>2727</v>
      </c>
      <c r="F2729" s="10">
        <v>28791</v>
      </c>
      <c r="G2729" s="10">
        <v>394</v>
      </c>
      <c r="H2729" s="10">
        <v>863748</v>
      </c>
    </row>
    <row r="2730" spans="5:8" x14ac:dyDescent="0.15">
      <c r="E2730" s="10">
        <v>2728</v>
      </c>
      <c r="F2730" s="10">
        <v>28799</v>
      </c>
      <c r="G2730" s="10">
        <v>394</v>
      </c>
      <c r="H2730" s="10">
        <v>863971</v>
      </c>
    </row>
    <row r="2731" spans="5:8" x14ac:dyDescent="0.15">
      <c r="E2731" s="10">
        <v>2729</v>
      </c>
      <c r="F2731" s="10">
        <v>28806</v>
      </c>
      <c r="G2731" s="10">
        <v>394</v>
      </c>
      <c r="H2731" s="10">
        <v>864194</v>
      </c>
    </row>
    <row r="2732" spans="5:8" x14ac:dyDescent="0.15">
      <c r="E2732" s="10">
        <v>2730</v>
      </c>
      <c r="F2732" s="10">
        <v>28813</v>
      </c>
      <c r="G2732" s="10">
        <v>395</v>
      </c>
      <c r="H2732" s="10">
        <v>864417</v>
      </c>
    </row>
    <row r="2733" spans="5:8" x14ac:dyDescent="0.15">
      <c r="E2733" s="10">
        <v>2731</v>
      </c>
      <c r="F2733" s="10">
        <v>28821</v>
      </c>
      <c r="G2733" s="10">
        <v>395</v>
      </c>
      <c r="H2733" s="10">
        <v>864640</v>
      </c>
    </row>
    <row r="2734" spans="5:8" x14ac:dyDescent="0.15">
      <c r="E2734" s="10">
        <v>2732</v>
      </c>
      <c r="F2734" s="10">
        <v>28828</v>
      </c>
      <c r="G2734" s="10">
        <v>395</v>
      </c>
      <c r="H2734" s="10">
        <v>864862</v>
      </c>
    </row>
    <row r="2735" spans="5:8" x14ac:dyDescent="0.15">
      <c r="E2735" s="10">
        <v>2733</v>
      </c>
      <c r="F2735" s="10">
        <v>28836</v>
      </c>
      <c r="G2735" s="10">
        <v>395</v>
      </c>
      <c r="H2735" s="10">
        <v>865085</v>
      </c>
    </row>
    <row r="2736" spans="5:8" x14ac:dyDescent="0.15">
      <c r="E2736" s="10">
        <v>2734</v>
      </c>
      <c r="F2736" s="10">
        <v>28843</v>
      </c>
      <c r="G2736" s="10">
        <v>395</v>
      </c>
      <c r="H2736" s="10">
        <v>865308</v>
      </c>
    </row>
    <row r="2737" spans="5:8" x14ac:dyDescent="0.15">
      <c r="E2737" s="10">
        <v>2735</v>
      </c>
      <c r="F2737" s="10">
        <v>28851</v>
      </c>
      <c r="G2737" s="10">
        <v>395</v>
      </c>
      <c r="H2737" s="10">
        <v>865531</v>
      </c>
    </row>
    <row r="2738" spans="5:8" x14ac:dyDescent="0.15">
      <c r="E2738" s="10">
        <v>2736</v>
      </c>
      <c r="F2738" s="10">
        <v>28858</v>
      </c>
      <c r="G2738" s="10">
        <v>395</v>
      </c>
      <c r="H2738" s="10">
        <v>865753</v>
      </c>
    </row>
    <row r="2739" spans="5:8" x14ac:dyDescent="0.15">
      <c r="E2739" s="10">
        <v>2737</v>
      </c>
      <c r="F2739" s="10">
        <v>28865</v>
      </c>
      <c r="G2739" s="10">
        <v>395</v>
      </c>
      <c r="H2739" s="10">
        <v>865976</v>
      </c>
    </row>
    <row r="2740" spans="5:8" x14ac:dyDescent="0.15">
      <c r="E2740" s="10">
        <v>2738</v>
      </c>
      <c r="F2740" s="10">
        <v>28873</v>
      </c>
      <c r="G2740" s="10">
        <v>395</v>
      </c>
      <c r="H2740" s="10">
        <v>866199</v>
      </c>
    </row>
    <row r="2741" spans="5:8" x14ac:dyDescent="0.15">
      <c r="E2741" s="10">
        <v>2739</v>
      </c>
      <c r="F2741" s="10">
        <v>28880</v>
      </c>
      <c r="G2741" s="10">
        <v>395</v>
      </c>
      <c r="H2741" s="10">
        <v>866422</v>
      </c>
    </row>
    <row r="2742" spans="5:8" x14ac:dyDescent="0.15">
      <c r="E2742" s="10">
        <v>2740</v>
      </c>
      <c r="F2742" s="10">
        <v>28888</v>
      </c>
      <c r="G2742" s="10">
        <v>395</v>
      </c>
      <c r="H2742" s="10">
        <v>866645</v>
      </c>
    </row>
    <row r="2743" spans="5:8" x14ac:dyDescent="0.15">
      <c r="E2743" s="10">
        <v>2741</v>
      </c>
      <c r="F2743" s="10">
        <v>28895</v>
      </c>
      <c r="G2743" s="10">
        <v>395</v>
      </c>
      <c r="H2743" s="10">
        <v>866867</v>
      </c>
    </row>
    <row r="2744" spans="5:8" x14ac:dyDescent="0.15">
      <c r="E2744" s="10">
        <v>2742</v>
      </c>
      <c r="F2744" s="10">
        <v>28903</v>
      </c>
      <c r="G2744" s="10">
        <v>395</v>
      </c>
      <c r="H2744" s="10">
        <v>867090</v>
      </c>
    </row>
    <row r="2745" spans="5:8" x14ac:dyDescent="0.15">
      <c r="E2745" s="10">
        <v>2743</v>
      </c>
      <c r="F2745" s="10">
        <v>28910</v>
      </c>
      <c r="G2745" s="10">
        <v>395</v>
      </c>
      <c r="H2745" s="10">
        <v>867313</v>
      </c>
    </row>
    <row r="2746" spans="5:8" x14ac:dyDescent="0.15">
      <c r="E2746" s="10">
        <v>2744</v>
      </c>
      <c r="F2746" s="10">
        <v>28917</v>
      </c>
      <c r="G2746" s="10">
        <v>395</v>
      </c>
      <c r="H2746" s="10">
        <v>867536</v>
      </c>
    </row>
    <row r="2747" spans="5:8" x14ac:dyDescent="0.15">
      <c r="E2747" s="10">
        <v>2745</v>
      </c>
      <c r="F2747" s="10">
        <v>28925</v>
      </c>
      <c r="G2747" s="10">
        <v>395</v>
      </c>
      <c r="H2747" s="10">
        <v>867759</v>
      </c>
    </row>
    <row r="2748" spans="5:8" x14ac:dyDescent="0.15">
      <c r="E2748" s="10">
        <v>2746</v>
      </c>
      <c r="F2748" s="10">
        <v>28932</v>
      </c>
      <c r="G2748" s="10">
        <v>395</v>
      </c>
      <c r="H2748" s="10">
        <v>867981</v>
      </c>
    </row>
    <row r="2749" spans="5:8" x14ac:dyDescent="0.15">
      <c r="E2749" s="10">
        <v>2747</v>
      </c>
      <c r="F2749" s="10">
        <v>28940</v>
      </c>
      <c r="G2749" s="10">
        <v>395</v>
      </c>
      <c r="H2749" s="10">
        <v>868204</v>
      </c>
    </row>
    <row r="2750" spans="5:8" x14ac:dyDescent="0.15">
      <c r="E2750" s="10">
        <v>2748</v>
      </c>
      <c r="F2750" s="10">
        <v>28947</v>
      </c>
      <c r="G2750" s="10">
        <v>395</v>
      </c>
      <c r="H2750" s="10">
        <v>868427</v>
      </c>
    </row>
    <row r="2751" spans="5:8" x14ac:dyDescent="0.15">
      <c r="E2751" s="10">
        <v>2749</v>
      </c>
      <c r="F2751" s="10">
        <v>28954</v>
      </c>
      <c r="G2751" s="10">
        <v>395</v>
      </c>
      <c r="H2751" s="10">
        <v>868650</v>
      </c>
    </row>
    <row r="2752" spans="5:8" x14ac:dyDescent="0.15">
      <c r="E2752" s="10">
        <v>2750</v>
      </c>
      <c r="F2752" s="10">
        <v>28962</v>
      </c>
      <c r="G2752" s="10">
        <v>395</v>
      </c>
      <c r="H2752" s="10">
        <v>868872</v>
      </c>
    </row>
    <row r="2753" spans="5:8" x14ac:dyDescent="0.15">
      <c r="E2753" s="10">
        <v>2751</v>
      </c>
      <c r="F2753" s="10">
        <v>28969</v>
      </c>
      <c r="G2753" s="10">
        <v>395</v>
      </c>
      <c r="H2753" s="10">
        <v>869095</v>
      </c>
    </row>
    <row r="2754" spans="5:8" x14ac:dyDescent="0.15">
      <c r="E2754" s="10">
        <v>2752</v>
      </c>
      <c r="F2754" s="10">
        <v>28977</v>
      </c>
      <c r="G2754" s="10">
        <v>395</v>
      </c>
      <c r="H2754" s="10">
        <v>869318</v>
      </c>
    </row>
    <row r="2755" spans="5:8" x14ac:dyDescent="0.15">
      <c r="E2755" s="10">
        <v>2753</v>
      </c>
      <c r="F2755" s="10">
        <v>28984</v>
      </c>
      <c r="G2755" s="10">
        <v>395</v>
      </c>
      <c r="H2755" s="10">
        <v>869541</v>
      </c>
    </row>
    <row r="2756" spans="5:8" x14ac:dyDescent="0.15">
      <c r="E2756" s="10">
        <v>2754</v>
      </c>
      <c r="F2756" s="10">
        <v>28992</v>
      </c>
      <c r="G2756" s="10">
        <v>395</v>
      </c>
      <c r="H2756" s="10">
        <v>869764</v>
      </c>
    </row>
    <row r="2757" spans="5:8" x14ac:dyDescent="0.15">
      <c r="E2757" s="10">
        <v>2755</v>
      </c>
      <c r="F2757" s="10">
        <v>28999</v>
      </c>
      <c r="G2757" s="10">
        <v>395</v>
      </c>
      <c r="H2757" s="10">
        <v>869986</v>
      </c>
    </row>
    <row r="2758" spans="5:8" x14ac:dyDescent="0.15">
      <c r="E2758" s="10">
        <v>2756</v>
      </c>
      <c r="F2758" s="10">
        <v>29006</v>
      </c>
      <c r="G2758" s="10">
        <v>396</v>
      </c>
      <c r="H2758" s="10">
        <v>870209</v>
      </c>
    </row>
    <row r="2759" spans="5:8" x14ac:dyDescent="0.15">
      <c r="E2759" s="10">
        <v>2757</v>
      </c>
      <c r="F2759" s="10">
        <v>29014</v>
      </c>
      <c r="G2759" s="10">
        <v>396</v>
      </c>
      <c r="H2759" s="10">
        <v>870432</v>
      </c>
    </row>
    <row r="2760" spans="5:8" x14ac:dyDescent="0.15">
      <c r="E2760" s="10">
        <v>2758</v>
      </c>
      <c r="F2760" s="10">
        <v>29021</v>
      </c>
      <c r="G2760" s="10">
        <v>396</v>
      </c>
      <c r="H2760" s="10">
        <v>870655</v>
      </c>
    </row>
    <row r="2761" spans="5:8" x14ac:dyDescent="0.15">
      <c r="E2761" s="10">
        <v>2759</v>
      </c>
      <c r="F2761" s="10">
        <v>29029</v>
      </c>
      <c r="G2761" s="10">
        <v>396</v>
      </c>
      <c r="H2761" s="10">
        <v>870878</v>
      </c>
    </row>
    <row r="2762" spans="5:8" x14ac:dyDescent="0.15">
      <c r="E2762" s="10">
        <v>2760</v>
      </c>
      <c r="F2762" s="10">
        <v>29036</v>
      </c>
      <c r="G2762" s="10">
        <v>396</v>
      </c>
      <c r="H2762" s="10">
        <v>871100</v>
      </c>
    </row>
    <row r="2763" spans="5:8" x14ac:dyDescent="0.15">
      <c r="E2763" s="10">
        <v>2761</v>
      </c>
      <c r="F2763" s="10">
        <v>29044</v>
      </c>
      <c r="G2763" s="10">
        <v>396</v>
      </c>
      <c r="H2763" s="10">
        <v>871323</v>
      </c>
    </row>
    <row r="2764" spans="5:8" x14ac:dyDescent="0.15">
      <c r="E2764" s="10">
        <v>2762</v>
      </c>
      <c r="F2764" s="10">
        <v>29051</v>
      </c>
      <c r="G2764" s="10">
        <v>396</v>
      </c>
      <c r="H2764" s="10">
        <v>871546</v>
      </c>
    </row>
    <row r="2765" spans="5:8" x14ac:dyDescent="0.15">
      <c r="E2765" s="10">
        <v>2763</v>
      </c>
      <c r="F2765" s="10">
        <v>29058</v>
      </c>
      <c r="G2765" s="10">
        <v>396</v>
      </c>
      <c r="H2765" s="10">
        <v>871769</v>
      </c>
    </row>
    <row r="2766" spans="5:8" x14ac:dyDescent="0.15">
      <c r="E2766" s="10">
        <v>2764</v>
      </c>
      <c r="F2766" s="10">
        <v>29066</v>
      </c>
      <c r="G2766" s="10">
        <v>396</v>
      </c>
      <c r="H2766" s="10">
        <v>871992</v>
      </c>
    </row>
    <row r="2767" spans="5:8" x14ac:dyDescent="0.15">
      <c r="E2767" s="10">
        <v>2765</v>
      </c>
      <c r="F2767" s="10">
        <v>29073</v>
      </c>
      <c r="G2767" s="10">
        <v>396</v>
      </c>
      <c r="H2767" s="10">
        <v>872214</v>
      </c>
    </row>
    <row r="2768" spans="5:8" x14ac:dyDescent="0.15">
      <c r="E2768" s="10">
        <v>2766</v>
      </c>
      <c r="F2768" s="10">
        <v>29081</v>
      </c>
      <c r="G2768" s="10">
        <v>396</v>
      </c>
      <c r="H2768" s="10">
        <v>872437</v>
      </c>
    </row>
    <row r="2769" spans="5:8" x14ac:dyDescent="0.15">
      <c r="E2769" s="10">
        <v>2767</v>
      </c>
      <c r="F2769" s="10">
        <v>29088</v>
      </c>
      <c r="G2769" s="10">
        <v>396</v>
      </c>
      <c r="H2769" s="10">
        <v>872660</v>
      </c>
    </row>
    <row r="2770" spans="5:8" x14ac:dyDescent="0.15">
      <c r="E2770" s="10">
        <v>2768</v>
      </c>
      <c r="F2770" s="10">
        <v>29096</v>
      </c>
      <c r="G2770" s="10">
        <v>396</v>
      </c>
      <c r="H2770" s="10">
        <v>872883</v>
      </c>
    </row>
    <row r="2771" spans="5:8" x14ac:dyDescent="0.15">
      <c r="E2771" s="10">
        <v>2769</v>
      </c>
      <c r="F2771" s="10">
        <v>29103</v>
      </c>
      <c r="G2771" s="10">
        <v>396</v>
      </c>
      <c r="H2771" s="10">
        <v>873105</v>
      </c>
    </row>
    <row r="2772" spans="5:8" x14ac:dyDescent="0.15">
      <c r="E2772" s="10">
        <v>2770</v>
      </c>
      <c r="F2772" s="10">
        <v>29110</v>
      </c>
      <c r="G2772" s="10">
        <v>396</v>
      </c>
      <c r="H2772" s="10">
        <v>873328</v>
      </c>
    </row>
    <row r="2773" spans="5:8" x14ac:dyDescent="0.15">
      <c r="E2773" s="10">
        <v>2771</v>
      </c>
      <c r="F2773" s="10">
        <v>29118</v>
      </c>
      <c r="G2773" s="10">
        <v>396</v>
      </c>
      <c r="H2773" s="10">
        <v>873551</v>
      </c>
    </row>
    <row r="2774" spans="5:8" x14ac:dyDescent="0.15">
      <c r="E2774" s="10">
        <v>2772</v>
      </c>
      <c r="F2774" s="10">
        <v>29125</v>
      </c>
      <c r="G2774" s="10">
        <v>396</v>
      </c>
      <c r="H2774" s="10">
        <v>873774</v>
      </c>
    </row>
    <row r="2775" spans="5:8" x14ac:dyDescent="0.15">
      <c r="E2775" s="10">
        <v>2773</v>
      </c>
      <c r="F2775" s="10">
        <v>29133</v>
      </c>
      <c r="G2775" s="10">
        <v>396</v>
      </c>
      <c r="H2775" s="10">
        <v>873997</v>
      </c>
    </row>
    <row r="2776" spans="5:8" x14ac:dyDescent="0.15">
      <c r="E2776" s="10">
        <v>2774</v>
      </c>
      <c r="F2776" s="10">
        <v>29140</v>
      </c>
      <c r="G2776" s="10">
        <v>396</v>
      </c>
      <c r="H2776" s="10">
        <v>874219</v>
      </c>
    </row>
    <row r="2777" spans="5:8" x14ac:dyDescent="0.15">
      <c r="E2777" s="10">
        <v>2775</v>
      </c>
      <c r="F2777" s="10">
        <v>29148</v>
      </c>
      <c r="G2777" s="10">
        <v>396</v>
      </c>
      <c r="H2777" s="10">
        <v>874442</v>
      </c>
    </row>
    <row r="2778" spans="5:8" x14ac:dyDescent="0.15">
      <c r="E2778" s="10">
        <v>2776</v>
      </c>
      <c r="F2778" s="10">
        <v>29155</v>
      </c>
      <c r="G2778" s="10">
        <v>396</v>
      </c>
      <c r="H2778" s="10">
        <v>874665</v>
      </c>
    </row>
    <row r="2779" spans="5:8" x14ac:dyDescent="0.15">
      <c r="E2779" s="10">
        <v>2777</v>
      </c>
      <c r="F2779" s="10">
        <v>29162</v>
      </c>
      <c r="G2779" s="10">
        <v>396</v>
      </c>
      <c r="H2779" s="10">
        <v>874888</v>
      </c>
    </row>
    <row r="2780" spans="5:8" x14ac:dyDescent="0.15">
      <c r="E2780" s="10">
        <v>2778</v>
      </c>
      <c r="F2780" s="10">
        <v>29170</v>
      </c>
      <c r="G2780" s="10">
        <v>396</v>
      </c>
      <c r="H2780" s="10">
        <v>875111</v>
      </c>
    </row>
    <row r="2781" spans="5:8" x14ac:dyDescent="0.15">
      <c r="E2781" s="10">
        <v>2779</v>
      </c>
      <c r="F2781" s="10">
        <v>29177</v>
      </c>
      <c r="G2781" s="10">
        <v>396</v>
      </c>
      <c r="H2781" s="10">
        <v>875333</v>
      </c>
    </row>
    <row r="2782" spans="5:8" x14ac:dyDescent="0.15">
      <c r="E2782" s="10">
        <v>2780</v>
      </c>
      <c r="F2782" s="10">
        <v>29185</v>
      </c>
      <c r="G2782" s="10">
        <v>396</v>
      </c>
      <c r="H2782" s="10">
        <v>875556</v>
      </c>
    </row>
    <row r="2783" spans="5:8" x14ac:dyDescent="0.15">
      <c r="E2783" s="10">
        <v>2781</v>
      </c>
      <c r="F2783" s="10">
        <v>29192</v>
      </c>
      <c r="G2783" s="10">
        <v>397</v>
      </c>
      <c r="H2783" s="10">
        <v>875779</v>
      </c>
    </row>
    <row r="2784" spans="5:8" x14ac:dyDescent="0.15">
      <c r="E2784" s="10">
        <v>2782</v>
      </c>
      <c r="F2784" s="10">
        <v>29200</v>
      </c>
      <c r="G2784" s="10">
        <v>397</v>
      </c>
      <c r="H2784" s="10">
        <v>876002</v>
      </c>
    </row>
    <row r="2785" spans="5:8" x14ac:dyDescent="0.15">
      <c r="E2785" s="10">
        <v>2783</v>
      </c>
      <c r="F2785" s="10">
        <v>29207</v>
      </c>
      <c r="G2785" s="10">
        <v>397</v>
      </c>
      <c r="H2785" s="10">
        <v>876225</v>
      </c>
    </row>
    <row r="2786" spans="5:8" x14ac:dyDescent="0.15">
      <c r="E2786" s="10">
        <v>2784</v>
      </c>
      <c r="F2786" s="10">
        <v>29214</v>
      </c>
      <c r="G2786" s="10">
        <v>397</v>
      </c>
      <c r="H2786" s="10">
        <v>876447</v>
      </c>
    </row>
    <row r="2787" spans="5:8" x14ac:dyDescent="0.15">
      <c r="E2787" s="10">
        <v>2785</v>
      </c>
      <c r="F2787" s="10">
        <v>29222</v>
      </c>
      <c r="G2787" s="10">
        <v>397</v>
      </c>
      <c r="H2787" s="10">
        <v>876670</v>
      </c>
    </row>
    <row r="2788" spans="5:8" x14ac:dyDescent="0.15">
      <c r="E2788" s="10">
        <v>2786</v>
      </c>
      <c r="F2788" s="10">
        <v>29229</v>
      </c>
      <c r="G2788" s="10">
        <v>397</v>
      </c>
      <c r="H2788" s="10">
        <v>876893</v>
      </c>
    </row>
    <row r="2789" spans="5:8" x14ac:dyDescent="0.15">
      <c r="E2789" s="10">
        <v>2787</v>
      </c>
      <c r="F2789" s="10">
        <v>29237</v>
      </c>
      <c r="G2789" s="10">
        <v>397</v>
      </c>
      <c r="H2789" s="10">
        <v>877116</v>
      </c>
    </row>
    <row r="2790" spans="5:8" x14ac:dyDescent="0.15">
      <c r="E2790" s="10">
        <v>2788</v>
      </c>
      <c r="F2790" s="10">
        <v>29244</v>
      </c>
      <c r="G2790" s="10">
        <v>397</v>
      </c>
      <c r="H2790" s="10">
        <v>877338</v>
      </c>
    </row>
    <row r="2791" spans="5:8" x14ac:dyDescent="0.15">
      <c r="E2791" s="10">
        <v>2789</v>
      </c>
      <c r="F2791" s="10">
        <v>29252</v>
      </c>
      <c r="G2791" s="10">
        <v>397</v>
      </c>
      <c r="H2791" s="10">
        <v>877561</v>
      </c>
    </row>
    <row r="2792" spans="5:8" x14ac:dyDescent="0.15">
      <c r="E2792" s="10">
        <v>2790</v>
      </c>
      <c r="F2792" s="10">
        <v>29259</v>
      </c>
      <c r="G2792" s="10">
        <v>397</v>
      </c>
      <c r="H2792" s="10">
        <v>877784</v>
      </c>
    </row>
    <row r="2793" spans="5:8" x14ac:dyDescent="0.15">
      <c r="E2793" s="10">
        <v>2791</v>
      </c>
      <c r="F2793" s="10">
        <v>29266</v>
      </c>
      <c r="G2793" s="10">
        <v>397</v>
      </c>
      <c r="H2793" s="10">
        <v>878007</v>
      </c>
    </row>
    <row r="2794" spans="5:8" x14ac:dyDescent="0.15">
      <c r="E2794" s="10">
        <v>2792</v>
      </c>
      <c r="F2794" s="10">
        <v>29274</v>
      </c>
      <c r="G2794" s="10">
        <v>397</v>
      </c>
      <c r="H2794" s="10">
        <v>878230</v>
      </c>
    </row>
    <row r="2795" spans="5:8" x14ac:dyDescent="0.15">
      <c r="E2795" s="10">
        <v>2793</v>
      </c>
      <c r="F2795" s="10">
        <v>29281</v>
      </c>
      <c r="G2795" s="10">
        <v>397</v>
      </c>
      <c r="H2795" s="10">
        <v>878452</v>
      </c>
    </row>
    <row r="2796" spans="5:8" x14ac:dyDescent="0.15">
      <c r="E2796" s="10">
        <v>2794</v>
      </c>
      <c r="F2796" s="10">
        <v>29289</v>
      </c>
      <c r="G2796" s="10">
        <v>397</v>
      </c>
      <c r="H2796" s="10">
        <v>878675</v>
      </c>
    </row>
    <row r="2797" spans="5:8" x14ac:dyDescent="0.15">
      <c r="E2797" s="10">
        <v>2795</v>
      </c>
      <c r="F2797" s="10">
        <v>29296</v>
      </c>
      <c r="G2797" s="10">
        <v>397</v>
      </c>
      <c r="H2797" s="10">
        <v>878898</v>
      </c>
    </row>
    <row r="2798" spans="5:8" x14ac:dyDescent="0.15">
      <c r="E2798" s="10">
        <v>2796</v>
      </c>
      <c r="F2798" s="10">
        <v>29304</v>
      </c>
      <c r="G2798" s="10">
        <v>397</v>
      </c>
      <c r="H2798" s="10">
        <v>879121</v>
      </c>
    </row>
    <row r="2799" spans="5:8" x14ac:dyDescent="0.15">
      <c r="E2799" s="10">
        <v>2797</v>
      </c>
      <c r="F2799" s="10">
        <v>29311</v>
      </c>
      <c r="G2799" s="10">
        <v>397</v>
      </c>
      <c r="H2799" s="10">
        <v>879344</v>
      </c>
    </row>
    <row r="2800" spans="5:8" x14ac:dyDescent="0.15">
      <c r="E2800" s="10">
        <v>2798</v>
      </c>
      <c r="F2800" s="10">
        <v>29318</v>
      </c>
      <c r="G2800" s="10">
        <v>397</v>
      </c>
      <c r="H2800" s="10">
        <v>879566</v>
      </c>
    </row>
    <row r="2801" spans="5:8" x14ac:dyDescent="0.15">
      <c r="E2801" s="10">
        <v>2799</v>
      </c>
      <c r="F2801" s="10">
        <v>29326</v>
      </c>
      <c r="G2801" s="10">
        <v>397</v>
      </c>
      <c r="H2801" s="10">
        <v>879789</v>
      </c>
    </row>
    <row r="2802" spans="5:8" x14ac:dyDescent="0.15">
      <c r="E2802" s="10">
        <v>2800</v>
      </c>
      <c r="F2802" s="10">
        <v>29333</v>
      </c>
      <c r="G2802" s="10">
        <v>397</v>
      </c>
      <c r="H2802" s="10">
        <v>880012</v>
      </c>
    </row>
    <row r="2803" spans="5:8" x14ac:dyDescent="0.15">
      <c r="E2803" s="10">
        <v>2801</v>
      </c>
      <c r="F2803" s="10">
        <v>29341</v>
      </c>
      <c r="G2803" s="10">
        <v>397</v>
      </c>
      <c r="H2803" s="10">
        <v>880235</v>
      </c>
    </row>
    <row r="2804" spans="5:8" x14ac:dyDescent="0.15">
      <c r="E2804" s="10">
        <v>2802</v>
      </c>
      <c r="F2804" s="10">
        <v>29348</v>
      </c>
      <c r="G2804" s="10">
        <v>397</v>
      </c>
      <c r="H2804" s="10">
        <v>880458</v>
      </c>
    </row>
    <row r="2805" spans="5:8" x14ac:dyDescent="0.15">
      <c r="E2805" s="10">
        <v>2803</v>
      </c>
      <c r="F2805" s="10">
        <v>29356</v>
      </c>
      <c r="G2805" s="10">
        <v>397</v>
      </c>
      <c r="H2805" s="10">
        <v>880680</v>
      </c>
    </row>
    <row r="2806" spans="5:8" x14ac:dyDescent="0.15">
      <c r="E2806" s="10">
        <v>2804</v>
      </c>
      <c r="F2806" s="10">
        <v>29363</v>
      </c>
      <c r="G2806" s="10">
        <v>397</v>
      </c>
      <c r="H2806" s="10">
        <v>880903</v>
      </c>
    </row>
    <row r="2807" spans="5:8" x14ac:dyDescent="0.15">
      <c r="E2807" s="10">
        <v>2805</v>
      </c>
      <c r="F2807" s="10">
        <v>29370</v>
      </c>
      <c r="G2807" s="10">
        <v>397</v>
      </c>
      <c r="H2807" s="10">
        <v>881126</v>
      </c>
    </row>
    <row r="2808" spans="5:8" x14ac:dyDescent="0.15">
      <c r="E2808" s="10">
        <v>2806</v>
      </c>
      <c r="F2808" s="10">
        <v>29378</v>
      </c>
      <c r="G2808" s="10">
        <v>397</v>
      </c>
      <c r="H2808" s="10">
        <v>881349</v>
      </c>
    </row>
    <row r="2809" spans="5:8" x14ac:dyDescent="0.15">
      <c r="E2809" s="10">
        <v>2807</v>
      </c>
      <c r="F2809" s="10">
        <v>29385</v>
      </c>
      <c r="G2809" s="10">
        <v>398</v>
      </c>
      <c r="H2809" s="10">
        <v>881571</v>
      </c>
    </row>
    <row r="2810" spans="5:8" x14ac:dyDescent="0.15">
      <c r="E2810" s="10">
        <v>2808</v>
      </c>
      <c r="F2810" s="10">
        <v>29393</v>
      </c>
      <c r="G2810" s="10">
        <v>398</v>
      </c>
      <c r="H2810" s="10">
        <v>881794</v>
      </c>
    </row>
    <row r="2811" spans="5:8" x14ac:dyDescent="0.15">
      <c r="E2811" s="10">
        <v>2809</v>
      </c>
      <c r="F2811" s="10">
        <v>29400</v>
      </c>
      <c r="G2811" s="10">
        <v>398</v>
      </c>
      <c r="H2811" s="10">
        <v>882017</v>
      </c>
    </row>
    <row r="2812" spans="5:8" x14ac:dyDescent="0.15">
      <c r="E2812" s="10">
        <v>2810</v>
      </c>
      <c r="F2812" s="10">
        <v>29407</v>
      </c>
      <c r="G2812" s="10">
        <v>398</v>
      </c>
      <c r="H2812" s="10">
        <v>882240</v>
      </c>
    </row>
    <row r="2813" spans="5:8" x14ac:dyDescent="0.15">
      <c r="E2813" s="10">
        <v>2811</v>
      </c>
      <c r="F2813" s="10">
        <v>29415</v>
      </c>
      <c r="G2813" s="10">
        <v>398</v>
      </c>
      <c r="H2813" s="10">
        <v>882463</v>
      </c>
    </row>
    <row r="2814" spans="5:8" x14ac:dyDescent="0.15">
      <c r="E2814" s="10">
        <v>2812</v>
      </c>
      <c r="F2814" s="10">
        <v>29422</v>
      </c>
      <c r="G2814" s="10">
        <v>398</v>
      </c>
      <c r="H2814" s="10">
        <v>882685</v>
      </c>
    </row>
    <row r="2815" spans="5:8" x14ac:dyDescent="0.15">
      <c r="E2815" s="10">
        <v>2813</v>
      </c>
      <c r="F2815" s="10">
        <v>29430</v>
      </c>
      <c r="G2815" s="10">
        <v>398</v>
      </c>
      <c r="H2815" s="10">
        <v>882908</v>
      </c>
    </row>
    <row r="2816" spans="5:8" x14ac:dyDescent="0.15">
      <c r="E2816" s="10">
        <v>2814</v>
      </c>
      <c r="F2816" s="10">
        <v>29437</v>
      </c>
      <c r="G2816" s="10">
        <v>398</v>
      </c>
      <c r="H2816" s="10">
        <v>883131</v>
      </c>
    </row>
    <row r="2817" spans="5:8" x14ac:dyDescent="0.15">
      <c r="E2817" s="10">
        <v>2815</v>
      </c>
      <c r="F2817" s="10">
        <v>29445</v>
      </c>
      <c r="G2817" s="10">
        <v>398</v>
      </c>
      <c r="H2817" s="10">
        <v>883354</v>
      </c>
    </row>
    <row r="2818" spans="5:8" x14ac:dyDescent="0.15">
      <c r="E2818" s="10">
        <v>2816</v>
      </c>
      <c r="F2818" s="10">
        <v>29452</v>
      </c>
      <c r="G2818" s="10">
        <v>398</v>
      </c>
      <c r="H2818" s="10">
        <v>883577</v>
      </c>
    </row>
    <row r="2819" spans="5:8" x14ac:dyDescent="0.15">
      <c r="E2819" s="10">
        <v>2817</v>
      </c>
      <c r="F2819" s="10">
        <v>29459</v>
      </c>
      <c r="G2819" s="10">
        <v>398</v>
      </c>
      <c r="H2819" s="10">
        <v>883799</v>
      </c>
    </row>
    <row r="2820" spans="5:8" x14ac:dyDescent="0.15">
      <c r="E2820" s="10">
        <v>2818</v>
      </c>
      <c r="F2820" s="10">
        <v>29467</v>
      </c>
      <c r="G2820" s="10">
        <v>398</v>
      </c>
      <c r="H2820" s="10">
        <v>884022</v>
      </c>
    </row>
    <row r="2821" spans="5:8" x14ac:dyDescent="0.15">
      <c r="E2821" s="10">
        <v>2819</v>
      </c>
      <c r="F2821" s="10">
        <v>29474</v>
      </c>
      <c r="G2821" s="10">
        <v>398</v>
      </c>
      <c r="H2821" s="10">
        <v>884245</v>
      </c>
    </row>
    <row r="2822" spans="5:8" x14ac:dyDescent="0.15">
      <c r="E2822" s="10">
        <v>2820</v>
      </c>
      <c r="F2822" s="10">
        <v>29482</v>
      </c>
      <c r="G2822" s="10">
        <v>398</v>
      </c>
      <c r="H2822" s="10">
        <v>884468</v>
      </c>
    </row>
    <row r="2823" spans="5:8" x14ac:dyDescent="0.15">
      <c r="E2823" s="10">
        <v>2821</v>
      </c>
      <c r="F2823" s="10">
        <v>29489</v>
      </c>
      <c r="G2823" s="10">
        <v>398</v>
      </c>
      <c r="H2823" s="10">
        <v>884690</v>
      </c>
    </row>
    <row r="2824" spans="5:8" x14ac:dyDescent="0.15">
      <c r="E2824" s="10">
        <v>2822</v>
      </c>
      <c r="F2824" s="10">
        <v>29497</v>
      </c>
      <c r="G2824" s="10">
        <v>398</v>
      </c>
      <c r="H2824" s="10">
        <v>884913</v>
      </c>
    </row>
    <row r="2825" spans="5:8" x14ac:dyDescent="0.15">
      <c r="E2825" s="10">
        <v>2823</v>
      </c>
      <c r="F2825" s="10">
        <v>29504</v>
      </c>
      <c r="G2825" s="10">
        <v>398</v>
      </c>
      <c r="H2825" s="10">
        <v>885136</v>
      </c>
    </row>
    <row r="2826" spans="5:8" x14ac:dyDescent="0.15">
      <c r="E2826" s="10">
        <v>2824</v>
      </c>
      <c r="F2826" s="10">
        <v>29511</v>
      </c>
      <c r="G2826" s="10">
        <v>398</v>
      </c>
      <c r="H2826" s="10">
        <v>885359</v>
      </c>
    </row>
    <row r="2827" spans="5:8" x14ac:dyDescent="0.15">
      <c r="E2827" s="10">
        <v>2825</v>
      </c>
      <c r="F2827" s="10">
        <v>29519</v>
      </c>
      <c r="G2827" s="10">
        <v>398</v>
      </c>
      <c r="H2827" s="10">
        <v>885582</v>
      </c>
    </row>
    <row r="2828" spans="5:8" x14ac:dyDescent="0.15">
      <c r="E2828" s="10">
        <v>2826</v>
      </c>
      <c r="F2828" s="10">
        <v>29526</v>
      </c>
      <c r="G2828" s="10">
        <v>398</v>
      </c>
      <c r="H2828" s="10">
        <v>885804</v>
      </c>
    </row>
    <row r="2829" spans="5:8" x14ac:dyDescent="0.15">
      <c r="E2829" s="10">
        <v>2827</v>
      </c>
      <c r="F2829" s="10">
        <v>29534</v>
      </c>
      <c r="G2829" s="10">
        <v>398</v>
      </c>
      <c r="H2829" s="10">
        <v>886027</v>
      </c>
    </row>
    <row r="2830" spans="5:8" x14ac:dyDescent="0.15">
      <c r="E2830" s="10">
        <v>2828</v>
      </c>
      <c r="F2830" s="10">
        <v>29541</v>
      </c>
      <c r="G2830" s="10">
        <v>398</v>
      </c>
      <c r="H2830" s="10">
        <v>886250</v>
      </c>
    </row>
    <row r="2831" spans="5:8" x14ac:dyDescent="0.15">
      <c r="E2831" s="10">
        <v>2829</v>
      </c>
      <c r="F2831" s="10">
        <v>29549</v>
      </c>
      <c r="G2831" s="10">
        <v>398</v>
      </c>
      <c r="H2831" s="10">
        <v>886473</v>
      </c>
    </row>
    <row r="2832" spans="5:8" x14ac:dyDescent="0.15">
      <c r="E2832" s="10">
        <v>2830</v>
      </c>
      <c r="F2832" s="10">
        <v>29556</v>
      </c>
      <c r="G2832" s="10">
        <v>398</v>
      </c>
      <c r="H2832" s="10">
        <v>886696</v>
      </c>
    </row>
    <row r="2833" spans="5:8" x14ac:dyDescent="0.15">
      <c r="E2833" s="10">
        <v>2831</v>
      </c>
      <c r="F2833" s="10">
        <v>29563</v>
      </c>
      <c r="G2833" s="10">
        <v>398</v>
      </c>
      <c r="H2833" s="10">
        <v>886918</v>
      </c>
    </row>
    <row r="2834" spans="5:8" x14ac:dyDescent="0.15">
      <c r="E2834" s="10">
        <v>2832</v>
      </c>
      <c r="F2834" s="10">
        <v>29571</v>
      </c>
      <c r="G2834" s="10">
        <v>398</v>
      </c>
      <c r="H2834" s="10">
        <v>887141</v>
      </c>
    </row>
    <row r="2835" spans="5:8" x14ac:dyDescent="0.15">
      <c r="E2835" s="10">
        <v>2833</v>
      </c>
      <c r="F2835" s="10">
        <v>29578</v>
      </c>
      <c r="G2835" s="10">
        <v>399</v>
      </c>
      <c r="H2835" s="10">
        <v>887364</v>
      </c>
    </row>
    <row r="2836" spans="5:8" x14ac:dyDescent="0.15">
      <c r="E2836" s="10">
        <v>2834</v>
      </c>
      <c r="F2836" s="10">
        <v>29586</v>
      </c>
      <c r="G2836" s="10">
        <v>399</v>
      </c>
      <c r="H2836" s="10">
        <v>887587</v>
      </c>
    </row>
    <row r="2837" spans="5:8" x14ac:dyDescent="0.15">
      <c r="E2837" s="10">
        <v>2835</v>
      </c>
      <c r="F2837" s="10">
        <v>29593</v>
      </c>
      <c r="G2837" s="10">
        <v>399</v>
      </c>
      <c r="H2837" s="10">
        <v>887810</v>
      </c>
    </row>
    <row r="2838" spans="5:8" x14ac:dyDescent="0.15">
      <c r="E2838" s="10">
        <v>2836</v>
      </c>
      <c r="F2838" s="10">
        <v>29601</v>
      </c>
      <c r="G2838" s="10">
        <v>399</v>
      </c>
      <c r="H2838" s="10">
        <v>888032</v>
      </c>
    </row>
    <row r="2839" spans="5:8" x14ac:dyDescent="0.15">
      <c r="E2839" s="10">
        <v>2837</v>
      </c>
      <c r="F2839" s="10">
        <v>29608</v>
      </c>
      <c r="G2839" s="10">
        <v>399</v>
      </c>
      <c r="H2839" s="10">
        <v>888255</v>
      </c>
    </row>
    <row r="2840" spans="5:8" x14ac:dyDescent="0.15">
      <c r="E2840" s="10">
        <v>2838</v>
      </c>
      <c r="F2840" s="10">
        <v>29615</v>
      </c>
      <c r="G2840" s="10">
        <v>399</v>
      </c>
      <c r="H2840" s="10">
        <v>888478</v>
      </c>
    </row>
    <row r="2841" spans="5:8" x14ac:dyDescent="0.15">
      <c r="E2841" s="10">
        <v>2839</v>
      </c>
      <c r="F2841" s="10">
        <v>29623</v>
      </c>
      <c r="G2841" s="10">
        <v>399</v>
      </c>
      <c r="H2841" s="10">
        <v>888701</v>
      </c>
    </row>
    <row r="2842" spans="5:8" x14ac:dyDescent="0.15">
      <c r="E2842" s="10">
        <v>2840</v>
      </c>
      <c r="F2842" s="10">
        <v>29630</v>
      </c>
      <c r="G2842" s="10">
        <v>399</v>
      </c>
      <c r="H2842" s="10">
        <v>888923</v>
      </c>
    </row>
    <row r="2843" spans="5:8" x14ac:dyDescent="0.15">
      <c r="E2843" s="10">
        <v>2841</v>
      </c>
      <c r="F2843" s="10">
        <v>29638</v>
      </c>
      <c r="G2843" s="10">
        <v>399</v>
      </c>
      <c r="H2843" s="10">
        <v>889146</v>
      </c>
    </row>
    <row r="2844" spans="5:8" x14ac:dyDescent="0.15">
      <c r="E2844" s="10">
        <v>2842</v>
      </c>
      <c r="F2844" s="10">
        <v>29645</v>
      </c>
      <c r="G2844" s="10">
        <v>399</v>
      </c>
      <c r="H2844" s="10">
        <v>889369</v>
      </c>
    </row>
    <row r="2845" spans="5:8" x14ac:dyDescent="0.15">
      <c r="E2845" s="10">
        <v>2843</v>
      </c>
      <c r="F2845" s="10">
        <v>29653</v>
      </c>
      <c r="G2845" s="10">
        <v>399</v>
      </c>
      <c r="H2845" s="10">
        <v>889592</v>
      </c>
    </row>
    <row r="2846" spans="5:8" x14ac:dyDescent="0.15">
      <c r="E2846" s="10">
        <v>2844</v>
      </c>
      <c r="F2846" s="10">
        <v>29660</v>
      </c>
      <c r="G2846" s="10">
        <v>399</v>
      </c>
      <c r="H2846" s="10">
        <v>889815</v>
      </c>
    </row>
    <row r="2847" spans="5:8" x14ac:dyDescent="0.15">
      <c r="E2847" s="10">
        <v>2845</v>
      </c>
      <c r="F2847" s="10">
        <v>29667</v>
      </c>
      <c r="G2847" s="10">
        <v>399</v>
      </c>
      <c r="H2847" s="10">
        <v>890037</v>
      </c>
    </row>
    <row r="2848" spans="5:8" x14ac:dyDescent="0.15">
      <c r="E2848" s="10">
        <v>2846</v>
      </c>
      <c r="F2848" s="10">
        <v>29675</v>
      </c>
      <c r="G2848" s="10">
        <v>399</v>
      </c>
      <c r="H2848" s="10">
        <v>890260</v>
      </c>
    </row>
    <row r="2849" spans="5:8" x14ac:dyDescent="0.15">
      <c r="E2849" s="10">
        <v>2847</v>
      </c>
      <c r="F2849" s="10">
        <v>29682</v>
      </c>
      <c r="G2849" s="10">
        <v>399</v>
      </c>
      <c r="H2849" s="10">
        <v>890483</v>
      </c>
    </row>
    <row r="2850" spans="5:8" x14ac:dyDescent="0.15">
      <c r="E2850" s="10">
        <v>2848</v>
      </c>
      <c r="F2850" s="10">
        <v>29690</v>
      </c>
      <c r="G2850" s="10">
        <v>399</v>
      </c>
      <c r="H2850" s="10">
        <v>890706</v>
      </c>
    </row>
    <row r="2851" spans="5:8" x14ac:dyDescent="0.15">
      <c r="E2851" s="10">
        <v>2849</v>
      </c>
      <c r="F2851" s="10">
        <v>29697</v>
      </c>
      <c r="G2851" s="10">
        <v>399</v>
      </c>
      <c r="H2851" s="10">
        <v>890929</v>
      </c>
    </row>
    <row r="2852" spans="5:8" x14ac:dyDescent="0.15">
      <c r="E2852" s="10">
        <v>2850</v>
      </c>
      <c r="F2852" s="10">
        <v>29705</v>
      </c>
      <c r="G2852" s="10">
        <v>399</v>
      </c>
      <c r="H2852" s="10">
        <v>891151</v>
      </c>
    </row>
    <row r="2853" spans="5:8" x14ac:dyDescent="0.15">
      <c r="E2853" s="10">
        <v>2851</v>
      </c>
      <c r="F2853" s="10">
        <v>29712</v>
      </c>
      <c r="G2853" s="10">
        <v>399</v>
      </c>
      <c r="H2853" s="10">
        <v>891374</v>
      </c>
    </row>
    <row r="2854" spans="5:8" x14ac:dyDescent="0.15">
      <c r="E2854" s="10">
        <v>2852</v>
      </c>
      <c r="F2854" s="10">
        <v>29719</v>
      </c>
      <c r="G2854" s="10">
        <v>399</v>
      </c>
      <c r="H2854" s="10">
        <v>891597</v>
      </c>
    </row>
    <row r="2855" spans="5:8" x14ac:dyDescent="0.15">
      <c r="E2855" s="10">
        <v>2853</v>
      </c>
      <c r="F2855" s="10">
        <v>29727</v>
      </c>
      <c r="G2855" s="10">
        <v>399</v>
      </c>
      <c r="H2855" s="10">
        <v>891820</v>
      </c>
    </row>
    <row r="2856" spans="5:8" x14ac:dyDescent="0.15">
      <c r="E2856" s="10">
        <v>2854</v>
      </c>
      <c r="F2856" s="10">
        <v>29734</v>
      </c>
      <c r="G2856" s="10">
        <v>399</v>
      </c>
      <c r="H2856" s="10">
        <v>892043</v>
      </c>
    </row>
    <row r="2857" spans="5:8" x14ac:dyDescent="0.15">
      <c r="E2857" s="10">
        <v>2855</v>
      </c>
      <c r="F2857" s="10">
        <v>29742</v>
      </c>
      <c r="G2857" s="10">
        <v>399</v>
      </c>
      <c r="H2857" s="10">
        <v>892265</v>
      </c>
    </row>
    <row r="2858" spans="5:8" x14ac:dyDescent="0.15">
      <c r="E2858" s="10">
        <v>2856</v>
      </c>
      <c r="F2858" s="10">
        <v>29749</v>
      </c>
      <c r="G2858" s="10">
        <v>399</v>
      </c>
      <c r="H2858" s="10">
        <v>892488</v>
      </c>
    </row>
    <row r="2859" spans="5:8" x14ac:dyDescent="0.15">
      <c r="E2859" s="10">
        <v>2857</v>
      </c>
      <c r="F2859" s="10">
        <v>29757</v>
      </c>
      <c r="G2859" s="10">
        <v>399</v>
      </c>
      <c r="H2859" s="10">
        <v>892711</v>
      </c>
    </row>
    <row r="2860" spans="5:8" x14ac:dyDescent="0.15">
      <c r="E2860" s="10">
        <v>2858</v>
      </c>
      <c r="F2860" s="10">
        <v>29764</v>
      </c>
      <c r="G2860" s="10">
        <v>399</v>
      </c>
      <c r="H2860" s="10">
        <v>892934</v>
      </c>
    </row>
    <row r="2861" spans="5:8" x14ac:dyDescent="0.15">
      <c r="E2861" s="10">
        <v>2859</v>
      </c>
      <c r="F2861" s="10">
        <v>29771</v>
      </c>
      <c r="G2861" s="10">
        <v>400</v>
      </c>
      <c r="H2861" s="10">
        <v>893156</v>
      </c>
    </row>
    <row r="2862" spans="5:8" x14ac:dyDescent="0.15">
      <c r="E2862" s="10">
        <v>2860</v>
      </c>
      <c r="F2862" s="10">
        <v>29779</v>
      </c>
      <c r="G2862" s="10">
        <v>400</v>
      </c>
      <c r="H2862" s="10">
        <v>893379</v>
      </c>
    </row>
    <row r="2863" spans="5:8" x14ac:dyDescent="0.15">
      <c r="E2863" s="10">
        <v>2861</v>
      </c>
      <c r="F2863" s="10">
        <v>29786</v>
      </c>
      <c r="G2863" s="10">
        <v>400</v>
      </c>
      <c r="H2863" s="10">
        <v>893602</v>
      </c>
    </row>
    <row r="2864" spans="5:8" x14ac:dyDescent="0.15">
      <c r="E2864" s="10">
        <v>2862</v>
      </c>
      <c r="F2864" s="10">
        <v>29794</v>
      </c>
      <c r="G2864" s="10">
        <v>400</v>
      </c>
      <c r="H2864" s="10">
        <v>893825</v>
      </c>
    </row>
    <row r="2865" spans="5:8" x14ac:dyDescent="0.15">
      <c r="E2865" s="10">
        <v>2863</v>
      </c>
      <c r="F2865" s="10">
        <v>29801</v>
      </c>
      <c r="G2865" s="10">
        <v>400</v>
      </c>
      <c r="H2865" s="10">
        <v>894048</v>
      </c>
    </row>
    <row r="2866" spans="5:8" x14ac:dyDescent="0.15">
      <c r="E2866" s="10">
        <v>2864</v>
      </c>
      <c r="F2866" s="10">
        <v>29809</v>
      </c>
      <c r="G2866" s="10">
        <v>400</v>
      </c>
      <c r="H2866" s="10">
        <v>894270</v>
      </c>
    </row>
    <row r="2867" spans="5:8" x14ac:dyDescent="0.15">
      <c r="E2867" s="10">
        <v>2865</v>
      </c>
      <c r="F2867" s="10">
        <v>29816</v>
      </c>
      <c r="G2867" s="10">
        <v>400</v>
      </c>
      <c r="H2867" s="10">
        <v>894493</v>
      </c>
    </row>
    <row r="2868" spans="5:8" x14ac:dyDescent="0.15">
      <c r="E2868" s="10">
        <v>2866</v>
      </c>
      <c r="F2868" s="10">
        <v>29823</v>
      </c>
      <c r="G2868" s="10">
        <v>400</v>
      </c>
      <c r="H2868" s="10">
        <v>894716</v>
      </c>
    </row>
    <row r="2869" spans="5:8" x14ac:dyDescent="0.15">
      <c r="E2869" s="10">
        <v>2867</v>
      </c>
      <c r="F2869" s="10">
        <v>29831</v>
      </c>
      <c r="G2869" s="10">
        <v>400</v>
      </c>
      <c r="H2869" s="10">
        <v>894939</v>
      </c>
    </row>
    <row r="2870" spans="5:8" x14ac:dyDescent="0.15">
      <c r="E2870" s="10">
        <v>2868</v>
      </c>
      <c r="F2870" s="10">
        <v>29838</v>
      </c>
      <c r="G2870" s="10">
        <v>400</v>
      </c>
      <c r="H2870" s="10">
        <v>895162</v>
      </c>
    </row>
    <row r="2871" spans="5:8" x14ac:dyDescent="0.15">
      <c r="E2871" s="10">
        <v>2869</v>
      </c>
      <c r="F2871" s="10">
        <v>29846</v>
      </c>
      <c r="G2871" s="10">
        <v>400</v>
      </c>
      <c r="H2871" s="10">
        <v>895384</v>
      </c>
    </row>
    <row r="2872" spans="5:8" x14ac:dyDescent="0.15">
      <c r="E2872" s="10">
        <v>2870</v>
      </c>
      <c r="F2872" s="10">
        <v>29853</v>
      </c>
      <c r="G2872" s="10">
        <v>400</v>
      </c>
      <c r="H2872" s="10">
        <v>895607</v>
      </c>
    </row>
    <row r="2873" spans="5:8" x14ac:dyDescent="0.15">
      <c r="E2873" s="10">
        <v>2871</v>
      </c>
      <c r="F2873" s="10">
        <v>29860</v>
      </c>
      <c r="G2873" s="10">
        <v>400</v>
      </c>
      <c r="H2873" s="10">
        <v>895830</v>
      </c>
    </row>
    <row r="2874" spans="5:8" x14ac:dyDescent="0.15">
      <c r="E2874" s="10">
        <v>2872</v>
      </c>
      <c r="F2874" s="10">
        <v>29868</v>
      </c>
      <c r="G2874" s="10">
        <v>400</v>
      </c>
      <c r="H2874" s="10">
        <v>896053</v>
      </c>
    </row>
    <row r="2875" spans="5:8" x14ac:dyDescent="0.15">
      <c r="E2875" s="10">
        <v>2873</v>
      </c>
      <c r="F2875" s="10">
        <v>29875</v>
      </c>
      <c r="G2875" s="10">
        <v>400</v>
      </c>
      <c r="H2875" s="10">
        <v>896275</v>
      </c>
    </row>
    <row r="2876" spans="5:8" x14ac:dyDescent="0.15">
      <c r="E2876" s="10">
        <v>2874</v>
      </c>
      <c r="F2876" s="10">
        <v>29883</v>
      </c>
      <c r="G2876" s="10">
        <v>400</v>
      </c>
      <c r="H2876" s="10">
        <v>896498</v>
      </c>
    </row>
    <row r="2877" spans="5:8" x14ac:dyDescent="0.15">
      <c r="E2877" s="10">
        <v>2875</v>
      </c>
      <c r="F2877" s="10">
        <v>29890</v>
      </c>
      <c r="G2877" s="10">
        <v>400</v>
      </c>
      <c r="H2877" s="10">
        <v>896721</v>
      </c>
    </row>
    <row r="2878" spans="5:8" x14ac:dyDescent="0.15">
      <c r="E2878" s="10">
        <v>2876</v>
      </c>
      <c r="F2878" s="10">
        <v>29898</v>
      </c>
      <c r="G2878" s="10">
        <v>400</v>
      </c>
      <c r="H2878" s="10">
        <v>896944</v>
      </c>
    </row>
    <row r="2879" spans="5:8" x14ac:dyDescent="0.15">
      <c r="E2879" s="10">
        <v>2877</v>
      </c>
      <c r="F2879" s="10">
        <v>29905</v>
      </c>
      <c r="G2879" s="10">
        <v>400</v>
      </c>
      <c r="H2879" s="10">
        <v>897167</v>
      </c>
    </row>
    <row r="2880" spans="5:8" x14ac:dyDescent="0.15">
      <c r="E2880" s="10">
        <v>2878</v>
      </c>
      <c r="F2880" s="10">
        <v>29912</v>
      </c>
      <c r="G2880" s="10">
        <v>400</v>
      </c>
      <c r="H2880" s="10">
        <v>897389</v>
      </c>
    </row>
    <row r="2881" spans="5:8" x14ac:dyDescent="0.15">
      <c r="E2881" s="10">
        <v>2879</v>
      </c>
      <c r="F2881" s="10">
        <v>29920</v>
      </c>
      <c r="G2881" s="10">
        <v>400</v>
      </c>
      <c r="H2881" s="10">
        <v>897612</v>
      </c>
    </row>
    <row r="2882" spans="5:8" x14ac:dyDescent="0.15">
      <c r="E2882" s="10">
        <v>2880</v>
      </c>
      <c r="F2882" s="10">
        <v>29927</v>
      </c>
      <c r="G2882" s="10">
        <v>400</v>
      </c>
      <c r="H2882" s="10">
        <v>897835</v>
      </c>
    </row>
    <row r="2883" spans="5:8" x14ac:dyDescent="0.15">
      <c r="E2883" s="10">
        <v>2881</v>
      </c>
      <c r="F2883" s="10">
        <v>29935</v>
      </c>
      <c r="G2883" s="10">
        <v>400</v>
      </c>
      <c r="H2883" s="10">
        <v>898058</v>
      </c>
    </row>
    <row r="2884" spans="5:8" x14ac:dyDescent="0.15">
      <c r="E2884" s="10">
        <v>2882</v>
      </c>
      <c r="F2884" s="10">
        <v>29942</v>
      </c>
      <c r="G2884" s="10">
        <v>400</v>
      </c>
      <c r="H2884" s="10">
        <v>898281</v>
      </c>
    </row>
    <row r="2885" spans="5:8" x14ac:dyDescent="0.15">
      <c r="E2885" s="10">
        <v>2883</v>
      </c>
      <c r="F2885" s="10">
        <v>29950</v>
      </c>
      <c r="G2885" s="10">
        <v>400</v>
      </c>
      <c r="H2885" s="10">
        <v>898503</v>
      </c>
    </row>
    <row r="2886" spans="5:8" x14ac:dyDescent="0.15">
      <c r="E2886" s="10">
        <v>2884</v>
      </c>
      <c r="F2886" s="10">
        <v>29957</v>
      </c>
      <c r="G2886" s="10">
        <v>400</v>
      </c>
      <c r="H2886" s="10">
        <v>898726</v>
      </c>
    </row>
    <row r="2887" spans="5:8" x14ac:dyDescent="0.15">
      <c r="E2887" s="10">
        <v>2885</v>
      </c>
      <c r="F2887" s="10">
        <v>29964</v>
      </c>
      <c r="G2887" s="10">
        <v>401</v>
      </c>
      <c r="H2887" s="10">
        <v>898949</v>
      </c>
    </row>
    <row r="2888" spans="5:8" x14ac:dyDescent="0.15">
      <c r="E2888" s="10">
        <v>2886</v>
      </c>
      <c r="F2888" s="10">
        <v>29972</v>
      </c>
      <c r="G2888" s="10">
        <v>401</v>
      </c>
      <c r="H2888" s="10">
        <v>899172</v>
      </c>
    </row>
    <row r="2889" spans="5:8" x14ac:dyDescent="0.15">
      <c r="E2889" s="10">
        <v>2887</v>
      </c>
      <c r="F2889" s="10">
        <v>29979</v>
      </c>
      <c r="G2889" s="10">
        <v>401</v>
      </c>
      <c r="H2889" s="10">
        <v>899395</v>
      </c>
    </row>
    <row r="2890" spans="5:8" x14ac:dyDescent="0.15">
      <c r="E2890" s="10">
        <v>2888</v>
      </c>
      <c r="F2890" s="10">
        <v>29987</v>
      </c>
      <c r="G2890" s="10">
        <v>401</v>
      </c>
      <c r="H2890" s="10">
        <v>899617</v>
      </c>
    </row>
    <row r="2891" spans="5:8" x14ac:dyDescent="0.15">
      <c r="E2891" s="10">
        <v>2889</v>
      </c>
      <c r="F2891" s="10">
        <v>29994</v>
      </c>
      <c r="G2891" s="10">
        <v>401</v>
      </c>
      <c r="H2891" s="10">
        <v>899840</v>
      </c>
    </row>
    <row r="2892" spans="5:8" x14ac:dyDescent="0.15">
      <c r="E2892" s="10">
        <v>2890</v>
      </c>
      <c r="F2892" s="10">
        <v>30002</v>
      </c>
      <c r="G2892" s="10">
        <v>401</v>
      </c>
      <c r="H2892" s="10">
        <v>900063</v>
      </c>
    </row>
    <row r="2893" spans="5:8" x14ac:dyDescent="0.15">
      <c r="E2893" s="10">
        <v>2891</v>
      </c>
      <c r="F2893" s="10">
        <v>30009</v>
      </c>
      <c r="G2893" s="10">
        <v>401</v>
      </c>
      <c r="H2893" s="10">
        <v>900286</v>
      </c>
    </row>
    <row r="2894" spans="5:8" x14ac:dyDescent="0.15">
      <c r="E2894" s="10">
        <v>2892</v>
      </c>
      <c r="F2894" s="10">
        <v>30016</v>
      </c>
      <c r="G2894" s="10">
        <v>401</v>
      </c>
      <c r="H2894" s="10">
        <v>900508</v>
      </c>
    </row>
    <row r="2895" spans="5:8" x14ac:dyDescent="0.15">
      <c r="E2895" s="10">
        <v>2893</v>
      </c>
      <c r="F2895" s="10">
        <v>30024</v>
      </c>
      <c r="G2895" s="10">
        <v>401</v>
      </c>
      <c r="H2895" s="10">
        <v>900731</v>
      </c>
    </row>
    <row r="2896" spans="5:8" x14ac:dyDescent="0.15">
      <c r="E2896" s="10">
        <v>2894</v>
      </c>
      <c r="F2896" s="10">
        <v>30031</v>
      </c>
      <c r="G2896" s="10">
        <v>401</v>
      </c>
      <c r="H2896" s="10">
        <v>900954</v>
      </c>
    </row>
    <row r="2897" spans="5:8" x14ac:dyDescent="0.15">
      <c r="E2897" s="10">
        <v>2895</v>
      </c>
      <c r="F2897" s="10">
        <v>30039</v>
      </c>
      <c r="G2897" s="10">
        <v>401</v>
      </c>
      <c r="H2897" s="10">
        <v>901177</v>
      </c>
    </row>
    <row r="2898" spans="5:8" x14ac:dyDescent="0.15">
      <c r="E2898" s="10">
        <v>2896</v>
      </c>
      <c r="F2898" s="10">
        <v>30046</v>
      </c>
      <c r="G2898" s="10">
        <v>401</v>
      </c>
      <c r="H2898" s="10">
        <v>901400</v>
      </c>
    </row>
    <row r="2899" spans="5:8" x14ac:dyDescent="0.15">
      <c r="E2899" s="10">
        <v>2897</v>
      </c>
      <c r="F2899" s="10">
        <v>30054</v>
      </c>
      <c r="G2899" s="10">
        <v>401</v>
      </c>
      <c r="H2899" s="10">
        <v>901622</v>
      </c>
    </row>
    <row r="2900" spans="5:8" x14ac:dyDescent="0.15">
      <c r="E2900" s="10">
        <v>2898</v>
      </c>
      <c r="F2900" s="10">
        <v>30061</v>
      </c>
      <c r="G2900" s="10">
        <v>401</v>
      </c>
      <c r="H2900" s="10">
        <v>901845</v>
      </c>
    </row>
    <row r="2901" spans="5:8" x14ac:dyDescent="0.15">
      <c r="E2901" s="10">
        <v>2899</v>
      </c>
      <c r="F2901" s="10">
        <v>30068</v>
      </c>
      <c r="G2901" s="10">
        <v>401</v>
      </c>
      <c r="H2901" s="10">
        <v>902068</v>
      </c>
    </row>
    <row r="2902" spans="5:8" x14ac:dyDescent="0.15">
      <c r="E2902" s="10">
        <v>2900</v>
      </c>
      <c r="F2902" s="10">
        <v>30076</v>
      </c>
      <c r="G2902" s="10">
        <v>401</v>
      </c>
      <c r="H2902" s="10">
        <v>902291</v>
      </c>
    </row>
    <row r="2903" spans="5:8" x14ac:dyDescent="0.15">
      <c r="E2903" s="10">
        <v>2901</v>
      </c>
      <c r="F2903" s="10">
        <v>30083</v>
      </c>
      <c r="G2903" s="10">
        <v>401</v>
      </c>
      <c r="H2903" s="10">
        <v>902514</v>
      </c>
    </row>
    <row r="2904" spans="5:8" x14ac:dyDescent="0.15">
      <c r="E2904" s="10">
        <v>2902</v>
      </c>
      <c r="F2904" s="10">
        <v>30091</v>
      </c>
      <c r="G2904" s="10">
        <v>401</v>
      </c>
      <c r="H2904" s="10">
        <v>902736</v>
      </c>
    </row>
    <row r="2905" spans="5:8" x14ac:dyDescent="0.15">
      <c r="E2905" s="10">
        <v>2903</v>
      </c>
      <c r="F2905" s="10">
        <v>30098</v>
      </c>
      <c r="G2905" s="10">
        <v>401</v>
      </c>
      <c r="H2905" s="10">
        <v>902959</v>
      </c>
    </row>
    <row r="2906" spans="5:8" x14ac:dyDescent="0.15">
      <c r="E2906" s="10">
        <v>2904</v>
      </c>
      <c r="F2906" s="10">
        <v>30106</v>
      </c>
      <c r="G2906" s="10">
        <v>401</v>
      </c>
      <c r="H2906" s="10">
        <v>903182</v>
      </c>
    </row>
    <row r="2907" spans="5:8" x14ac:dyDescent="0.15">
      <c r="E2907" s="10">
        <v>2905</v>
      </c>
      <c r="F2907" s="10">
        <v>30113</v>
      </c>
      <c r="G2907" s="10">
        <v>401</v>
      </c>
      <c r="H2907" s="10">
        <v>903405</v>
      </c>
    </row>
    <row r="2908" spans="5:8" x14ac:dyDescent="0.15">
      <c r="E2908" s="10">
        <v>2906</v>
      </c>
      <c r="F2908" s="10">
        <v>30120</v>
      </c>
      <c r="G2908" s="10">
        <v>401</v>
      </c>
      <c r="H2908" s="10">
        <v>903628</v>
      </c>
    </row>
    <row r="2909" spans="5:8" x14ac:dyDescent="0.15">
      <c r="E2909" s="10">
        <v>2907</v>
      </c>
      <c r="F2909" s="10">
        <v>30128</v>
      </c>
      <c r="G2909" s="10">
        <v>401</v>
      </c>
      <c r="H2909" s="10">
        <v>903850</v>
      </c>
    </row>
    <row r="2910" spans="5:8" x14ac:dyDescent="0.15">
      <c r="E2910" s="10">
        <v>2908</v>
      </c>
      <c r="F2910" s="10">
        <v>30135</v>
      </c>
      <c r="G2910" s="10">
        <v>401</v>
      </c>
      <c r="H2910" s="10">
        <v>904073</v>
      </c>
    </row>
    <row r="2911" spans="5:8" x14ac:dyDescent="0.15">
      <c r="E2911" s="10">
        <v>2909</v>
      </c>
      <c r="F2911" s="10">
        <v>30143</v>
      </c>
      <c r="G2911" s="10">
        <v>401</v>
      </c>
      <c r="H2911" s="10">
        <v>904296</v>
      </c>
    </row>
    <row r="2912" spans="5:8" x14ac:dyDescent="0.15">
      <c r="E2912" s="10">
        <v>2910</v>
      </c>
      <c r="F2912" s="10">
        <v>30150</v>
      </c>
      <c r="G2912" s="10">
        <v>401</v>
      </c>
      <c r="H2912" s="10">
        <v>904519</v>
      </c>
    </row>
    <row r="2913" spans="5:8" x14ac:dyDescent="0.15">
      <c r="E2913" s="10">
        <v>2911</v>
      </c>
      <c r="F2913" s="10">
        <v>30158</v>
      </c>
      <c r="G2913" s="10">
        <v>402</v>
      </c>
      <c r="H2913" s="10">
        <v>904741</v>
      </c>
    </row>
    <row r="2914" spans="5:8" x14ac:dyDescent="0.15">
      <c r="E2914" s="10">
        <v>2912</v>
      </c>
      <c r="F2914" s="10">
        <v>30165</v>
      </c>
      <c r="G2914" s="10">
        <v>402</v>
      </c>
      <c r="H2914" s="10">
        <v>904964</v>
      </c>
    </row>
    <row r="2915" spans="5:8" x14ac:dyDescent="0.15">
      <c r="E2915" s="10">
        <v>2913</v>
      </c>
      <c r="F2915" s="10">
        <v>30172</v>
      </c>
      <c r="G2915" s="10">
        <v>402</v>
      </c>
      <c r="H2915" s="10">
        <v>905187</v>
      </c>
    </row>
    <row r="2916" spans="5:8" x14ac:dyDescent="0.15">
      <c r="E2916" s="10">
        <v>2914</v>
      </c>
      <c r="F2916" s="10">
        <v>30180</v>
      </c>
      <c r="G2916" s="10">
        <v>402</v>
      </c>
      <c r="H2916" s="10">
        <v>905410</v>
      </c>
    </row>
    <row r="2917" spans="5:8" x14ac:dyDescent="0.15">
      <c r="E2917" s="10">
        <v>2915</v>
      </c>
      <c r="F2917" s="10">
        <v>30187</v>
      </c>
      <c r="G2917" s="10">
        <v>402</v>
      </c>
      <c r="H2917" s="10">
        <v>905633</v>
      </c>
    </row>
    <row r="2918" spans="5:8" x14ac:dyDescent="0.15">
      <c r="E2918" s="10">
        <v>2916</v>
      </c>
      <c r="F2918" s="10">
        <v>30195</v>
      </c>
      <c r="G2918" s="10">
        <v>402</v>
      </c>
      <c r="H2918" s="10">
        <v>905855</v>
      </c>
    </row>
    <row r="2919" spans="5:8" x14ac:dyDescent="0.15">
      <c r="E2919" s="10">
        <v>2917</v>
      </c>
      <c r="F2919" s="10">
        <v>30202</v>
      </c>
      <c r="G2919" s="10">
        <v>402</v>
      </c>
      <c r="H2919" s="10">
        <v>906078</v>
      </c>
    </row>
    <row r="2920" spans="5:8" x14ac:dyDescent="0.15">
      <c r="E2920" s="10">
        <v>2918</v>
      </c>
      <c r="F2920" s="10">
        <v>30210</v>
      </c>
      <c r="G2920" s="10">
        <v>402</v>
      </c>
      <c r="H2920" s="10">
        <v>906301</v>
      </c>
    </row>
    <row r="2921" spans="5:8" x14ac:dyDescent="0.15">
      <c r="E2921" s="10">
        <v>2919</v>
      </c>
      <c r="F2921" s="10">
        <v>30217</v>
      </c>
      <c r="G2921" s="10">
        <v>402</v>
      </c>
      <c r="H2921" s="10">
        <v>906524</v>
      </c>
    </row>
    <row r="2922" spans="5:8" x14ac:dyDescent="0.15">
      <c r="E2922" s="10">
        <v>2920</v>
      </c>
      <c r="F2922" s="10">
        <v>30224</v>
      </c>
      <c r="G2922" s="10">
        <v>402</v>
      </c>
      <c r="H2922" s="10">
        <v>906747</v>
      </c>
    </row>
    <row r="2923" spans="5:8" x14ac:dyDescent="0.15">
      <c r="E2923" s="10">
        <v>2921</v>
      </c>
      <c r="F2923" s="10">
        <v>30232</v>
      </c>
      <c r="G2923" s="10">
        <v>402</v>
      </c>
      <c r="H2923" s="10">
        <v>906969</v>
      </c>
    </row>
    <row r="2924" spans="5:8" x14ac:dyDescent="0.15">
      <c r="E2924" s="10">
        <v>2922</v>
      </c>
      <c r="F2924" s="10">
        <v>30239</v>
      </c>
      <c r="G2924" s="10">
        <v>402</v>
      </c>
      <c r="H2924" s="10">
        <v>907192</v>
      </c>
    </row>
    <row r="2925" spans="5:8" x14ac:dyDescent="0.15">
      <c r="E2925" s="10">
        <v>2923</v>
      </c>
      <c r="F2925" s="10">
        <v>30247</v>
      </c>
      <c r="G2925" s="10">
        <v>402</v>
      </c>
      <c r="H2925" s="10">
        <v>907415</v>
      </c>
    </row>
    <row r="2926" spans="5:8" x14ac:dyDescent="0.15">
      <c r="E2926" s="10">
        <v>2924</v>
      </c>
      <c r="F2926" s="10">
        <v>30254</v>
      </c>
      <c r="G2926" s="10">
        <v>402</v>
      </c>
      <c r="H2926" s="10">
        <v>907638</v>
      </c>
    </row>
    <row r="2927" spans="5:8" x14ac:dyDescent="0.15">
      <c r="E2927" s="10">
        <v>2925</v>
      </c>
      <c r="F2927" s="10">
        <v>30262</v>
      </c>
      <c r="G2927" s="10">
        <v>402</v>
      </c>
      <c r="H2927" s="10">
        <v>907860</v>
      </c>
    </row>
    <row r="2928" spans="5:8" x14ac:dyDescent="0.15">
      <c r="E2928" s="10">
        <v>2926</v>
      </c>
      <c r="F2928" s="10">
        <v>30269</v>
      </c>
      <c r="G2928" s="10">
        <v>402</v>
      </c>
      <c r="H2928" s="10">
        <v>908083</v>
      </c>
    </row>
    <row r="2929" spans="5:8" x14ac:dyDescent="0.15">
      <c r="E2929" s="10">
        <v>2927</v>
      </c>
      <c r="F2929" s="10">
        <v>30276</v>
      </c>
      <c r="G2929" s="10">
        <v>402</v>
      </c>
      <c r="H2929" s="10">
        <v>908306</v>
      </c>
    </row>
    <row r="2930" spans="5:8" x14ac:dyDescent="0.15">
      <c r="E2930" s="10">
        <v>2928</v>
      </c>
      <c r="F2930" s="10">
        <v>30284</v>
      </c>
      <c r="G2930" s="10">
        <v>402</v>
      </c>
      <c r="H2930" s="10">
        <v>908529</v>
      </c>
    </row>
    <row r="2931" spans="5:8" x14ac:dyDescent="0.15">
      <c r="E2931" s="10">
        <v>2929</v>
      </c>
      <c r="F2931" s="10">
        <v>30291</v>
      </c>
      <c r="G2931" s="10">
        <v>402</v>
      </c>
      <c r="H2931" s="10">
        <v>908752</v>
      </c>
    </row>
    <row r="2932" spans="5:8" x14ac:dyDescent="0.15">
      <c r="E2932" s="10">
        <v>2930</v>
      </c>
      <c r="F2932" s="10">
        <v>30299</v>
      </c>
      <c r="G2932" s="10">
        <v>402</v>
      </c>
      <c r="H2932" s="10">
        <v>908974</v>
      </c>
    </row>
    <row r="2933" spans="5:8" x14ac:dyDescent="0.15">
      <c r="E2933" s="10">
        <v>2931</v>
      </c>
      <c r="F2933" s="10">
        <v>30306</v>
      </c>
      <c r="G2933" s="10">
        <v>402</v>
      </c>
      <c r="H2933" s="10">
        <v>909197</v>
      </c>
    </row>
    <row r="2934" spans="5:8" x14ac:dyDescent="0.15">
      <c r="E2934" s="10">
        <v>2932</v>
      </c>
      <c r="F2934" s="10">
        <v>30314</v>
      </c>
      <c r="G2934" s="10">
        <v>402</v>
      </c>
      <c r="H2934" s="10">
        <v>909420</v>
      </c>
    </row>
    <row r="2935" spans="5:8" x14ac:dyDescent="0.15">
      <c r="E2935" s="10">
        <v>2933</v>
      </c>
      <c r="F2935" s="10">
        <v>30321</v>
      </c>
      <c r="G2935" s="10">
        <v>402</v>
      </c>
      <c r="H2935" s="10">
        <v>909643</v>
      </c>
    </row>
    <row r="2936" spans="5:8" x14ac:dyDescent="0.15">
      <c r="E2936" s="10">
        <v>2934</v>
      </c>
      <c r="F2936" s="10">
        <v>30328</v>
      </c>
      <c r="G2936" s="10">
        <v>402</v>
      </c>
      <c r="H2936" s="10">
        <v>909866</v>
      </c>
    </row>
    <row r="2937" spans="5:8" x14ac:dyDescent="0.15">
      <c r="E2937" s="10">
        <v>2935</v>
      </c>
      <c r="F2937" s="10">
        <v>30336</v>
      </c>
      <c r="G2937" s="10">
        <v>402</v>
      </c>
      <c r="H2937" s="10">
        <v>910088</v>
      </c>
    </row>
    <row r="2938" spans="5:8" x14ac:dyDescent="0.15">
      <c r="E2938" s="10">
        <v>2936</v>
      </c>
      <c r="F2938" s="10">
        <v>30343</v>
      </c>
      <c r="G2938" s="10">
        <v>403</v>
      </c>
      <c r="H2938" s="10">
        <v>910311</v>
      </c>
    </row>
    <row r="2939" spans="5:8" x14ac:dyDescent="0.15">
      <c r="E2939" s="10">
        <v>2937</v>
      </c>
      <c r="F2939" s="10">
        <v>30351</v>
      </c>
      <c r="G2939" s="10">
        <v>403</v>
      </c>
      <c r="H2939" s="10">
        <v>910534</v>
      </c>
    </row>
    <row r="2940" spans="5:8" x14ac:dyDescent="0.15">
      <c r="E2940" s="10">
        <v>2938</v>
      </c>
      <c r="F2940" s="10">
        <v>30358</v>
      </c>
      <c r="G2940" s="10">
        <v>403</v>
      </c>
      <c r="H2940" s="10">
        <v>910757</v>
      </c>
    </row>
    <row r="2941" spans="5:8" x14ac:dyDescent="0.15">
      <c r="E2941" s="10">
        <v>2939</v>
      </c>
      <c r="F2941" s="10">
        <v>30365</v>
      </c>
      <c r="G2941" s="10">
        <v>403</v>
      </c>
      <c r="H2941" s="10">
        <v>910980</v>
      </c>
    </row>
    <row r="2942" spans="5:8" x14ac:dyDescent="0.15">
      <c r="E2942" s="10">
        <v>2940</v>
      </c>
      <c r="F2942" s="10">
        <v>30373</v>
      </c>
      <c r="G2942" s="10">
        <v>403</v>
      </c>
      <c r="H2942" s="10">
        <v>911202</v>
      </c>
    </row>
    <row r="2943" spans="5:8" x14ac:dyDescent="0.15">
      <c r="E2943" s="10">
        <v>2941</v>
      </c>
      <c r="F2943" s="10">
        <v>30380</v>
      </c>
      <c r="G2943" s="10">
        <v>403</v>
      </c>
      <c r="H2943" s="10">
        <v>911425</v>
      </c>
    </row>
    <row r="2944" spans="5:8" x14ac:dyDescent="0.15">
      <c r="E2944" s="10">
        <v>2942</v>
      </c>
      <c r="F2944" s="10">
        <v>30388</v>
      </c>
      <c r="G2944" s="10">
        <v>403</v>
      </c>
      <c r="H2944" s="10">
        <v>911648</v>
      </c>
    </row>
    <row r="2945" spans="5:8" x14ac:dyDescent="0.15">
      <c r="E2945" s="10">
        <v>2943</v>
      </c>
      <c r="F2945" s="10">
        <v>30395</v>
      </c>
      <c r="G2945" s="10">
        <v>403</v>
      </c>
      <c r="H2945" s="10">
        <v>911871</v>
      </c>
    </row>
    <row r="2946" spans="5:8" x14ac:dyDescent="0.15">
      <c r="E2946" s="10">
        <v>2944</v>
      </c>
      <c r="F2946" s="10">
        <v>30403</v>
      </c>
      <c r="G2946" s="10">
        <v>403</v>
      </c>
      <c r="H2946" s="10">
        <v>912093</v>
      </c>
    </row>
    <row r="2947" spans="5:8" x14ac:dyDescent="0.15">
      <c r="E2947" s="10">
        <v>2945</v>
      </c>
      <c r="F2947" s="10">
        <v>30410</v>
      </c>
      <c r="G2947" s="10">
        <v>403</v>
      </c>
      <c r="H2947" s="10">
        <v>912316</v>
      </c>
    </row>
    <row r="2948" spans="5:8" x14ac:dyDescent="0.15">
      <c r="E2948" s="10">
        <v>2946</v>
      </c>
      <c r="F2948" s="10">
        <v>30417</v>
      </c>
      <c r="G2948" s="10">
        <v>403</v>
      </c>
      <c r="H2948" s="10">
        <v>912539</v>
      </c>
    </row>
    <row r="2949" spans="5:8" x14ac:dyDescent="0.15">
      <c r="E2949" s="10">
        <v>2947</v>
      </c>
      <c r="F2949" s="10">
        <v>30425</v>
      </c>
      <c r="G2949" s="10">
        <v>403</v>
      </c>
      <c r="H2949" s="10">
        <v>912762</v>
      </c>
    </row>
    <row r="2950" spans="5:8" x14ac:dyDescent="0.15">
      <c r="E2950" s="10">
        <v>2948</v>
      </c>
      <c r="F2950" s="10">
        <v>30432</v>
      </c>
      <c r="G2950" s="10">
        <v>403</v>
      </c>
      <c r="H2950" s="10">
        <v>912985</v>
      </c>
    </row>
    <row r="2951" spans="5:8" x14ac:dyDescent="0.15">
      <c r="E2951" s="10">
        <v>2949</v>
      </c>
      <c r="F2951" s="10">
        <v>30440</v>
      </c>
      <c r="G2951" s="10">
        <v>403</v>
      </c>
      <c r="H2951" s="10">
        <v>913207</v>
      </c>
    </row>
    <row r="2952" spans="5:8" x14ac:dyDescent="0.15">
      <c r="E2952" s="10">
        <v>2950</v>
      </c>
      <c r="F2952" s="10">
        <v>30447</v>
      </c>
      <c r="G2952" s="10">
        <v>403</v>
      </c>
      <c r="H2952" s="10">
        <v>913430</v>
      </c>
    </row>
    <row r="2953" spans="5:8" x14ac:dyDescent="0.15">
      <c r="E2953" s="10">
        <v>2951</v>
      </c>
      <c r="F2953" s="10">
        <v>30455</v>
      </c>
      <c r="G2953" s="10">
        <v>403</v>
      </c>
      <c r="H2953" s="10">
        <v>913653</v>
      </c>
    </row>
    <row r="2954" spans="5:8" x14ac:dyDescent="0.15">
      <c r="E2954" s="10">
        <v>2952</v>
      </c>
      <c r="F2954" s="10">
        <v>30462</v>
      </c>
      <c r="G2954" s="10">
        <v>403</v>
      </c>
      <c r="H2954" s="10">
        <v>913876</v>
      </c>
    </row>
    <row r="2955" spans="5:8" x14ac:dyDescent="0.15">
      <c r="E2955" s="10">
        <v>2953</v>
      </c>
      <c r="F2955" s="10">
        <v>30469</v>
      </c>
      <c r="G2955" s="10">
        <v>403</v>
      </c>
      <c r="H2955" s="10">
        <v>914099</v>
      </c>
    </row>
    <row r="2956" spans="5:8" x14ac:dyDescent="0.15">
      <c r="E2956" s="10">
        <v>2954</v>
      </c>
      <c r="F2956" s="10">
        <v>30477</v>
      </c>
      <c r="G2956" s="10">
        <v>403</v>
      </c>
      <c r="H2956" s="10">
        <v>914321</v>
      </c>
    </row>
    <row r="2957" spans="5:8" x14ac:dyDescent="0.15">
      <c r="E2957" s="10">
        <v>2955</v>
      </c>
      <c r="F2957" s="10">
        <v>30484</v>
      </c>
      <c r="G2957" s="10">
        <v>403</v>
      </c>
      <c r="H2957" s="10">
        <v>914544</v>
      </c>
    </row>
    <row r="2958" spans="5:8" x14ac:dyDescent="0.15">
      <c r="E2958" s="10">
        <v>2956</v>
      </c>
      <c r="F2958" s="10">
        <v>30492</v>
      </c>
      <c r="G2958" s="10">
        <v>403</v>
      </c>
      <c r="H2958" s="10">
        <v>914767</v>
      </c>
    </row>
    <row r="2959" spans="5:8" x14ac:dyDescent="0.15">
      <c r="E2959" s="10">
        <v>2957</v>
      </c>
      <c r="F2959" s="10">
        <v>30499</v>
      </c>
      <c r="G2959" s="10">
        <v>403</v>
      </c>
      <c r="H2959" s="10">
        <v>914990</v>
      </c>
    </row>
    <row r="2960" spans="5:8" x14ac:dyDescent="0.15">
      <c r="E2960" s="10">
        <v>2958</v>
      </c>
      <c r="F2960" s="10">
        <v>30507</v>
      </c>
      <c r="G2960" s="10">
        <v>403</v>
      </c>
      <c r="H2960" s="10">
        <v>915213</v>
      </c>
    </row>
    <row r="2961" spans="5:8" x14ac:dyDescent="0.15">
      <c r="E2961" s="10">
        <v>2959</v>
      </c>
      <c r="F2961" s="10">
        <v>30514</v>
      </c>
      <c r="G2961" s="10">
        <v>403</v>
      </c>
      <c r="H2961" s="10">
        <v>915435</v>
      </c>
    </row>
    <row r="2962" spans="5:8" x14ac:dyDescent="0.15">
      <c r="E2962" s="10">
        <v>2960</v>
      </c>
      <c r="F2962" s="10">
        <v>30521</v>
      </c>
      <c r="G2962" s="10">
        <v>403</v>
      </c>
      <c r="H2962" s="10">
        <v>915658</v>
      </c>
    </row>
    <row r="2963" spans="5:8" x14ac:dyDescent="0.15">
      <c r="E2963" s="10">
        <v>2961</v>
      </c>
      <c r="F2963" s="10">
        <v>30529</v>
      </c>
      <c r="G2963" s="10">
        <v>403</v>
      </c>
      <c r="H2963" s="10">
        <v>915881</v>
      </c>
    </row>
    <row r="2964" spans="5:8" x14ac:dyDescent="0.15">
      <c r="E2964" s="10">
        <v>2962</v>
      </c>
      <c r="F2964" s="10">
        <v>30536</v>
      </c>
      <c r="G2964" s="10">
        <v>404</v>
      </c>
      <c r="H2964" s="10">
        <v>916104</v>
      </c>
    </row>
    <row r="2965" spans="5:8" x14ac:dyDescent="0.15">
      <c r="E2965" s="10">
        <v>2963</v>
      </c>
      <c r="F2965" s="10">
        <v>30544</v>
      </c>
      <c r="G2965" s="10">
        <v>404</v>
      </c>
      <c r="H2965" s="10">
        <v>916326</v>
      </c>
    </row>
    <row r="2966" spans="5:8" x14ac:dyDescent="0.15">
      <c r="E2966" s="10">
        <v>2964</v>
      </c>
      <c r="F2966" s="10">
        <v>30551</v>
      </c>
      <c r="G2966" s="10">
        <v>404</v>
      </c>
      <c r="H2966" s="10">
        <v>916549</v>
      </c>
    </row>
    <row r="2967" spans="5:8" x14ac:dyDescent="0.15">
      <c r="E2967" s="10">
        <v>2965</v>
      </c>
      <c r="F2967" s="10">
        <v>30559</v>
      </c>
      <c r="G2967" s="10">
        <v>404</v>
      </c>
      <c r="H2967" s="10">
        <v>916772</v>
      </c>
    </row>
    <row r="2968" spans="5:8" x14ac:dyDescent="0.15">
      <c r="E2968" s="10">
        <v>2966</v>
      </c>
      <c r="F2968" s="10">
        <v>30566</v>
      </c>
      <c r="G2968" s="10">
        <v>404</v>
      </c>
      <c r="H2968" s="10">
        <v>916995</v>
      </c>
    </row>
    <row r="2969" spans="5:8" x14ac:dyDescent="0.15">
      <c r="E2969" s="10">
        <v>2967</v>
      </c>
      <c r="F2969" s="10">
        <v>30573</v>
      </c>
      <c r="G2969" s="10">
        <v>404</v>
      </c>
      <c r="H2969" s="10">
        <v>917218</v>
      </c>
    </row>
    <row r="2970" spans="5:8" x14ac:dyDescent="0.15">
      <c r="E2970" s="10">
        <v>2968</v>
      </c>
      <c r="F2970" s="10">
        <v>30581</v>
      </c>
      <c r="G2970" s="10">
        <v>404</v>
      </c>
      <c r="H2970" s="10">
        <v>917440</v>
      </c>
    </row>
    <row r="2971" spans="5:8" x14ac:dyDescent="0.15">
      <c r="E2971" s="10">
        <v>2969</v>
      </c>
      <c r="F2971" s="10">
        <v>30588</v>
      </c>
      <c r="G2971" s="10">
        <v>404</v>
      </c>
      <c r="H2971" s="10">
        <v>917663</v>
      </c>
    </row>
    <row r="2972" spans="5:8" x14ac:dyDescent="0.15">
      <c r="E2972" s="10">
        <v>2970</v>
      </c>
      <c r="F2972" s="10">
        <v>30596</v>
      </c>
      <c r="G2972" s="10">
        <v>404</v>
      </c>
      <c r="H2972" s="10">
        <v>917886</v>
      </c>
    </row>
    <row r="2973" spans="5:8" x14ac:dyDescent="0.15">
      <c r="E2973" s="10">
        <v>2971</v>
      </c>
      <c r="F2973" s="10">
        <v>30603</v>
      </c>
      <c r="G2973" s="10">
        <v>404</v>
      </c>
      <c r="H2973" s="10">
        <v>918109</v>
      </c>
    </row>
    <row r="2974" spans="5:8" x14ac:dyDescent="0.15">
      <c r="E2974" s="10">
        <v>2972</v>
      </c>
      <c r="F2974" s="10">
        <v>30611</v>
      </c>
      <c r="G2974" s="10">
        <v>404</v>
      </c>
      <c r="H2974" s="10">
        <v>918332</v>
      </c>
    </row>
    <row r="2975" spans="5:8" x14ac:dyDescent="0.15">
      <c r="E2975" s="10">
        <v>2973</v>
      </c>
      <c r="F2975" s="10">
        <v>30618</v>
      </c>
      <c r="G2975" s="10">
        <v>404</v>
      </c>
      <c r="H2975" s="10">
        <v>918554</v>
      </c>
    </row>
    <row r="2976" spans="5:8" x14ac:dyDescent="0.15">
      <c r="E2976" s="10">
        <v>2974</v>
      </c>
      <c r="F2976" s="10">
        <v>30625</v>
      </c>
      <c r="G2976" s="10">
        <v>404</v>
      </c>
      <c r="H2976" s="10">
        <v>918777</v>
      </c>
    </row>
    <row r="2977" spans="5:8" x14ac:dyDescent="0.15">
      <c r="E2977" s="10">
        <v>2975</v>
      </c>
      <c r="F2977" s="10">
        <v>30633</v>
      </c>
      <c r="G2977" s="10">
        <v>404</v>
      </c>
      <c r="H2977" s="10">
        <v>919000</v>
      </c>
    </row>
    <row r="2978" spans="5:8" x14ac:dyDescent="0.15">
      <c r="E2978" s="10">
        <v>2976</v>
      </c>
      <c r="F2978" s="10">
        <v>30640</v>
      </c>
      <c r="G2978" s="10">
        <v>404</v>
      </c>
      <c r="H2978" s="10">
        <v>919223</v>
      </c>
    </row>
    <row r="2979" spans="5:8" x14ac:dyDescent="0.15">
      <c r="E2979" s="10">
        <v>2977</v>
      </c>
      <c r="F2979" s="10">
        <v>30648</v>
      </c>
      <c r="G2979" s="10">
        <v>404</v>
      </c>
      <c r="H2979" s="10">
        <v>919446</v>
      </c>
    </row>
    <row r="2980" spans="5:8" x14ac:dyDescent="0.15">
      <c r="E2980" s="10">
        <v>2978</v>
      </c>
      <c r="F2980" s="10">
        <v>30655</v>
      </c>
      <c r="G2980" s="10">
        <v>404</v>
      </c>
      <c r="H2980" s="10">
        <v>919668</v>
      </c>
    </row>
    <row r="2981" spans="5:8" x14ac:dyDescent="0.15">
      <c r="E2981" s="10">
        <v>2979</v>
      </c>
      <c r="F2981" s="10">
        <v>30663</v>
      </c>
      <c r="G2981" s="10">
        <v>404</v>
      </c>
      <c r="H2981" s="10">
        <v>919891</v>
      </c>
    </row>
    <row r="2982" spans="5:8" x14ac:dyDescent="0.15">
      <c r="E2982" s="10">
        <v>2980</v>
      </c>
      <c r="F2982" s="10">
        <v>30670</v>
      </c>
      <c r="G2982" s="10">
        <v>404</v>
      </c>
      <c r="H2982" s="10">
        <v>920114</v>
      </c>
    </row>
    <row r="2983" spans="5:8" x14ac:dyDescent="0.15">
      <c r="E2983" s="10">
        <v>2981</v>
      </c>
      <c r="F2983" s="10">
        <v>30677</v>
      </c>
      <c r="G2983" s="10">
        <v>404</v>
      </c>
      <c r="H2983" s="10">
        <v>920337</v>
      </c>
    </row>
    <row r="2984" spans="5:8" x14ac:dyDescent="0.15">
      <c r="E2984" s="10">
        <v>2982</v>
      </c>
      <c r="F2984" s="10">
        <v>30685</v>
      </c>
      <c r="G2984" s="10">
        <v>404</v>
      </c>
      <c r="H2984" s="10">
        <v>920559</v>
      </c>
    </row>
    <row r="2985" spans="5:8" x14ac:dyDescent="0.15">
      <c r="E2985" s="10">
        <v>2983</v>
      </c>
      <c r="F2985" s="10">
        <v>30692</v>
      </c>
      <c r="G2985" s="10">
        <v>404</v>
      </c>
      <c r="H2985" s="10">
        <v>920782</v>
      </c>
    </row>
    <row r="2986" spans="5:8" x14ac:dyDescent="0.15">
      <c r="E2986" s="10">
        <v>2984</v>
      </c>
      <c r="F2986" s="10">
        <v>30700</v>
      </c>
      <c r="G2986" s="10">
        <v>404</v>
      </c>
      <c r="H2986" s="10">
        <v>921005</v>
      </c>
    </row>
    <row r="2987" spans="5:8" x14ac:dyDescent="0.15">
      <c r="E2987" s="10">
        <v>2985</v>
      </c>
      <c r="F2987" s="10">
        <v>30707</v>
      </c>
      <c r="G2987" s="10">
        <v>404</v>
      </c>
      <c r="H2987" s="10">
        <v>921228</v>
      </c>
    </row>
    <row r="2988" spans="5:8" x14ac:dyDescent="0.15">
      <c r="E2988" s="10">
        <v>2986</v>
      </c>
      <c r="F2988" s="10">
        <v>30715</v>
      </c>
      <c r="G2988" s="10">
        <v>404</v>
      </c>
      <c r="H2988" s="10">
        <v>921451</v>
      </c>
    </row>
    <row r="2989" spans="5:8" x14ac:dyDescent="0.15">
      <c r="E2989" s="10">
        <v>2987</v>
      </c>
      <c r="F2989" s="10">
        <v>30722</v>
      </c>
      <c r="G2989" s="10">
        <v>404</v>
      </c>
      <c r="H2989" s="10">
        <v>921673</v>
      </c>
    </row>
    <row r="2990" spans="5:8" x14ac:dyDescent="0.15">
      <c r="E2990" s="10">
        <v>2988</v>
      </c>
      <c r="F2990" s="10">
        <v>30729</v>
      </c>
      <c r="G2990" s="10">
        <v>405</v>
      </c>
      <c r="H2990" s="10">
        <v>921896</v>
      </c>
    </row>
    <row r="2991" spans="5:8" x14ac:dyDescent="0.15">
      <c r="E2991" s="10">
        <v>2989</v>
      </c>
      <c r="F2991" s="10">
        <v>30737</v>
      </c>
      <c r="G2991" s="10">
        <v>405</v>
      </c>
      <c r="H2991" s="10">
        <v>922119</v>
      </c>
    </row>
    <row r="2992" spans="5:8" x14ac:dyDescent="0.15">
      <c r="E2992" s="10">
        <v>2990</v>
      </c>
      <c r="F2992" s="10">
        <v>30744</v>
      </c>
      <c r="G2992" s="10">
        <v>405</v>
      </c>
      <c r="H2992" s="10">
        <v>922342</v>
      </c>
    </row>
    <row r="2993" spans="5:8" x14ac:dyDescent="0.15">
      <c r="E2993" s="10">
        <v>2991</v>
      </c>
      <c r="F2993" s="10">
        <v>30752</v>
      </c>
      <c r="G2993" s="10">
        <v>405</v>
      </c>
      <c r="H2993" s="10">
        <v>922565</v>
      </c>
    </row>
    <row r="2994" spans="5:8" x14ac:dyDescent="0.15">
      <c r="E2994" s="10">
        <v>2992</v>
      </c>
      <c r="F2994" s="10">
        <v>30759</v>
      </c>
      <c r="G2994" s="10">
        <v>405</v>
      </c>
      <c r="H2994" s="10">
        <v>922787</v>
      </c>
    </row>
    <row r="2995" spans="5:8" x14ac:dyDescent="0.15">
      <c r="E2995" s="10">
        <v>2993</v>
      </c>
      <c r="F2995" s="10">
        <v>30767</v>
      </c>
      <c r="G2995" s="10">
        <v>405</v>
      </c>
      <c r="H2995" s="10">
        <v>923010</v>
      </c>
    </row>
    <row r="2996" spans="5:8" x14ac:dyDescent="0.15">
      <c r="E2996" s="10">
        <v>2994</v>
      </c>
      <c r="F2996" s="10">
        <v>30774</v>
      </c>
      <c r="G2996" s="10">
        <v>405</v>
      </c>
      <c r="H2996" s="10">
        <v>923233</v>
      </c>
    </row>
    <row r="2997" spans="5:8" x14ac:dyDescent="0.15">
      <c r="E2997" s="10">
        <v>2995</v>
      </c>
      <c r="F2997" s="10">
        <v>30781</v>
      </c>
      <c r="G2997" s="10">
        <v>405</v>
      </c>
      <c r="H2997" s="10">
        <v>923456</v>
      </c>
    </row>
    <row r="2998" spans="5:8" x14ac:dyDescent="0.15">
      <c r="E2998" s="10">
        <v>2996</v>
      </c>
      <c r="F2998" s="10">
        <v>30789</v>
      </c>
      <c r="G2998" s="10">
        <v>405</v>
      </c>
      <c r="H2998" s="10">
        <v>923678</v>
      </c>
    </row>
    <row r="2999" spans="5:8" x14ac:dyDescent="0.15">
      <c r="E2999" s="10">
        <v>2997</v>
      </c>
      <c r="F2999" s="10">
        <v>30796</v>
      </c>
      <c r="G2999" s="10">
        <v>405</v>
      </c>
      <c r="H2999" s="10">
        <v>923901</v>
      </c>
    </row>
    <row r="3000" spans="5:8" x14ac:dyDescent="0.15">
      <c r="E3000" s="10">
        <v>2998</v>
      </c>
      <c r="F3000" s="10">
        <v>30804</v>
      </c>
      <c r="G3000" s="10">
        <v>405</v>
      </c>
      <c r="H3000" s="10">
        <v>924124</v>
      </c>
    </row>
    <row r="3001" spans="5:8" x14ac:dyDescent="0.15">
      <c r="E3001" s="10">
        <v>2999</v>
      </c>
      <c r="F3001" s="10">
        <v>30811</v>
      </c>
      <c r="G3001" s="10">
        <v>405</v>
      </c>
      <c r="H3001" s="10">
        <v>924347</v>
      </c>
    </row>
    <row r="3002" spans="5:8" x14ac:dyDescent="0.15">
      <c r="E3002" s="10">
        <v>3000</v>
      </c>
      <c r="F3002" s="10">
        <v>31248</v>
      </c>
      <c r="G3002" s="10">
        <v>407</v>
      </c>
      <c r="H3002" s="10">
        <v>937456</v>
      </c>
    </row>
    <row r="3003" spans="5:8" x14ac:dyDescent="0.15">
      <c r="E3003" s="10">
        <v>3001</v>
      </c>
      <c r="F3003" s="10">
        <v>31255</v>
      </c>
      <c r="G3003" s="10">
        <v>407</v>
      </c>
      <c r="H3003" s="10">
        <v>937679</v>
      </c>
    </row>
    <row r="3004" spans="5:8" x14ac:dyDescent="0.15">
      <c r="E3004" s="10">
        <v>3002</v>
      </c>
      <c r="F3004" s="10">
        <v>31263</v>
      </c>
      <c r="G3004" s="10">
        <v>407</v>
      </c>
      <c r="H3004" s="10">
        <v>937902</v>
      </c>
    </row>
    <row r="3005" spans="5:8" x14ac:dyDescent="0.15">
      <c r="E3005" s="10">
        <v>3003</v>
      </c>
      <c r="F3005" s="10">
        <v>31270</v>
      </c>
      <c r="G3005" s="10">
        <v>407</v>
      </c>
      <c r="H3005" s="10">
        <v>938125</v>
      </c>
    </row>
    <row r="3006" spans="5:8" x14ac:dyDescent="0.15">
      <c r="E3006" s="10">
        <v>3004</v>
      </c>
      <c r="F3006" s="10">
        <v>31278</v>
      </c>
      <c r="G3006" s="10">
        <v>407</v>
      </c>
      <c r="H3006" s="10">
        <v>938347</v>
      </c>
    </row>
    <row r="3007" spans="5:8" x14ac:dyDescent="0.15">
      <c r="E3007" s="10">
        <v>3005</v>
      </c>
      <c r="F3007" s="10">
        <v>31285</v>
      </c>
      <c r="G3007" s="10">
        <v>407</v>
      </c>
      <c r="H3007" s="10">
        <v>938570</v>
      </c>
    </row>
    <row r="3008" spans="5:8" x14ac:dyDescent="0.15">
      <c r="E3008" s="10">
        <v>3006</v>
      </c>
      <c r="F3008" s="10">
        <v>31293</v>
      </c>
      <c r="G3008" s="10">
        <v>407</v>
      </c>
      <c r="H3008" s="10">
        <v>938793</v>
      </c>
    </row>
    <row r="3009" spans="5:8" x14ac:dyDescent="0.15">
      <c r="E3009" s="10">
        <v>3007</v>
      </c>
      <c r="F3009" s="10">
        <v>31300</v>
      </c>
      <c r="G3009" s="10">
        <v>407</v>
      </c>
      <c r="H3009" s="10">
        <v>939016</v>
      </c>
    </row>
    <row r="3010" spans="5:8" x14ac:dyDescent="0.15">
      <c r="E3010" s="10">
        <v>3008</v>
      </c>
      <c r="F3010" s="10">
        <v>31307</v>
      </c>
      <c r="G3010" s="10">
        <v>407</v>
      </c>
      <c r="H3010" s="10">
        <v>939239</v>
      </c>
    </row>
    <row r="3011" spans="5:8" x14ac:dyDescent="0.15">
      <c r="E3011" s="10">
        <v>3009</v>
      </c>
      <c r="F3011" s="10">
        <v>31315</v>
      </c>
      <c r="G3011" s="10">
        <v>407</v>
      </c>
      <c r="H3011" s="10">
        <v>939461</v>
      </c>
    </row>
    <row r="3012" spans="5:8" x14ac:dyDescent="0.15">
      <c r="E3012" s="10">
        <v>3010</v>
      </c>
      <c r="F3012" s="10">
        <v>31322</v>
      </c>
      <c r="G3012" s="10">
        <v>407</v>
      </c>
      <c r="H3012" s="10">
        <v>939684</v>
      </c>
    </row>
    <row r="3013" spans="5:8" x14ac:dyDescent="0.15">
      <c r="E3013" s="10">
        <v>3011</v>
      </c>
      <c r="F3013" s="10">
        <v>31330</v>
      </c>
      <c r="G3013" s="10">
        <v>407</v>
      </c>
      <c r="H3013" s="10">
        <v>939907</v>
      </c>
    </row>
    <row r="3014" spans="5:8" x14ac:dyDescent="0.15">
      <c r="E3014" s="10">
        <v>3012</v>
      </c>
      <c r="F3014" s="10">
        <v>31337</v>
      </c>
      <c r="G3014" s="10">
        <v>407</v>
      </c>
      <c r="H3014" s="10">
        <v>940130</v>
      </c>
    </row>
    <row r="3015" spans="5:8" x14ac:dyDescent="0.15">
      <c r="E3015" s="10">
        <v>3013</v>
      </c>
      <c r="F3015" s="10">
        <v>31345</v>
      </c>
      <c r="G3015" s="10">
        <v>407</v>
      </c>
      <c r="H3015" s="10">
        <v>940352</v>
      </c>
    </row>
    <row r="3016" spans="5:8" x14ac:dyDescent="0.15">
      <c r="E3016" s="10">
        <v>3014</v>
      </c>
      <c r="F3016" s="10">
        <v>31352</v>
      </c>
      <c r="G3016" s="10">
        <v>407</v>
      </c>
      <c r="H3016" s="10">
        <v>940575</v>
      </c>
    </row>
    <row r="3017" spans="5:8" x14ac:dyDescent="0.15">
      <c r="E3017" s="10">
        <v>3015</v>
      </c>
      <c r="F3017" s="10">
        <v>31359</v>
      </c>
      <c r="G3017" s="10">
        <v>407</v>
      </c>
      <c r="H3017" s="10">
        <v>940798</v>
      </c>
    </row>
    <row r="3018" spans="5:8" x14ac:dyDescent="0.15">
      <c r="E3018" s="10">
        <v>3016</v>
      </c>
      <c r="F3018" s="10">
        <v>31367</v>
      </c>
      <c r="G3018" s="10">
        <v>407</v>
      </c>
      <c r="H3018" s="10">
        <v>941021</v>
      </c>
    </row>
    <row r="3019" spans="5:8" x14ac:dyDescent="0.15">
      <c r="E3019" s="10">
        <v>3017</v>
      </c>
      <c r="F3019" s="10">
        <v>31374</v>
      </c>
      <c r="G3019" s="10">
        <v>407</v>
      </c>
      <c r="H3019" s="10">
        <v>941244</v>
      </c>
    </row>
    <row r="3020" spans="5:8" x14ac:dyDescent="0.15">
      <c r="E3020" s="10">
        <v>3018</v>
      </c>
      <c r="F3020" s="10">
        <v>31382</v>
      </c>
      <c r="G3020" s="10">
        <v>407</v>
      </c>
      <c r="H3020" s="10">
        <v>941466</v>
      </c>
    </row>
    <row r="3021" spans="5:8" x14ac:dyDescent="0.15">
      <c r="E3021" s="10">
        <v>3019</v>
      </c>
      <c r="F3021" s="10">
        <v>31389</v>
      </c>
      <c r="G3021" s="10">
        <v>407</v>
      </c>
      <c r="H3021" s="10">
        <v>941689</v>
      </c>
    </row>
    <row r="3022" spans="5:8" x14ac:dyDescent="0.15">
      <c r="E3022" s="10">
        <v>3020</v>
      </c>
      <c r="F3022" s="10">
        <v>31397</v>
      </c>
      <c r="G3022" s="10">
        <v>407</v>
      </c>
      <c r="H3022" s="10">
        <v>941912</v>
      </c>
    </row>
    <row r="3023" spans="5:8" x14ac:dyDescent="0.15">
      <c r="E3023" s="10">
        <v>3021</v>
      </c>
      <c r="F3023" s="10">
        <v>31404</v>
      </c>
      <c r="G3023" s="10">
        <v>407</v>
      </c>
      <c r="H3023" s="10">
        <v>942135</v>
      </c>
    </row>
    <row r="3024" spans="5:8" x14ac:dyDescent="0.15">
      <c r="E3024" s="10">
        <v>3022</v>
      </c>
      <c r="F3024" s="10">
        <v>31411</v>
      </c>
      <c r="G3024" s="10">
        <v>407</v>
      </c>
      <c r="H3024" s="10">
        <v>942358</v>
      </c>
    </row>
    <row r="3025" spans="5:8" x14ac:dyDescent="0.15">
      <c r="E3025" s="10">
        <v>3023</v>
      </c>
      <c r="F3025" s="10">
        <v>31419</v>
      </c>
      <c r="G3025" s="10">
        <v>407</v>
      </c>
      <c r="H3025" s="10">
        <v>942580</v>
      </c>
    </row>
    <row r="3026" spans="5:8" x14ac:dyDescent="0.15">
      <c r="E3026" s="10">
        <v>3024</v>
      </c>
      <c r="F3026" s="10">
        <v>31426</v>
      </c>
      <c r="G3026" s="10">
        <v>407</v>
      </c>
      <c r="H3026" s="10">
        <v>942803</v>
      </c>
    </row>
    <row r="3027" spans="5:8" x14ac:dyDescent="0.15">
      <c r="E3027" s="10">
        <v>3025</v>
      </c>
      <c r="F3027" s="10">
        <v>31434</v>
      </c>
      <c r="G3027" s="10">
        <v>407</v>
      </c>
      <c r="H3027" s="10">
        <v>943026</v>
      </c>
    </row>
    <row r="3028" spans="5:8" x14ac:dyDescent="0.15">
      <c r="E3028" s="10">
        <v>3026</v>
      </c>
      <c r="F3028" s="10">
        <v>31441</v>
      </c>
      <c r="G3028" s="10">
        <v>407</v>
      </c>
      <c r="H3028" s="10">
        <v>943249</v>
      </c>
    </row>
    <row r="3029" spans="5:8" x14ac:dyDescent="0.15">
      <c r="E3029" s="10">
        <v>3027</v>
      </c>
      <c r="F3029" s="10">
        <v>31449</v>
      </c>
      <c r="G3029" s="10">
        <v>407</v>
      </c>
      <c r="H3029" s="10">
        <v>943471</v>
      </c>
    </row>
    <row r="3030" spans="5:8" x14ac:dyDescent="0.15">
      <c r="E3030" s="10">
        <v>3028</v>
      </c>
      <c r="F3030" s="10">
        <v>31456</v>
      </c>
      <c r="G3030" s="10">
        <v>407</v>
      </c>
      <c r="H3030" s="10">
        <v>943694</v>
      </c>
    </row>
    <row r="3031" spans="5:8" x14ac:dyDescent="0.15">
      <c r="E3031" s="10">
        <v>3029</v>
      </c>
      <c r="F3031" s="10">
        <v>31463</v>
      </c>
      <c r="G3031" s="10">
        <v>407</v>
      </c>
      <c r="H3031" s="10">
        <v>943917</v>
      </c>
    </row>
    <row r="3032" spans="5:8" x14ac:dyDescent="0.15">
      <c r="E3032" s="10">
        <v>3030</v>
      </c>
      <c r="F3032" s="10">
        <v>31471</v>
      </c>
      <c r="G3032" s="10">
        <v>407</v>
      </c>
      <c r="H3032" s="10">
        <v>944140</v>
      </c>
    </row>
    <row r="3033" spans="5:8" x14ac:dyDescent="0.15">
      <c r="E3033" s="10">
        <v>3031</v>
      </c>
      <c r="F3033" s="10">
        <v>31478</v>
      </c>
      <c r="G3033" s="10">
        <v>407</v>
      </c>
      <c r="H3033" s="10">
        <v>944363</v>
      </c>
    </row>
    <row r="3034" spans="5:8" x14ac:dyDescent="0.15">
      <c r="E3034" s="10">
        <v>3032</v>
      </c>
      <c r="F3034" s="10">
        <v>31486</v>
      </c>
      <c r="G3034" s="10">
        <v>407</v>
      </c>
      <c r="H3034" s="10">
        <v>944585</v>
      </c>
    </row>
    <row r="3035" spans="5:8" x14ac:dyDescent="0.15">
      <c r="E3035" s="10">
        <v>3033</v>
      </c>
      <c r="F3035" s="10">
        <v>31493</v>
      </c>
      <c r="G3035" s="10">
        <v>407</v>
      </c>
      <c r="H3035" s="10">
        <v>944808</v>
      </c>
    </row>
    <row r="3036" spans="5:8" x14ac:dyDescent="0.15">
      <c r="E3036" s="10">
        <v>3034</v>
      </c>
      <c r="F3036" s="10">
        <v>31501</v>
      </c>
      <c r="G3036" s="10">
        <v>407</v>
      </c>
      <c r="H3036" s="10">
        <v>945031</v>
      </c>
    </row>
    <row r="3037" spans="5:8" x14ac:dyDescent="0.15">
      <c r="E3037" s="10">
        <v>3035</v>
      </c>
      <c r="F3037" s="10">
        <v>31508</v>
      </c>
      <c r="G3037" s="10">
        <v>407</v>
      </c>
      <c r="H3037" s="10">
        <v>945254</v>
      </c>
    </row>
    <row r="3038" spans="5:8" x14ac:dyDescent="0.15">
      <c r="E3038" s="10">
        <v>3036</v>
      </c>
      <c r="F3038" s="10">
        <v>31515</v>
      </c>
      <c r="G3038" s="10">
        <v>407</v>
      </c>
      <c r="H3038" s="10">
        <v>945477</v>
      </c>
    </row>
    <row r="3039" spans="5:8" x14ac:dyDescent="0.15">
      <c r="E3039" s="10">
        <v>3037</v>
      </c>
      <c r="F3039" s="10">
        <v>31523</v>
      </c>
      <c r="G3039" s="10">
        <v>407</v>
      </c>
      <c r="H3039" s="10">
        <v>945699</v>
      </c>
    </row>
    <row r="3040" spans="5:8" x14ac:dyDescent="0.15">
      <c r="E3040" s="10">
        <v>3038</v>
      </c>
      <c r="F3040" s="10">
        <v>31530</v>
      </c>
      <c r="G3040" s="10">
        <v>407</v>
      </c>
      <c r="H3040" s="10">
        <v>945922</v>
      </c>
    </row>
    <row r="3041" spans="5:8" x14ac:dyDescent="0.15">
      <c r="E3041" s="10">
        <v>3039</v>
      </c>
      <c r="F3041" s="10">
        <v>31538</v>
      </c>
      <c r="G3041" s="10">
        <v>407</v>
      </c>
      <c r="H3041" s="10">
        <v>946145</v>
      </c>
    </row>
    <row r="3042" spans="5:8" x14ac:dyDescent="0.15">
      <c r="E3042" s="10">
        <v>3040</v>
      </c>
      <c r="F3042" s="10">
        <v>31545</v>
      </c>
      <c r="G3042" s="10">
        <v>407</v>
      </c>
      <c r="H3042" s="10">
        <v>946368</v>
      </c>
    </row>
    <row r="3043" spans="5:8" x14ac:dyDescent="0.15">
      <c r="E3043" s="10">
        <v>3041</v>
      </c>
      <c r="F3043" s="10">
        <v>31553</v>
      </c>
      <c r="G3043" s="10">
        <v>407</v>
      </c>
      <c r="H3043" s="10">
        <v>946591</v>
      </c>
    </row>
    <row r="3044" spans="5:8" x14ac:dyDescent="0.15">
      <c r="E3044" s="10">
        <v>3042</v>
      </c>
      <c r="F3044" s="10">
        <v>31560</v>
      </c>
      <c r="G3044" s="10">
        <v>407</v>
      </c>
      <c r="H3044" s="10">
        <v>946813</v>
      </c>
    </row>
    <row r="3045" spans="5:8" x14ac:dyDescent="0.15">
      <c r="E3045" s="10">
        <v>3043</v>
      </c>
      <c r="F3045" s="10">
        <v>31567</v>
      </c>
      <c r="G3045" s="10">
        <v>407</v>
      </c>
      <c r="H3045" s="10">
        <v>947036</v>
      </c>
    </row>
    <row r="3046" spans="5:8" x14ac:dyDescent="0.15">
      <c r="E3046" s="10">
        <v>3044</v>
      </c>
      <c r="F3046" s="10">
        <v>31575</v>
      </c>
      <c r="G3046" s="10">
        <v>407</v>
      </c>
      <c r="H3046" s="10">
        <v>947259</v>
      </c>
    </row>
    <row r="3047" spans="5:8" x14ac:dyDescent="0.15">
      <c r="E3047" s="10">
        <v>3045</v>
      </c>
      <c r="F3047" s="10">
        <v>31582</v>
      </c>
      <c r="G3047" s="10">
        <v>407</v>
      </c>
      <c r="H3047" s="10">
        <v>947482</v>
      </c>
    </row>
    <row r="3048" spans="5:8" x14ac:dyDescent="0.15">
      <c r="E3048" s="10">
        <v>3046</v>
      </c>
      <c r="F3048" s="10">
        <v>31590</v>
      </c>
      <c r="G3048" s="10">
        <v>407</v>
      </c>
      <c r="H3048" s="10">
        <v>947704</v>
      </c>
    </row>
    <row r="3049" spans="5:8" x14ac:dyDescent="0.15">
      <c r="E3049" s="10">
        <v>3047</v>
      </c>
      <c r="F3049" s="10">
        <v>31597</v>
      </c>
      <c r="G3049" s="10">
        <v>407</v>
      </c>
      <c r="H3049" s="10">
        <v>947927</v>
      </c>
    </row>
    <row r="3050" spans="5:8" x14ac:dyDescent="0.15">
      <c r="E3050" s="10">
        <v>3048</v>
      </c>
      <c r="F3050" s="10">
        <v>31605</v>
      </c>
      <c r="G3050" s="10">
        <v>407</v>
      </c>
      <c r="H3050" s="10">
        <v>948150</v>
      </c>
    </row>
    <row r="3051" spans="5:8" x14ac:dyDescent="0.15">
      <c r="E3051" s="10">
        <v>3049</v>
      </c>
      <c r="F3051" s="10">
        <v>31612</v>
      </c>
      <c r="G3051" s="10">
        <v>407</v>
      </c>
      <c r="H3051" s="10">
        <v>948373</v>
      </c>
    </row>
    <row r="3052" spans="5:8" x14ac:dyDescent="0.15">
      <c r="E3052" s="10">
        <v>3050</v>
      </c>
      <c r="F3052" s="10">
        <v>31619</v>
      </c>
      <c r="G3052" s="10">
        <v>407</v>
      </c>
      <c r="H3052" s="10">
        <v>948596</v>
      </c>
    </row>
    <row r="3053" spans="5:8" x14ac:dyDescent="0.15">
      <c r="E3053" s="10">
        <v>3051</v>
      </c>
      <c r="F3053" s="10">
        <v>31627</v>
      </c>
      <c r="G3053" s="10">
        <v>407</v>
      </c>
      <c r="H3053" s="10">
        <v>948818</v>
      </c>
    </row>
    <row r="3054" spans="5:8" x14ac:dyDescent="0.15">
      <c r="E3054" s="10">
        <v>3052</v>
      </c>
      <c r="F3054" s="10">
        <v>31634</v>
      </c>
      <c r="G3054" s="10">
        <v>407</v>
      </c>
      <c r="H3054" s="10">
        <v>949041</v>
      </c>
    </row>
    <row r="3055" spans="5:8" x14ac:dyDescent="0.15">
      <c r="E3055" s="10">
        <v>3053</v>
      </c>
      <c r="F3055" s="10">
        <v>31642</v>
      </c>
      <c r="G3055" s="10">
        <v>407</v>
      </c>
      <c r="H3055" s="10">
        <v>949264</v>
      </c>
    </row>
    <row r="3056" spans="5:8" x14ac:dyDescent="0.15">
      <c r="E3056" s="10">
        <v>3054</v>
      </c>
      <c r="F3056" s="10">
        <v>31649</v>
      </c>
      <c r="G3056" s="10">
        <v>407</v>
      </c>
      <c r="H3056" s="10">
        <v>949487</v>
      </c>
    </row>
    <row r="3057" spans="5:8" x14ac:dyDescent="0.15">
      <c r="E3057" s="10">
        <v>3055</v>
      </c>
      <c r="F3057" s="10">
        <v>31656</v>
      </c>
      <c r="G3057" s="10">
        <v>407</v>
      </c>
      <c r="H3057" s="10">
        <v>949710</v>
      </c>
    </row>
    <row r="3058" spans="5:8" x14ac:dyDescent="0.15">
      <c r="E3058" s="10">
        <v>3056</v>
      </c>
      <c r="F3058" s="10">
        <v>31664</v>
      </c>
      <c r="G3058" s="10">
        <v>407</v>
      </c>
      <c r="H3058" s="10">
        <v>949932</v>
      </c>
    </row>
    <row r="3059" spans="5:8" x14ac:dyDescent="0.15">
      <c r="E3059" s="10">
        <v>3057</v>
      </c>
      <c r="F3059" s="10">
        <v>31671</v>
      </c>
      <c r="G3059" s="10">
        <v>407</v>
      </c>
      <c r="H3059" s="10">
        <v>950155</v>
      </c>
    </row>
    <row r="3060" spans="5:8" x14ac:dyDescent="0.15">
      <c r="E3060" s="10">
        <v>3058</v>
      </c>
      <c r="F3060" s="10">
        <v>31679</v>
      </c>
      <c r="G3060" s="10">
        <v>407</v>
      </c>
      <c r="H3060" s="10">
        <v>950378</v>
      </c>
    </row>
    <row r="3061" spans="5:8" x14ac:dyDescent="0.15">
      <c r="E3061" s="10">
        <v>3059</v>
      </c>
      <c r="F3061" s="10">
        <v>31686</v>
      </c>
      <c r="G3061" s="10">
        <v>407</v>
      </c>
      <c r="H3061" s="10">
        <v>950601</v>
      </c>
    </row>
    <row r="3062" spans="5:8" x14ac:dyDescent="0.15">
      <c r="E3062" s="10">
        <v>3060</v>
      </c>
      <c r="F3062" s="10">
        <v>31694</v>
      </c>
      <c r="G3062" s="10">
        <v>407</v>
      </c>
      <c r="H3062" s="10">
        <v>950824</v>
      </c>
    </row>
    <row r="3063" spans="5:8" x14ac:dyDescent="0.15">
      <c r="E3063" s="10">
        <v>3061</v>
      </c>
      <c r="F3063" s="10">
        <v>31701</v>
      </c>
      <c r="G3063" s="10">
        <v>407</v>
      </c>
      <c r="H3063" s="10">
        <v>951046</v>
      </c>
    </row>
    <row r="3064" spans="5:8" x14ac:dyDescent="0.15">
      <c r="E3064" s="10">
        <v>3062</v>
      </c>
      <c r="F3064" s="10">
        <v>31708</v>
      </c>
      <c r="G3064" s="10">
        <v>407</v>
      </c>
      <c r="H3064" s="10">
        <v>951269</v>
      </c>
    </row>
    <row r="3065" spans="5:8" x14ac:dyDescent="0.15">
      <c r="E3065" s="10">
        <v>3063</v>
      </c>
      <c r="F3065" s="10">
        <v>31716</v>
      </c>
      <c r="G3065" s="10">
        <v>407</v>
      </c>
      <c r="H3065" s="10">
        <v>951492</v>
      </c>
    </row>
    <row r="3066" spans="5:8" x14ac:dyDescent="0.15">
      <c r="E3066" s="10">
        <v>3064</v>
      </c>
      <c r="F3066" s="10">
        <v>31723</v>
      </c>
      <c r="G3066" s="10">
        <v>407</v>
      </c>
      <c r="H3066" s="10">
        <v>951715</v>
      </c>
    </row>
    <row r="3067" spans="5:8" x14ac:dyDescent="0.15">
      <c r="E3067" s="10">
        <v>3065</v>
      </c>
      <c r="F3067" s="10">
        <v>31731</v>
      </c>
      <c r="G3067" s="10">
        <v>407</v>
      </c>
      <c r="H3067" s="10">
        <v>951937</v>
      </c>
    </row>
    <row r="3068" spans="5:8" x14ac:dyDescent="0.15">
      <c r="E3068" s="10">
        <v>3066</v>
      </c>
      <c r="F3068" s="10">
        <v>31738</v>
      </c>
      <c r="G3068" s="10">
        <v>407</v>
      </c>
      <c r="H3068" s="10">
        <v>952160</v>
      </c>
    </row>
    <row r="3069" spans="5:8" x14ac:dyDescent="0.15">
      <c r="E3069" s="10">
        <v>3067</v>
      </c>
      <c r="F3069" s="10">
        <v>31746</v>
      </c>
      <c r="G3069" s="10">
        <v>407</v>
      </c>
      <c r="H3069" s="10">
        <v>952383</v>
      </c>
    </row>
    <row r="3070" spans="5:8" x14ac:dyDescent="0.15">
      <c r="E3070" s="10">
        <v>3068</v>
      </c>
      <c r="F3070" s="10">
        <v>31753</v>
      </c>
      <c r="G3070" s="10">
        <v>407</v>
      </c>
      <c r="H3070" s="10">
        <v>952606</v>
      </c>
    </row>
    <row r="3071" spans="5:8" x14ac:dyDescent="0.15">
      <c r="E3071" s="10">
        <v>3069</v>
      </c>
      <c r="F3071" s="10">
        <v>31760</v>
      </c>
      <c r="G3071" s="10">
        <v>407</v>
      </c>
      <c r="H3071" s="10">
        <v>952829</v>
      </c>
    </row>
    <row r="3072" spans="5:8" x14ac:dyDescent="0.15">
      <c r="E3072" s="10">
        <v>3070</v>
      </c>
      <c r="F3072" s="10">
        <v>31768</v>
      </c>
      <c r="G3072" s="10">
        <v>407</v>
      </c>
      <c r="H3072" s="10">
        <v>953051</v>
      </c>
    </row>
    <row r="3073" spans="5:8" x14ac:dyDescent="0.15">
      <c r="E3073" s="10">
        <v>3071</v>
      </c>
      <c r="F3073" s="10">
        <v>31775</v>
      </c>
      <c r="G3073" s="10">
        <v>407</v>
      </c>
      <c r="H3073" s="10">
        <v>953274</v>
      </c>
    </row>
    <row r="3074" spans="5:8" x14ac:dyDescent="0.15">
      <c r="E3074" s="10">
        <v>3072</v>
      </c>
      <c r="F3074" s="10">
        <v>31783</v>
      </c>
      <c r="G3074" s="10">
        <v>407</v>
      </c>
      <c r="H3074" s="10">
        <v>953497</v>
      </c>
    </row>
    <row r="3075" spans="5:8" x14ac:dyDescent="0.15">
      <c r="E3075" s="10">
        <v>3073</v>
      </c>
      <c r="F3075" s="10">
        <v>31790</v>
      </c>
      <c r="G3075" s="10">
        <v>407</v>
      </c>
      <c r="H3075" s="10">
        <v>953720</v>
      </c>
    </row>
    <row r="3076" spans="5:8" x14ac:dyDescent="0.15">
      <c r="E3076" s="10">
        <v>3074</v>
      </c>
      <c r="F3076" s="10">
        <v>31798</v>
      </c>
      <c r="G3076" s="10">
        <v>407</v>
      </c>
      <c r="H3076" s="10">
        <v>953943</v>
      </c>
    </row>
    <row r="3077" spans="5:8" x14ac:dyDescent="0.15">
      <c r="E3077" s="10">
        <v>3075</v>
      </c>
      <c r="F3077" s="10">
        <v>31805</v>
      </c>
      <c r="G3077" s="10">
        <v>407</v>
      </c>
      <c r="H3077" s="10">
        <v>954165</v>
      </c>
    </row>
    <row r="3078" spans="5:8" x14ac:dyDescent="0.15">
      <c r="E3078" s="10">
        <v>3076</v>
      </c>
      <c r="F3078" s="10">
        <v>31812</v>
      </c>
      <c r="G3078" s="10">
        <v>407</v>
      </c>
      <c r="H3078" s="10">
        <v>954388</v>
      </c>
    </row>
    <row r="3079" spans="5:8" x14ac:dyDescent="0.15">
      <c r="E3079" s="10">
        <v>3077</v>
      </c>
      <c r="F3079" s="10">
        <v>31820</v>
      </c>
      <c r="G3079" s="10">
        <v>407</v>
      </c>
      <c r="H3079" s="10">
        <v>954611</v>
      </c>
    </row>
    <row r="3080" spans="5:8" x14ac:dyDescent="0.15">
      <c r="E3080" s="10">
        <v>3078</v>
      </c>
      <c r="F3080" s="10">
        <v>31827</v>
      </c>
      <c r="G3080" s="10">
        <v>407</v>
      </c>
      <c r="H3080" s="10">
        <v>954834</v>
      </c>
    </row>
    <row r="3081" spans="5:8" x14ac:dyDescent="0.15">
      <c r="E3081" s="10">
        <v>3079</v>
      </c>
      <c r="F3081" s="10">
        <v>31835</v>
      </c>
      <c r="G3081" s="10">
        <v>407</v>
      </c>
      <c r="H3081" s="10">
        <v>955056</v>
      </c>
    </row>
    <row r="3082" spans="5:8" x14ac:dyDescent="0.15">
      <c r="E3082" s="10">
        <v>3080</v>
      </c>
      <c r="F3082" s="10">
        <v>31842</v>
      </c>
      <c r="G3082" s="10">
        <v>407</v>
      </c>
      <c r="H3082" s="10">
        <v>955279</v>
      </c>
    </row>
    <row r="3083" spans="5:8" x14ac:dyDescent="0.15">
      <c r="E3083" s="10">
        <v>3081</v>
      </c>
      <c r="F3083" s="10">
        <v>31850</v>
      </c>
      <c r="G3083" s="10">
        <v>407</v>
      </c>
      <c r="H3083" s="10">
        <v>955502</v>
      </c>
    </row>
    <row r="3084" spans="5:8" x14ac:dyDescent="0.15">
      <c r="E3084" s="10">
        <v>3082</v>
      </c>
      <c r="F3084" s="10">
        <v>31857</v>
      </c>
      <c r="G3084" s="10">
        <v>407</v>
      </c>
      <c r="H3084" s="10">
        <v>955725</v>
      </c>
    </row>
    <row r="3085" spans="5:8" x14ac:dyDescent="0.15">
      <c r="E3085" s="10">
        <v>3083</v>
      </c>
      <c r="F3085" s="10">
        <v>31864</v>
      </c>
      <c r="G3085" s="10">
        <v>407</v>
      </c>
      <c r="H3085" s="10">
        <v>955948</v>
      </c>
    </row>
    <row r="3086" spans="5:8" x14ac:dyDescent="0.15">
      <c r="E3086" s="10">
        <v>3084</v>
      </c>
      <c r="F3086" s="10">
        <v>31872</v>
      </c>
      <c r="G3086" s="10">
        <v>407</v>
      </c>
      <c r="H3086" s="10">
        <v>956170</v>
      </c>
    </row>
    <row r="3087" spans="5:8" x14ac:dyDescent="0.15">
      <c r="E3087" s="10">
        <v>3085</v>
      </c>
      <c r="F3087" s="10">
        <v>31879</v>
      </c>
      <c r="G3087" s="10">
        <v>407</v>
      </c>
      <c r="H3087" s="10">
        <v>956393</v>
      </c>
    </row>
    <row r="3088" spans="5:8" x14ac:dyDescent="0.15">
      <c r="E3088" s="10">
        <v>3086</v>
      </c>
      <c r="F3088" s="10">
        <v>31887</v>
      </c>
      <c r="G3088" s="10">
        <v>407</v>
      </c>
      <c r="H3088" s="10">
        <v>956616</v>
      </c>
    </row>
    <row r="3089" spans="5:8" x14ac:dyDescent="0.15">
      <c r="E3089" s="10">
        <v>3087</v>
      </c>
      <c r="F3089" s="10">
        <v>31894</v>
      </c>
      <c r="G3089" s="10">
        <v>407</v>
      </c>
      <c r="H3089" s="10">
        <v>956839</v>
      </c>
    </row>
    <row r="3090" spans="5:8" x14ac:dyDescent="0.15">
      <c r="E3090" s="10">
        <v>3088</v>
      </c>
      <c r="F3090" s="10">
        <v>31902</v>
      </c>
      <c r="G3090" s="10">
        <v>407</v>
      </c>
      <c r="H3090" s="10">
        <v>957062</v>
      </c>
    </row>
    <row r="3091" spans="5:8" x14ac:dyDescent="0.15">
      <c r="E3091" s="10">
        <v>3089</v>
      </c>
      <c r="F3091" s="10">
        <v>31909</v>
      </c>
      <c r="G3091" s="10">
        <v>407</v>
      </c>
      <c r="H3091" s="10">
        <v>957284</v>
      </c>
    </row>
    <row r="3092" spans="5:8" x14ac:dyDescent="0.15">
      <c r="E3092" s="10">
        <v>3090</v>
      </c>
      <c r="F3092" s="10">
        <v>31916</v>
      </c>
      <c r="G3092" s="10">
        <v>407</v>
      </c>
      <c r="H3092" s="10">
        <v>957507</v>
      </c>
    </row>
    <row r="3093" spans="5:8" x14ac:dyDescent="0.15">
      <c r="E3093" s="10">
        <v>3091</v>
      </c>
      <c r="F3093" s="10">
        <v>31924</v>
      </c>
      <c r="G3093" s="10">
        <v>407</v>
      </c>
      <c r="H3093" s="10">
        <v>957730</v>
      </c>
    </row>
    <row r="3094" spans="5:8" x14ac:dyDescent="0.15">
      <c r="E3094" s="10">
        <v>3092</v>
      </c>
      <c r="F3094" s="10">
        <v>31931</v>
      </c>
      <c r="G3094" s="10">
        <v>407</v>
      </c>
      <c r="H3094" s="10">
        <v>957953</v>
      </c>
    </row>
    <row r="3095" spans="5:8" x14ac:dyDescent="0.15">
      <c r="E3095" s="10">
        <v>3093</v>
      </c>
      <c r="F3095" s="10">
        <v>31939</v>
      </c>
      <c r="G3095" s="10">
        <v>407</v>
      </c>
      <c r="H3095" s="10">
        <v>958176</v>
      </c>
    </row>
    <row r="3096" spans="5:8" x14ac:dyDescent="0.15">
      <c r="E3096" s="10">
        <v>3094</v>
      </c>
      <c r="F3096" s="10">
        <v>31946</v>
      </c>
      <c r="G3096" s="10">
        <v>407</v>
      </c>
      <c r="H3096" s="10">
        <v>958398</v>
      </c>
    </row>
    <row r="3097" spans="5:8" x14ac:dyDescent="0.15">
      <c r="E3097" s="10">
        <v>3095</v>
      </c>
      <c r="F3097" s="10">
        <v>31954</v>
      </c>
      <c r="G3097" s="10">
        <v>407</v>
      </c>
      <c r="H3097" s="10">
        <v>958621</v>
      </c>
    </row>
    <row r="3098" spans="5:8" x14ac:dyDescent="0.15">
      <c r="E3098" s="10">
        <v>3096</v>
      </c>
      <c r="F3098" s="10">
        <v>31961</v>
      </c>
      <c r="G3098" s="10">
        <v>407</v>
      </c>
      <c r="H3098" s="10">
        <v>958844</v>
      </c>
    </row>
    <row r="3099" spans="5:8" x14ac:dyDescent="0.15">
      <c r="E3099" s="10">
        <v>3097</v>
      </c>
      <c r="F3099" s="10">
        <v>31968</v>
      </c>
      <c r="G3099" s="10">
        <v>407</v>
      </c>
      <c r="H3099" s="10">
        <v>959067</v>
      </c>
    </row>
    <row r="3100" spans="5:8" x14ac:dyDescent="0.15">
      <c r="E3100" s="10">
        <v>3098</v>
      </c>
      <c r="F3100" s="10">
        <v>31976</v>
      </c>
      <c r="G3100" s="10">
        <v>407</v>
      </c>
      <c r="H3100" s="10">
        <v>959289</v>
      </c>
    </row>
    <row r="3101" spans="5:8" x14ac:dyDescent="0.15">
      <c r="E3101" s="10">
        <v>3099</v>
      </c>
      <c r="F3101" s="10">
        <v>31983</v>
      </c>
      <c r="G3101" s="10">
        <v>407</v>
      </c>
      <c r="H3101" s="10">
        <v>959512</v>
      </c>
    </row>
    <row r="3102" spans="5:8" x14ac:dyDescent="0.15">
      <c r="E3102" s="10">
        <v>3100</v>
      </c>
      <c r="F3102" s="10">
        <v>31991</v>
      </c>
      <c r="G3102" s="10">
        <v>407</v>
      </c>
      <c r="H3102" s="10">
        <v>959735</v>
      </c>
    </row>
    <row r="3103" spans="5:8" x14ac:dyDescent="0.15">
      <c r="E3103" s="10">
        <v>3101</v>
      </c>
      <c r="F3103" s="10">
        <v>31998</v>
      </c>
      <c r="G3103" s="10">
        <v>407</v>
      </c>
      <c r="H3103" s="10">
        <v>959958</v>
      </c>
    </row>
    <row r="3104" spans="5:8" x14ac:dyDescent="0.15">
      <c r="E3104" s="10">
        <v>3102</v>
      </c>
      <c r="F3104" s="10">
        <v>32006</v>
      </c>
      <c r="G3104" s="10">
        <v>407</v>
      </c>
      <c r="H3104" s="10">
        <v>960181</v>
      </c>
    </row>
    <row r="3105" spans="5:8" x14ac:dyDescent="0.15">
      <c r="E3105" s="10">
        <v>3103</v>
      </c>
      <c r="F3105" s="10">
        <v>32013</v>
      </c>
      <c r="G3105" s="10">
        <v>407</v>
      </c>
      <c r="H3105" s="10">
        <v>960403</v>
      </c>
    </row>
    <row r="3106" spans="5:8" x14ac:dyDescent="0.15">
      <c r="E3106" s="10">
        <v>3104</v>
      </c>
      <c r="F3106" s="10">
        <v>32020</v>
      </c>
      <c r="G3106" s="10">
        <v>407</v>
      </c>
      <c r="H3106" s="10">
        <v>960626</v>
      </c>
    </row>
    <row r="3107" spans="5:8" x14ac:dyDescent="0.15">
      <c r="E3107" s="10">
        <v>3105</v>
      </c>
      <c r="F3107" s="10">
        <v>32028</v>
      </c>
      <c r="G3107" s="10">
        <v>407</v>
      </c>
      <c r="H3107" s="10">
        <v>960849</v>
      </c>
    </row>
    <row r="3108" spans="5:8" x14ac:dyDescent="0.15">
      <c r="E3108" s="10">
        <v>3106</v>
      </c>
      <c r="F3108" s="10">
        <v>32035</v>
      </c>
      <c r="G3108" s="10">
        <v>407</v>
      </c>
      <c r="H3108" s="10">
        <v>961072</v>
      </c>
    </row>
    <row r="3109" spans="5:8" x14ac:dyDescent="0.15">
      <c r="E3109" s="10">
        <v>3107</v>
      </c>
      <c r="F3109" s="10">
        <v>32043</v>
      </c>
      <c r="G3109" s="10">
        <v>407</v>
      </c>
      <c r="H3109" s="10">
        <v>961295</v>
      </c>
    </row>
    <row r="3110" spans="5:8" x14ac:dyDescent="0.15">
      <c r="E3110" s="10">
        <v>3108</v>
      </c>
      <c r="F3110" s="10">
        <v>32050</v>
      </c>
      <c r="G3110" s="10">
        <v>407</v>
      </c>
      <c r="H3110" s="10">
        <v>961517</v>
      </c>
    </row>
    <row r="3111" spans="5:8" x14ac:dyDescent="0.15">
      <c r="E3111" s="10">
        <v>3109</v>
      </c>
      <c r="F3111" s="10">
        <v>32058</v>
      </c>
      <c r="G3111" s="10">
        <v>407</v>
      </c>
      <c r="H3111" s="10">
        <v>961740</v>
      </c>
    </row>
    <row r="3112" spans="5:8" x14ac:dyDescent="0.15">
      <c r="E3112" s="10">
        <v>3110</v>
      </c>
      <c r="F3112" s="10">
        <v>32065</v>
      </c>
      <c r="G3112" s="10">
        <v>407</v>
      </c>
      <c r="H3112" s="10">
        <v>961963</v>
      </c>
    </row>
    <row r="3113" spans="5:8" x14ac:dyDescent="0.15">
      <c r="E3113" s="10">
        <v>3111</v>
      </c>
      <c r="F3113" s="10">
        <v>32072</v>
      </c>
      <c r="G3113" s="10">
        <v>407</v>
      </c>
      <c r="H3113" s="10">
        <v>962186</v>
      </c>
    </row>
    <row r="3114" spans="5:8" x14ac:dyDescent="0.15">
      <c r="E3114" s="10">
        <v>3112</v>
      </c>
      <c r="F3114" s="10">
        <v>32080</v>
      </c>
      <c r="G3114" s="10">
        <v>407</v>
      </c>
      <c r="H3114" s="10">
        <v>962409</v>
      </c>
    </row>
    <row r="3115" spans="5:8" x14ac:dyDescent="0.15">
      <c r="E3115" s="10">
        <v>3113</v>
      </c>
      <c r="F3115" s="10">
        <v>32087</v>
      </c>
      <c r="G3115" s="10">
        <v>407</v>
      </c>
      <c r="H3115" s="10">
        <v>962631</v>
      </c>
    </row>
    <row r="3116" spans="5:8" x14ac:dyDescent="0.15">
      <c r="E3116" s="10">
        <v>3114</v>
      </c>
      <c r="F3116" s="10">
        <v>32095</v>
      </c>
      <c r="G3116" s="10">
        <v>407</v>
      </c>
      <c r="H3116" s="10">
        <v>962854</v>
      </c>
    </row>
    <row r="3117" spans="5:8" x14ac:dyDescent="0.15">
      <c r="E3117" s="10">
        <v>3115</v>
      </c>
      <c r="F3117" s="10">
        <v>32102</v>
      </c>
      <c r="G3117" s="10">
        <v>407</v>
      </c>
      <c r="H3117" s="10">
        <v>963077</v>
      </c>
    </row>
    <row r="3118" spans="5:8" x14ac:dyDescent="0.15">
      <c r="E3118" s="10">
        <v>3116</v>
      </c>
      <c r="F3118" s="10">
        <v>32109</v>
      </c>
      <c r="G3118" s="10">
        <v>407</v>
      </c>
      <c r="H3118" s="10">
        <v>963300</v>
      </c>
    </row>
    <row r="3119" spans="5:8" x14ac:dyDescent="0.15">
      <c r="E3119" s="10">
        <v>3117</v>
      </c>
      <c r="F3119" s="10">
        <v>32117</v>
      </c>
      <c r="G3119" s="10">
        <v>407</v>
      </c>
      <c r="H3119" s="10">
        <v>963522</v>
      </c>
    </row>
    <row r="3120" spans="5:8" x14ac:dyDescent="0.15">
      <c r="E3120" s="10">
        <v>3118</v>
      </c>
      <c r="F3120" s="10">
        <v>32124</v>
      </c>
      <c r="G3120" s="10">
        <v>407</v>
      </c>
      <c r="H3120" s="10">
        <v>963745</v>
      </c>
    </row>
    <row r="3121" spans="5:8" x14ac:dyDescent="0.15">
      <c r="E3121" s="10">
        <v>3119</v>
      </c>
      <c r="F3121" s="10">
        <v>32132</v>
      </c>
      <c r="G3121" s="10">
        <v>407</v>
      </c>
      <c r="H3121" s="10">
        <v>963968</v>
      </c>
    </row>
    <row r="3122" spans="5:8" x14ac:dyDescent="0.15">
      <c r="E3122" s="10">
        <v>3120</v>
      </c>
      <c r="F3122" s="10">
        <v>32139</v>
      </c>
      <c r="G3122" s="10">
        <v>407</v>
      </c>
      <c r="H3122" s="10">
        <v>964191</v>
      </c>
    </row>
    <row r="3123" spans="5:8" x14ac:dyDescent="0.15">
      <c r="E3123" s="10">
        <v>3121</v>
      </c>
      <c r="F3123" s="10">
        <v>32147</v>
      </c>
      <c r="G3123" s="10">
        <v>407</v>
      </c>
      <c r="H3123" s="10">
        <v>964414</v>
      </c>
    </row>
    <row r="3124" spans="5:8" x14ac:dyDescent="0.15">
      <c r="E3124" s="10">
        <v>3122</v>
      </c>
      <c r="F3124" s="10">
        <v>32154</v>
      </c>
      <c r="G3124" s="10">
        <v>407</v>
      </c>
      <c r="H3124" s="10">
        <v>964636</v>
      </c>
    </row>
    <row r="3125" spans="5:8" x14ac:dyDescent="0.15">
      <c r="E3125" s="10">
        <v>3123</v>
      </c>
      <c r="F3125" s="10">
        <v>32161</v>
      </c>
      <c r="G3125" s="10">
        <v>407</v>
      </c>
      <c r="H3125" s="10">
        <v>964859</v>
      </c>
    </row>
    <row r="3126" spans="5:8" x14ac:dyDescent="0.15">
      <c r="E3126" s="10">
        <v>3124</v>
      </c>
      <c r="F3126" s="10">
        <v>32169</v>
      </c>
      <c r="G3126" s="10">
        <v>407</v>
      </c>
      <c r="H3126" s="10">
        <v>965082</v>
      </c>
    </row>
    <row r="3127" spans="5:8" x14ac:dyDescent="0.15">
      <c r="E3127" s="10">
        <v>3125</v>
      </c>
      <c r="F3127" s="10">
        <v>32176</v>
      </c>
      <c r="G3127" s="10">
        <v>407</v>
      </c>
      <c r="H3127" s="10">
        <v>965305</v>
      </c>
    </row>
    <row r="3128" spans="5:8" x14ac:dyDescent="0.15">
      <c r="E3128" s="10">
        <v>3126</v>
      </c>
      <c r="F3128" s="10">
        <v>32184</v>
      </c>
      <c r="G3128" s="10">
        <v>407</v>
      </c>
      <c r="H3128" s="10">
        <v>965528</v>
      </c>
    </row>
    <row r="3129" spans="5:8" x14ac:dyDescent="0.15">
      <c r="E3129" s="10">
        <v>3127</v>
      </c>
      <c r="F3129" s="10">
        <v>32191</v>
      </c>
      <c r="G3129" s="10">
        <v>407</v>
      </c>
      <c r="H3129" s="10">
        <v>965750</v>
      </c>
    </row>
    <row r="3130" spans="5:8" x14ac:dyDescent="0.15">
      <c r="E3130" s="10">
        <v>3128</v>
      </c>
      <c r="F3130" s="10">
        <v>32199</v>
      </c>
      <c r="G3130" s="10">
        <v>407</v>
      </c>
      <c r="H3130" s="10">
        <v>965973</v>
      </c>
    </row>
    <row r="3131" spans="5:8" x14ac:dyDescent="0.15">
      <c r="E3131" s="10">
        <v>3129</v>
      </c>
      <c r="F3131" s="10">
        <v>32206</v>
      </c>
      <c r="G3131" s="10">
        <v>407</v>
      </c>
      <c r="H3131" s="10">
        <v>966196</v>
      </c>
    </row>
    <row r="3132" spans="5:8" x14ac:dyDescent="0.15">
      <c r="E3132" s="10">
        <v>3130</v>
      </c>
      <c r="F3132" s="10">
        <v>32213</v>
      </c>
      <c r="G3132" s="10">
        <v>407</v>
      </c>
      <c r="H3132" s="10">
        <v>966419</v>
      </c>
    </row>
    <row r="3133" spans="5:8" x14ac:dyDescent="0.15">
      <c r="E3133" s="10">
        <v>3131</v>
      </c>
      <c r="F3133" s="10">
        <v>32221</v>
      </c>
      <c r="G3133" s="10">
        <v>407</v>
      </c>
      <c r="H3133" s="10">
        <v>966642</v>
      </c>
    </row>
    <row r="3134" spans="5:8" x14ac:dyDescent="0.15">
      <c r="E3134" s="10">
        <v>3132</v>
      </c>
      <c r="F3134" s="10">
        <v>32228</v>
      </c>
      <c r="G3134" s="10">
        <v>407</v>
      </c>
      <c r="H3134" s="10">
        <v>966864</v>
      </c>
    </row>
    <row r="3135" spans="5:8" x14ac:dyDescent="0.15">
      <c r="E3135" s="10">
        <v>3133</v>
      </c>
      <c r="F3135" s="10">
        <v>32236</v>
      </c>
      <c r="G3135" s="10">
        <v>407</v>
      </c>
      <c r="H3135" s="10">
        <v>967087</v>
      </c>
    </row>
    <row r="3136" spans="5:8" x14ac:dyDescent="0.15">
      <c r="E3136" s="10">
        <v>3134</v>
      </c>
      <c r="F3136" s="10">
        <v>32243</v>
      </c>
      <c r="G3136" s="10">
        <v>407</v>
      </c>
      <c r="H3136" s="10">
        <v>967310</v>
      </c>
    </row>
    <row r="3137" spans="5:8" x14ac:dyDescent="0.15">
      <c r="E3137" s="10">
        <v>3135</v>
      </c>
      <c r="F3137" s="10">
        <v>32251</v>
      </c>
      <c r="G3137" s="10">
        <v>407</v>
      </c>
      <c r="H3137" s="10">
        <v>967533</v>
      </c>
    </row>
    <row r="3138" spans="5:8" x14ac:dyDescent="0.15">
      <c r="E3138" s="10">
        <v>3136</v>
      </c>
      <c r="F3138" s="10">
        <v>32258</v>
      </c>
      <c r="G3138" s="10">
        <v>407</v>
      </c>
      <c r="H3138" s="10">
        <v>967755</v>
      </c>
    </row>
    <row r="3139" spans="5:8" x14ac:dyDescent="0.15">
      <c r="E3139" s="10">
        <v>3137</v>
      </c>
      <c r="F3139" s="10">
        <v>32265</v>
      </c>
      <c r="G3139" s="10">
        <v>407</v>
      </c>
      <c r="H3139" s="10">
        <v>967978</v>
      </c>
    </row>
    <row r="3140" spans="5:8" x14ac:dyDescent="0.15">
      <c r="E3140" s="10">
        <v>3138</v>
      </c>
      <c r="F3140" s="10">
        <v>32273</v>
      </c>
      <c r="G3140" s="10">
        <v>407</v>
      </c>
      <c r="H3140" s="10">
        <v>968201</v>
      </c>
    </row>
    <row r="3141" spans="5:8" x14ac:dyDescent="0.15">
      <c r="E3141" s="10">
        <v>3139</v>
      </c>
      <c r="F3141" s="10">
        <v>32280</v>
      </c>
      <c r="G3141" s="10">
        <v>407</v>
      </c>
      <c r="H3141" s="10">
        <v>968424</v>
      </c>
    </row>
    <row r="3142" spans="5:8" x14ac:dyDescent="0.15">
      <c r="E3142" s="10">
        <v>3140</v>
      </c>
      <c r="F3142" s="10">
        <v>32288</v>
      </c>
      <c r="G3142" s="10">
        <v>407</v>
      </c>
      <c r="H3142" s="10">
        <v>968647</v>
      </c>
    </row>
    <row r="3143" spans="5:8" x14ac:dyDescent="0.15">
      <c r="E3143" s="10">
        <v>3141</v>
      </c>
      <c r="F3143" s="10">
        <v>32295</v>
      </c>
      <c r="G3143" s="10">
        <v>407</v>
      </c>
      <c r="H3143" s="10">
        <v>968869</v>
      </c>
    </row>
    <row r="3144" spans="5:8" x14ac:dyDescent="0.15">
      <c r="E3144" s="10">
        <v>3142</v>
      </c>
      <c r="F3144" s="10">
        <v>32303</v>
      </c>
      <c r="G3144" s="10">
        <v>407</v>
      </c>
      <c r="H3144" s="10">
        <v>969092</v>
      </c>
    </row>
    <row r="3145" spans="5:8" x14ac:dyDescent="0.15">
      <c r="E3145" s="10">
        <v>3143</v>
      </c>
      <c r="F3145" s="10">
        <v>32310</v>
      </c>
      <c r="G3145" s="10">
        <v>407</v>
      </c>
      <c r="H3145" s="10">
        <v>969315</v>
      </c>
    </row>
    <row r="3146" spans="5:8" x14ac:dyDescent="0.15">
      <c r="E3146" s="10">
        <v>3144</v>
      </c>
      <c r="F3146" s="10">
        <v>32317</v>
      </c>
      <c r="G3146" s="10">
        <v>407</v>
      </c>
      <c r="H3146" s="10">
        <v>969538</v>
      </c>
    </row>
    <row r="3147" spans="5:8" x14ac:dyDescent="0.15">
      <c r="E3147" s="10">
        <v>3145</v>
      </c>
      <c r="F3147" s="10">
        <v>32325</v>
      </c>
      <c r="G3147" s="10">
        <v>407</v>
      </c>
      <c r="H3147" s="10">
        <v>969761</v>
      </c>
    </row>
    <row r="3148" spans="5:8" x14ac:dyDescent="0.15">
      <c r="E3148" s="10">
        <v>3146</v>
      </c>
      <c r="F3148" s="10">
        <v>32332</v>
      </c>
      <c r="G3148" s="10">
        <v>407</v>
      </c>
      <c r="H3148" s="10">
        <v>969983</v>
      </c>
    </row>
    <row r="3149" spans="5:8" x14ac:dyDescent="0.15">
      <c r="E3149" s="10">
        <v>3147</v>
      </c>
      <c r="F3149" s="10">
        <v>32340</v>
      </c>
      <c r="G3149" s="10">
        <v>407</v>
      </c>
      <c r="H3149" s="10">
        <v>970206</v>
      </c>
    </row>
    <row r="3150" spans="5:8" x14ac:dyDescent="0.15">
      <c r="E3150" s="10">
        <v>3148</v>
      </c>
      <c r="F3150" s="10">
        <v>32347</v>
      </c>
      <c r="G3150" s="10">
        <v>407</v>
      </c>
      <c r="H3150" s="10">
        <v>970429</v>
      </c>
    </row>
    <row r="3151" spans="5:8" x14ac:dyDescent="0.15">
      <c r="E3151" s="10">
        <v>3149</v>
      </c>
      <c r="F3151" s="10">
        <v>32355</v>
      </c>
      <c r="G3151" s="10">
        <v>407</v>
      </c>
      <c r="H3151" s="10">
        <v>970652</v>
      </c>
    </row>
    <row r="3152" spans="5:8" x14ac:dyDescent="0.15">
      <c r="E3152" s="10">
        <v>3150</v>
      </c>
      <c r="F3152" s="10">
        <v>32362</v>
      </c>
      <c r="G3152" s="10">
        <v>407</v>
      </c>
      <c r="H3152" s="10">
        <v>970874</v>
      </c>
    </row>
    <row r="3153" spans="5:8" x14ac:dyDescent="0.15">
      <c r="E3153" s="10">
        <v>3151</v>
      </c>
      <c r="F3153" s="10">
        <v>32369</v>
      </c>
      <c r="G3153" s="10">
        <v>407</v>
      </c>
      <c r="H3153" s="10">
        <v>971097</v>
      </c>
    </row>
    <row r="3154" spans="5:8" x14ac:dyDescent="0.15">
      <c r="E3154" s="10">
        <v>3152</v>
      </c>
      <c r="F3154" s="10">
        <v>32377</v>
      </c>
      <c r="G3154" s="10">
        <v>407</v>
      </c>
      <c r="H3154" s="10">
        <v>971320</v>
      </c>
    </row>
    <row r="3155" spans="5:8" x14ac:dyDescent="0.15">
      <c r="E3155" s="10">
        <v>3153</v>
      </c>
      <c r="F3155" s="10">
        <v>32384</v>
      </c>
      <c r="G3155" s="10">
        <v>407</v>
      </c>
      <c r="H3155" s="10">
        <v>971543</v>
      </c>
    </row>
    <row r="3156" spans="5:8" x14ac:dyDescent="0.15">
      <c r="E3156" s="10">
        <v>3154</v>
      </c>
      <c r="F3156" s="10">
        <v>32392</v>
      </c>
      <c r="G3156" s="10">
        <v>407</v>
      </c>
      <c r="H3156" s="10">
        <v>971766</v>
      </c>
    </row>
    <row r="3157" spans="5:8" x14ac:dyDescent="0.15">
      <c r="E3157" s="10">
        <v>3155</v>
      </c>
      <c r="F3157" s="10">
        <v>32399</v>
      </c>
      <c r="G3157" s="10">
        <v>407</v>
      </c>
      <c r="H3157" s="10">
        <v>971988</v>
      </c>
    </row>
    <row r="3158" spans="5:8" x14ac:dyDescent="0.15">
      <c r="E3158" s="10">
        <v>3156</v>
      </c>
      <c r="F3158" s="10">
        <v>32407</v>
      </c>
      <c r="G3158" s="10">
        <v>407</v>
      </c>
      <c r="H3158" s="10">
        <v>972211</v>
      </c>
    </row>
    <row r="3159" spans="5:8" x14ac:dyDescent="0.15">
      <c r="E3159" s="10">
        <v>3157</v>
      </c>
      <c r="F3159" s="10">
        <v>32414</v>
      </c>
      <c r="G3159" s="10">
        <v>407</v>
      </c>
      <c r="H3159" s="10">
        <v>972434</v>
      </c>
    </row>
    <row r="3160" spans="5:8" x14ac:dyDescent="0.15">
      <c r="E3160" s="10">
        <v>3158</v>
      </c>
      <c r="F3160" s="10">
        <v>32421</v>
      </c>
      <c r="G3160" s="10">
        <v>407</v>
      </c>
      <c r="H3160" s="10">
        <v>972657</v>
      </c>
    </row>
    <row r="3161" spans="5:8" x14ac:dyDescent="0.15">
      <c r="E3161" s="10">
        <v>3159</v>
      </c>
      <c r="F3161" s="10">
        <v>32429</v>
      </c>
      <c r="G3161" s="10">
        <v>407</v>
      </c>
      <c r="H3161" s="10">
        <v>972880</v>
      </c>
    </row>
    <row r="3162" spans="5:8" x14ac:dyDescent="0.15">
      <c r="E3162" s="10">
        <v>3160</v>
      </c>
      <c r="F3162" s="10">
        <v>32436</v>
      </c>
      <c r="G3162" s="10">
        <v>407</v>
      </c>
      <c r="H3162" s="10">
        <v>973102</v>
      </c>
    </row>
    <row r="3163" spans="5:8" x14ac:dyDescent="0.15">
      <c r="E3163" s="10">
        <v>3161</v>
      </c>
      <c r="F3163" s="10">
        <v>32444</v>
      </c>
      <c r="G3163" s="10">
        <v>407</v>
      </c>
      <c r="H3163" s="10">
        <v>973325</v>
      </c>
    </row>
    <row r="3164" spans="5:8" x14ac:dyDescent="0.15">
      <c r="E3164" s="10">
        <v>3162</v>
      </c>
      <c r="F3164" s="10">
        <v>32451</v>
      </c>
      <c r="G3164" s="10">
        <v>407</v>
      </c>
      <c r="H3164" s="10">
        <v>973548</v>
      </c>
    </row>
    <row r="3165" spans="5:8" x14ac:dyDescent="0.15">
      <c r="E3165" s="10">
        <v>3163</v>
      </c>
      <c r="F3165" s="10">
        <v>32459</v>
      </c>
      <c r="G3165" s="10">
        <v>407</v>
      </c>
      <c r="H3165" s="10">
        <v>973771</v>
      </c>
    </row>
    <row r="3166" spans="5:8" x14ac:dyDescent="0.15">
      <c r="E3166" s="10">
        <v>3164</v>
      </c>
      <c r="F3166" s="10">
        <v>32466</v>
      </c>
      <c r="G3166" s="10">
        <v>407</v>
      </c>
      <c r="H3166" s="10">
        <v>973994</v>
      </c>
    </row>
    <row r="3167" spans="5:8" x14ac:dyDescent="0.15">
      <c r="E3167" s="10">
        <v>3165</v>
      </c>
      <c r="F3167" s="10">
        <v>32473</v>
      </c>
      <c r="G3167" s="10">
        <v>407</v>
      </c>
      <c r="H3167" s="10">
        <v>974216</v>
      </c>
    </row>
    <row r="3168" spans="5:8" x14ac:dyDescent="0.15">
      <c r="E3168" s="10">
        <v>3166</v>
      </c>
      <c r="F3168" s="10">
        <v>32481</v>
      </c>
      <c r="G3168" s="10">
        <v>407</v>
      </c>
      <c r="H3168" s="10">
        <v>974439</v>
      </c>
    </row>
    <row r="3169" spans="5:8" x14ac:dyDescent="0.15">
      <c r="E3169" s="10">
        <v>3167</v>
      </c>
      <c r="F3169" s="10">
        <v>32488</v>
      </c>
      <c r="G3169" s="10">
        <v>407</v>
      </c>
      <c r="H3169" s="10">
        <v>974662</v>
      </c>
    </row>
    <row r="3170" spans="5:8" x14ac:dyDescent="0.15">
      <c r="E3170" s="10">
        <v>3168</v>
      </c>
      <c r="F3170" s="10">
        <v>32496</v>
      </c>
      <c r="G3170" s="10">
        <v>407</v>
      </c>
      <c r="H3170" s="10">
        <v>974885</v>
      </c>
    </row>
    <row r="3171" spans="5:8" x14ac:dyDescent="0.15">
      <c r="E3171" s="10">
        <v>3169</v>
      </c>
      <c r="F3171" s="10">
        <v>32503</v>
      </c>
      <c r="G3171" s="10">
        <v>407</v>
      </c>
      <c r="H3171" s="10">
        <v>975107</v>
      </c>
    </row>
    <row r="3172" spans="5:8" x14ac:dyDescent="0.15">
      <c r="E3172" s="10">
        <v>3170</v>
      </c>
      <c r="F3172" s="10">
        <v>32511</v>
      </c>
      <c r="G3172" s="10">
        <v>407</v>
      </c>
      <c r="H3172" s="10">
        <v>975330</v>
      </c>
    </row>
    <row r="3173" spans="5:8" x14ac:dyDescent="0.15">
      <c r="E3173" s="10">
        <v>3171</v>
      </c>
      <c r="F3173" s="10">
        <v>32518</v>
      </c>
      <c r="G3173" s="10">
        <v>407</v>
      </c>
      <c r="H3173" s="10">
        <v>975553</v>
      </c>
    </row>
    <row r="3174" spans="5:8" x14ac:dyDescent="0.15">
      <c r="E3174" s="10">
        <v>3172</v>
      </c>
      <c r="F3174" s="10">
        <v>32525</v>
      </c>
      <c r="G3174" s="10">
        <v>407</v>
      </c>
      <c r="H3174" s="10">
        <v>975776</v>
      </c>
    </row>
    <row r="3175" spans="5:8" x14ac:dyDescent="0.15">
      <c r="E3175" s="10">
        <v>3173</v>
      </c>
      <c r="F3175" s="10">
        <v>32533</v>
      </c>
      <c r="G3175" s="10">
        <v>407</v>
      </c>
      <c r="H3175" s="10">
        <v>975999</v>
      </c>
    </row>
    <row r="3176" spans="5:8" x14ac:dyDescent="0.15">
      <c r="E3176" s="10">
        <v>3174</v>
      </c>
      <c r="F3176" s="10">
        <v>32540</v>
      </c>
      <c r="G3176" s="10">
        <v>407</v>
      </c>
      <c r="H3176" s="10">
        <v>976221</v>
      </c>
    </row>
    <row r="3177" spans="5:8" x14ac:dyDescent="0.15">
      <c r="E3177" s="10">
        <v>3175</v>
      </c>
      <c r="F3177" s="10">
        <v>32548</v>
      </c>
      <c r="G3177" s="10">
        <v>407</v>
      </c>
      <c r="H3177" s="10">
        <v>976444</v>
      </c>
    </row>
    <row r="3178" spans="5:8" x14ac:dyDescent="0.15">
      <c r="E3178" s="10">
        <v>3176</v>
      </c>
      <c r="F3178" s="10">
        <v>32555</v>
      </c>
      <c r="G3178" s="10">
        <v>407</v>
      </c>
      <c r="H3178" s="10">
        <v>976667</v>
      </c>
    </row>
    <row r="3179" spans="5:8" x14ac:dyDescent="0.15">
      <c r="E3179" s="10">
        <v>3177</v>
      </c>
      <c r="F3179" s="10">
        <v>32562</v>
      </c>
      <c r="G3179" s="10">
        <v>407</v>
      </c>
      <c r="H3179" s="10">
        <v>976890</v>
      </c>
    </row>
    <row r="3180" spans="5:8" x14ac:dyDescent="0.15">
      <c r="E3180" s="10">
        <v>3178</v>
      </c>
      <c r="F3180" s="10">
        <v>32570</v>
      </c>
      <c r="G3180" s="10">
        <v>407</v>
      </c>
      <c r="H3180" s="10">
        <v>977113</v>
      </c>
    </row>
    <row r="3181" spans="5:8" x14ac:dyDescent="0.15">
      <c r="E3181" s="10">
        <v>3179</v>
      </c>
      <c r="F3181" s="10">
        <v>32577</v>
      </c>
      <c r="G3181" s="10">
        <v>407</v>
      </c>
      <c r="H3181" s="10">
        <v>977335</v>
      </c>
    </row>
    <row r="3182" spans="5:8" x14ac:dyDescent="0.15">
      <c r="E3182" s="10">
        <v>3180</v>
      </c>
      <c r="F3182" s="10">
        <v>32585</v>
      </c>
      <c r="G3182" s="10">
        <v>407</v>
      </c>
      <c r="H3182" s="10">
        <v>977558</v>
      </c>
    </row>
    <row r="3183" spans="5:8" x14ac:dyDescent="0.15">
      <c r="E3183" s="10">
        <v>3181</v>
      </c>
      <c r="F3183" s="10">
        <v>32592</v>
      </c>
      <c r="G3183" s="10">
        <v>407</v>
      </c>
      <c r="H3183" s="10">
        <v>977781</v>
      </c>
    </row>
    <row r="3184" spans="5:8" x14ac:dyDescent="0.15">
      <c r="E3184" s="10">
        <v>3182</v>
      </c>
      <c r="F3184" s="10">
        <v>32600</v>
      </c>
      <c r="G3184" s="10">
        <v>407</v>
      </c>
      <c r="H3184" s="10">
        <v>978004</v>
      </c>
    </row>
    <row r="3185" spans="5:8" x14ac:dyDescent="0.15">
      <c r="E3185" s="10">
        <v>3183</v>
      </c>
      <c r="F3185" s="10">
        <v>32607</v>
      </c>
      <c r="G3185" s="10">
        <v>407</v>
      </c>
      <c r="H3185" s="10">
        <v>978227</v>
      </c>
    </row>
    <row r="3186" spans="5:8" x14ac:dyDescent="0.15">
      <c r="E3186" s="10">
        <v>3184</v>
      </c>
      <c r="F3186" s="10">
        <v>32614</v>
      </c>
      <c r="G3186" s="10">
        <v>407</v>
      </c>
      <c r="H3186" s="10">
        <v>978449</v>
      </c>
    </row>
    <row r="3187" spans="5:8" x14ac:dyDescent="0.15">
      <c r="E3187" s="10">
        <v>3185</v>
      </c>
      <c r="F3187" s="10">
        <v>32622</v>
      </c>
      <c r="G3187" s="10">
        <v>407</v>
      </c>
      <c r="H3187" s="10">
        <v>978672</v>
      </c>
    </row>
    <row r="3188" spans="5:8" x14ac:dyDescent="0.15">
      <c r="E3188" s="10">
        <v>3186</v>
      </c>
      <c r="F3188" s="10">
        <v>32629</v>
      </c>
      <c r="G3188" s="10">
        <v>407</v>
      </c>
      <c r="H3188" s="10">
        <v>978895</v>
      </c>
    </row>
    <row r="3189" spans="5:8" x14ac:dyDescent="0.15">
      <c r="E3189" s="10">
        <v>3187</v>
      </c>
      <c r="F3189" s="10">
        <v>32637</v>
      </c>
      <c r="G3189" s="10">
        <v>407</v>
      </c>
      <c r="H3189" s="10">
        <v>979118</v>
      </c>
    </row>
    <row r="3190" spans="5:8" x14ac:dyDescent="0.15">
      <c r="E3190" s="10">
        <v>3188</v>
      </c>
      <c r="F3190" s="10">
        <v>32644</v>
      </c>
      <c r="G3190" s="10">
        <v>407</v>
      </c>
      <c r="H3190" s="10">
        <v>979340</v>
      </c>
    </row>
    <row r="3191" spans="5:8" x14ac:dyDescent="0.15">
      <c r="E3191" s="10">
        <v>3189</v>
      </c>
      <c r="F3191" s="10">
        <v>32652</v>
      </c>
      <c r="G3191" s="10">
        <v>407</v>
      </c>
      <c r="H3191" s="10">
        <v>979563</v>
      </c>
    </row>
    <row r="3192" spans="5:8" x14ac:dyDescent="0.15">
      <c r="E3192" s="10">
        <v>3190</v>
      </c>
      <c r="F3192" s="10">
        <v>32659</v>
      </c>
      <c r="G3192" s="10">
        <v>407</v>
      </c>
      <c r="H3192" s="10">
        <v>979786</v>
      </c>
    </row>
    <row r="3193" spans="5:8" x14ac:dyDescent="0.15">
      <c r="E3193" s="10">
        <v>3191</v>
      </c>
      <c r="F3193" s="10">
        <v>32666</v>
      </c>
      <c r="G3193" s="10">
        <v>407</v>
      </c>
      <c r="H3193" s="10">
        <v>980009</v>
      </c>
    </row>
    <row r="3194" spans="5:8" x14ac:dyDescent="0.15">
      <c r="E3194" s="10">
        <v>3192</v>
      </c>
      <c r="F3194" s="10">
        <v>32674</v>
      </c>
      <c r="G3194" s="10">
        <v>407</v>
      </c>
      <c r="H3194" s="10">
        <v>980232</v>
      </c>
    </row>
    <row r="3195" spans="5:8" x14ac:dyDescent="0.15">
      <c r="E3195" s="10">
        <v>3193</v>
      </c>
      <c r="F3195" s="10">
        <v>32681</v>
      </c>
      <c r="G3195" s="10">
        <v>407</v>
      </c>
      <c r="H3195" s="10">
        <v>980454</v>
      </c>
    </row>
    <row r="3196" spans="5:8" x14ac:dyDescent="0.15">
      <c r="E3196" s="10">
        <v>3194</v>
      </c>
      <c r="F3196" s="10">
        <v>32689</v>
      </c>
      <c r="G3196" s="10">
        <v>407</v>
      </c>
      <c r="H3196" s="10">
        <v>980677</v>
      </c>
    </row>
    <row r="3197" spans="5:8" x14ac:dyDescent="0.15">
      <c r="E3197" s="10">
        <v>3195</v>
      </c>
      <c r="F3197" s="10">
        <v>32696</v>
      </c>
      <c r="G3197" s="10">
        <v>407</v>
      </c>
      <c r="H3197" s="10">
        <v>980900</v>
      </c>
    </row>
    <row r="3198" spans="5:8" x14ac:dyDescent="0.15">
      <c r="E3198" s="10">
        <v>3196</v>
      </c>
      <c r="F3198" s="10">
        <v>32704</v>
      </c>
      <c r="G3198" s="10">
        <v>407</v>
      </c>
      <c r="H3198" s="10">
        <v>981123</v>
      </c>
    </row>
    <row r="3199" spans="5:8" x14ac:dyDescent="0.15">
      <c r="E3199" s="10">
        <v>3197</v>
      </c>
      <c r="F3199" s="10">
        <v>32711</v>
      </c>
      <c r="G3199" s="10">
        <v>407</v>
      </c>
      <c r="H3199" s="10">
        <v>981346</v>
      </c>
    </row>
    <row r="3200" spans="5:8" x14ac:dyDescent="0.15">
      <c r="E3200" s="10">
        <v>3198</v>
      </c>
      <c r="F3200" s="10">
        <v>32718</v>
      </c>
      <c r="G3200" s="10">
        <v>407</v>
      </c>
      <c r="H3200" s="10">
        <v>981568</v>
      </c>
    </row>
    <row r="3201" spans="5:8" x14ac:dyDescent="0.15">
      <c r="E3201" s="10">
        <v>3199</v>
      </c>
      <c r="F3201" s="10">
        <v>32726</v>
      </c>
      <c r="G3201" s="10">
        <v>407</v>
      </c>
      <c r="H3201" s="10">
        <v>981791</v>
      </c>
    </row>
    <row r="3202" spans="5:8" x14ac:dyDescent="0.15">
      <c r="E3202" s="10">
        <v>3200</v>
      </c>
      <c r="F3202" s="10">
        <v>32733</v>
      </c>
      <c r="G3202" s="10">
        <v>407</v>
      </c>
      <c r="H3202" s="10">
        <v>982014</v>
      </c>
    </row>
    <row r="3203" spans="5:8" x14ac:dyDescent="0.15">
      <c r="E3203" s="10">
        <v>3201</v>
      </c>
      <c r="F3203" s="10">
        <v>32741</v>
      </c>
      <c r="G3203" s="10">
        <v>407</v>
      </c>
      <c r="H3203" s="10">
        <v>982237</v>
      </c>
    </row>
    <row r="3204" spans="5:8" x14ac:dyDescent="0.15">
      <c r="E3204" s="10">
        <v>3202</v>
      </c>
      <c r="F3204" s="10">
        <v>32748</v>
      </c>
      <c r="G3204" s="10">
        <v>407</v>
      </c>
      <c r="H3204" s="10">
        <v>982459</v>
      </c>
    </row>
    <row r="3205" spans="5:8" x14ac:dyDescent="0.15">
      <c r="E3205" s="10">
        <v>3203</v>
      </c>
      <c r="F3205" s="10">
        <v>32756</v>
      </c>
      <c r="G3205" s="10">
        <v>407</v>
      </c>
      <c r="H3205" s="10">
        <v>982682</v>
      </c>
    </row>
    <row r="3206" spans="5:8" x14ac:dyDescent="0.15">
      <c r="E3206" s="10">
        <v>3204</v>
      </c>
      <c r="F3206" s="10">
        <v>32763</v>
      </c>
      <c r="G3206" s="10">
        <v>407</v>
      </c>
      <c r="H3206" s="10">
        <v>982905</v>
      </c>
    </row>
    <row r="3207" spans="5:8" x14ac:dyDescent="0.15">
      <c r="E3207" s="10">
        <v>3205</v>
      </c>
      <c r="F3207" s="10">
        <v>32770</v>
      </c>
      <c r="G3207" s="10">
        <v>407</v>
      </c>
      <c r="H3207" s="10">
        <v>983128</v>
      </c>
    </row>
    <row r="3208" spans="5:8" x14ac:dyDescent="0.15">
      <c r="E3208" s="10">
        <v>3206</v>
      </c>
      <c r="F3208" s="10">
        <v>32778</v>
      </c>
      <c r="G3208" s="10">
        <v>407</v>
      </c>
      <c r="H3208" s="10">
        <v>983351</v>
      </c>
    </row>
    <row r="3209" spans="5:8" x14ac:dyDescent="0.15">
      <c r="E3209" s="10">
        <v>3207</v>
      </c>
      <c r="F3209" s="10">
        <v>32785</v>
      </c>
      <c r="G3209" s="10">
        <v>407</v>
      </c>
      <c r="H3209" s="10">
        <v>983573</v>
      </c>
    </row>
    <row r="3210" spans="5:8" x14ac:dyDescent="0.15">
      <c r="E3210" s="10">
        <v>3208</v>
      </c>
      <c r="F3210" s="10">
        <v>32793</v>
      </c>
      <c r="G3210" s="10">
        <v>407</v>
      </c>
      <c r="H3210" s="10">
        <v>983796</v>
      </c>
    </row>
    <row r="3211" spans="5:8" x14ac:dyDescent="0.15">
      <c r="E3211" s="10">
        <v>3209</v>
      </c>
      <c r="F3211" s="10">
        <v>32800</v>
      </c>
      <c r="G3211" s="10">
        <v>407</v>
      </c>
      <c r="H3211" s="10">
        <v>984019</v>
      </c>
    </row>
    <row r="3212" spans="5:8" x14ac:dyDescent="0.15">
      <c r="E3212" s="10">
        <v>3210</v>
      </c>
      <c r="F3212" s="10">
        <v>32808</v>
      </c>
      <c r="G3212" s="10">
        <v>407</v>
      </c>
      <c r="H3212" s="10">
        <v>984242</v>
      </c>
    </row>
    <row r="3213" spans="5:8" x14ac:dyDescent="0.15">
      <c r="E3213" s="10">
        <v>3211</v>
      </c>
      <c r="F3213" s="10">
        <v>32815</v>
      </c>
      <c r="G3213" s="10">
        <v>407</v>
      </c>
      <c r="H3213" s="10">
        <v>984465</v>
      </c>
    </row>
    <row r="3214" spans="5:8" x14ac:dyDescent="0.15">
      <c r="E3214" s="10">
        <v>3212</v>
      </c>
      <c r="F3214" s="10">
        <v>32822</v>
      </c>
      <c r="G3214" s="10">
        <v>407</v>
      </c>
      <c r="H3214" s="10">
        <v>984687</v>
      </c>
    </row>
    <row r="3215" spans="5:8" x14ac:dyDescent="0.15">
      <c r="E3215" s="10">
        <v>3213</v>
      </c>
      <c r="F3215" s="10">
        <v>32830</v>
      </c>
      <c r="G3215" s="10">
        <v>407</v>
      </c>
      <c r="H3215" s="10">
        <v>984910</v>
      </c>
    </row>
    <row r="3216" spans="5:8" x14ac:dyDescent="0.15">
      <c r="E3216" s="10">
        <v>3214</v>
      </c>
      <c r="F3216" s="10">
        <v>32837</v>
      </c>
      <c r="G3216" s="10">
        <v>407</v>
      </c>
      <c r="H3216" s="10">
        <v>985133</v>
      </c>
    </row>
    <row r="3217" spans="5:8" x14ac:dyDescent="0.15">
      <c r="E3217" s="10">
        <v>3215</v>
      </c>
      <c r="F3217" s="10">
        <v>32845</v>
      </c>
      <c r="G3217" s="10">
        <v>407</v>
      </c>
      <c r="H3217" s="10">
        <v>985356</v>
      </c>
    </row>
    <row r="3218" spans="5:8" x14ac:dyDescent="0.15">
      <c r="E3218" s="10">
        <v>3216</v>
      </c>
      <c r="F3218" s="10">
        <v>32852</v>
      </c>
      <c r="G3218" s="10">
        <v>407</v>
      </c>
      <c r="H3218" s="10">
        <v>985579</v>
      </c>
    </row>
    <row r="3219" spans="5:8" x14ac:dyDescent="0.15">
      <c r="E3219" s="10">
        <v>3217</v>
      </c>
      <c r="F3219" s="10">
        <v>32860</v>
      </c>
      <c r="G3219" s="10">
        <v>407</v>
      </c>
      <c r="H3219" s="10">
        <v>985801</v>
      </c>
    </row>
    <row r="3220" spans="5:8" x14ac:dyDescent="0.15">
      <c r="E3220" s="10">
        <v>3218</v>
      </c>
      <c r="F3220" s="10">
        <v>32867</v>
      </c>
      <c r="G3220" s="10">
        <v>407</v>
      </c>
      <c r="H3220" s="10">
        <v>986024</v>
      </c>
    </row>
    <row r="3221" spans="5:8" x14ac:dyDescent="0.15">
      <c r="E3221" s="10">
        <v>3219</v>
      </c>
      <c r="F3221" s="10">
        <v>32874</v>
      </c>
      <c r="G3221" s="10">
        <v>407</v>
      </c>
      <c r="H3221" s="10">
        <v>986247</v>
      </c>
    </row>
    <row r="3222" spans="5:8" x14ac:dyDescent="0.15">
      <c r="E3222" s="10">
        <v>3220</v>
      </c>
      <c r="F3222" s="10">
        <v>32882</v>
      </c>
      <c r="G3222" s="10">
        <v>407</v>
      </c>
      <c r="H3222" s="10">
        <v>986470</v>
      </c>
    </row>
    <row r="3223" spans="5:8" x14ac:dyDescent="0.15">
      <c r="E3223" s="10">
        <v>3221</v>
      </c>
      <c r="F3223" s="10">
        <v>32889</v>
      </c>
      <c r="G3223" s="10">
        <v>407</v>
      </c>
      <c r="H3223" s="10">
        <v>986692</v>
      </c>
    </row>
    <row r="3224" spans="5:8" x14ac:dyDescent="0.15">
      <c r="E3224" s="10">
        <v>3222</v>
      </c>
      <c r="F3224" s="10">
        <v>32897</v>
      </c>
      <c r="G3224" s="10">
        <v>407</v>
      </c>
      <c r="H3224" s="10">
        <v>986915</v>
      </c>
    </row>
    <row r="3225" spans="5:8" x14ac:dyDescent="0.15">
      <c r="E3225" s="10">
        <v>3223</v>
      </c>
      <c r="F3225" s="10">
        <v>32904</v>
      </c>
      <c r="G3225" s="10">
        <v>407</v>
      </c>
      <c r="H3225" s="10">
        <v>987138</v>
      </c>
    </row>
    <row r="3226" spans="5:8" x14ac:dyDescent="0.15">
      <c r="E3226" s="10">
        <v>3224</v>
      </c>
      <c r="F3226" s="10">
        <v>32912</v>
      </c>
      <c r="G3226" s="10">
        <v>407</v>
      </c>
      <c r="H3226" s="10">
        <v>987361</v>
      </c>
    </row>
    <row r="3227" spans="5:8" x14ac:dyDescent="0.15">
      <c r="E3227" s="10">
        <v>3225</v>
      </c>
      <c r="F3227" s="10">
        <v>32919</v>
      </c>
      <c r="G3227" s="10">
        <v>407</v>
      </c>
      <c r="H3227" s="10">
        <v>987584</v>
      </c>
    </row>
    <row r="3228" spans="5:8" x14ac:dyDescent="0.15">
      <c r="E3228" s="10">
        <v>3226</v>
      </c>
      <c r="F3228" s="10">
        <v>32926</v>
      </c>
      <c r="G3228" s="10">
        <v>407</v>
      </c>
      <c r="H3228" s="10">
        <v>987806</v>
      </c>
    </row>
    <row r="3229" spans="5:8" x14ac:dyDescent="0.15">
      <c r="E3229" s="10">
        <v>3227</v>
      </c>
      <c r="F3229" s="10">
        <v>32934</v>
      </c>
      <c r="G3229" s="10">
        <v>407</v>
      </c>
      <c r="H3229" s="10">
        <v>988029</v>
      </c>
    </row>
    <row r="3230" spans="5:8" x14ac:dyDescent="0.15">
      <c r="E3230" s="10">
        <v>3228</v>
      </c>
      <c r="F3230" s="10">
        <v>32941</v>
      </c>
      <c r="G3230" s="10">
        <v>407</v>
      </c>
      <c r="H3230" s="10">
        <v>988252</v>
      </c>
    </row>
    <row r="3231" spans="5:8" x14ac:dyDescent="0.15">
      <c r="E3231" s="10">
        <v>3229</v>
      </c>
      <c r="F3231" s="10">
        <v>32949</v>
      </c>
      <c r="G3231" s="10">
        <v>407</v>
      </c>
      <c r="H3231" s="10">
        <v>988475</v>
      </c>
    </row>
    <row r="3232" spans="5:8" x14ac:dyDescent="0.15">
      <c r="E3232" s="10">
        <v>3230</v>
      </c>
      <c r="F3232" s="10">
        <v>32956</v>
      </c>
      <c r="G3232" s="10">
        <v>407</v>
      </c>
      <c r="H3232" s="10">
        <v>988698</v>
      </c>
    </row>
    <row r="3233" spans="5:8" x14ac:dyDescent="0.15">
      <c r="E3233" s="10">
        <v>3231</v>
      </c>
      <c r="F3233" s="10">
        <v>32964</v>
      </c>
      <c r="G3233" s="10">
        <v>407</v>
      </c>
      <c r="H3233" s="10">
        <v>988920</v>
      </c>
    </row>
    <row r="3234" spans="5:8" x14ac:dyDescent="0.15">
      <c r="E3234" s="10">
        <v>3232</v>
      </c>
      <c r="F3234" s="10">
        <v>32971</v>
      </c>
      <c r="G3234" s="10">
        <v>407</v>
      </c>
      <c r="H3234" s="10">
        <v>989143</v>
      </c>
    </row>
    <row r="3235" spans="5:8" x14ac:dyDescent="0.15">
      <c r="E3235" s="10">
        <v>3233</v>
      </c>
      <c r="F3235" s="10">
        <v>32978</v>
      </c>
      <c r="G3235" s="10">
        <v>407</v>
      </c>
      <c r="H3235" s="10">
        <v>989366</v>
      </c>
    </row>
    <row r="3236" spans="5:8" x14ac:dyDescent="0.15">
      <c r="E3236" s="10">
        <v>3234</v>
      </c>
      <c r="F3236" s="10">
        <v>32986</v>
      </c>
      <c r="G3236" s="10">
        <v>407</v>
      </c>
      <c r="H3236" s="10">
        <v>989589</v>
      </c>
    </row>
    <row r="3237" spans="5:8" x14ac:dyDescent="0.15">
      <c r="E3237" s="10">
        <v>3235</v>
      </c>
      <c r="F3237" s="10">
        <v>32993</v>
      </c>
      <c r="G3237" s="10">
        <v>407</v>
      </c>
      <c r="H3237" s="10">
        <v>989812</v>
      </c>
    </row>
    <row r="3238" spans="5:8" x14ac:dyDescent="0.15">
      <c r="E3238" s="10">
        <v>3236</v>
      </c>
      <c r="F3238" s="10">
        <v>33001</v>
      </c>
      <c r="G3238" s="10">
        <v>407</v>
      </c>
      <c r="H3238" s="10">
        <v>990034</v>
      </c>
    </row>
    <row r="3239" spans="5:8" x14ac:dyDescent="0.15">
      <c r="E3239" s="10">
        <v>3237</v>
      </c>
      <c r="F3239" s="10">
        <v>33008</v>
      </c>
      <c r="G3239" s="10">
        <v>407</v>
      </c>
      <c r="H3239" s="10">
        <v>990257</v>
      </c>
    </row>
    <row r="3240" spans="5:8" x14ac:dyDescent="0.15">
      <c r="E3240" s="10">
        <v>3238</v>
      </c>
      <c r="F3240" s="10">
        <v>33015</v>
      </c>
      <c r="G3240" s="10">
        <v>407</v>
      </c>
      <c r="H3240" s="10">
        <v>990480</v>
      </c>
    </row>
    <row r="3241" spans="5:8" x14ac:dyDescent="0.15">
      <c r="E3241" s="10">
        <v>3239</v>
      </c>
      <c r="F3241" s="10">
        <v>33023</v>
      </c>
      <c r="G3241" s="10">
        <v>407</v>
      </c>
      <c r="H3241" s="10">
        <v>990703</v>
      </c>
    </row>
    <row r="3242" spans="5:8" x14ac:dyDescent="0.15">
      <c r="E3242" s="10">
        <v>3240</v>
      </c>
      <c r="F3242" s="10">
        <v>33030</v>
      </c>
      <c r="G3242" s="10">
        <v>407</v>
      </c>
      <c r="H3242" s="10">
        <v>990925</v>
      </c>
    </row>
    <row r="3243" spans="5:8" x14ac:dyDescent="0.15">
      <c r="E3243" s="10">
        <v>3241</v>
      </c>
      <c r="F3243" s="10">
        <v>33038</v>
      </c>
      <c r="G3243" s="10">
        <v>407</v>
      </c>
      <c r="H3243" s="10">
        <v>991148</v>
      </c>
    </row>
    <row r="3244" spans="5:8" x14ac:dyDescent="0.15">
      <c r="E3244" s="10">
        <v>3242</v>
      </c>
      <c r="F3244" s="10">
        <v>33045</v>
      </c>
      <c r="G3244" s="10">
        <v>407</v>
      </c>
      <c r="H3244" s="10">
        <v>991371</v>
      </c>
    </row>
    <row r="3245" spans="5:8" x14ac:dyDescent="0.15">
      <c r="E3245" s="10">
        <v>3243</v>
      </c>
      <c r="F3245" s="10">
        <v>33053</v>
      </c>
      <c r="G3245" s="10">
        <v>407</v>
      </c>
      <c r="H3245" s="10">
        <v>991594</v>
      </c>
    </row>
    <row r="3246" spans="5:8" x14ac:dyDescent="0.15">
      <c r="E3246" s="10">
        <v>3244</v>
      </c>
      <c r="F3246" s="10">
        <v>33060</v>
      </c>
      <c r="G3246" s="10">
        <v>407</v>
      </c>
      <c r="H3246" s="10">
        <v>991817</v>
      </c>
    </row>
    <row r="3247" spans="5:8" x14ac:dyDescent="0.15">
      <c r="E3247" s="10">
        <v>3245</v>
      </c>
      <c r="F3247" s="10">
        <v>33067</v>
      </c>
      <c r="G3247" s="10">
        <v>407</v>
      </c>
      <c r="H3247" s="10">
        <v>992039</v>
      </c>
    </row>
    <row r="3248" spans="5:8" x14ac:dyDescent="0.15">
      <c r="E3248" s="10">
        <v>3246</v>
      </c>
      <c r="F3248" s="10">
        <v>33075</v>
      </c>
      <c r="G3248" s="10">
        <v>407</v>
      </c>
      <c r="H3248" s="10">
        <v>992262</v>
      </c>
    </row>
    <row r="3249" spans="5:8" x14ac:dyDescent="0.15">
      <c r="E3249" s="10">
        <v>3247</v>
      </c>
      <c r="F3249" s="10">
        <v>33082</v>
      </c>
      <c r="G3249" s="10">
        <v>407</v>
      </c>
      <c r="H3249" s="10">
        <v>992485</v>
      </c>
    </row>
    <row r="3250" spans="5:8" x14ac:dyDescent="0.15">
      <c r="E3250" s="10">
        <v>3248</v>
      </c>
      <c r="F3250" s="10">
        <v>33090</v>
      </c>
      <c r="G3250" s="10">
        <v>407</v>
      </c>
      <c r="H3250" s="10">
        <v>992708</v>
      </c>
    </row>
    <row r="3251" spans="5:8" x14ac:dyDescent="0.15">
      <c r="E3251" s="10">
        <v>3249</v>
      </c>
      <c r="F3251" s="10">
        <v>33097</v>
      </c>
      <c r="G3251" s="10">
        <v>407</v>
      </c>
      <c r="H3251" s="10">
        <v>992931</v>
      </c>
    </row>
    <row r="3252" spans="5:8" x14ac:dyDescent="0.15">
      <c r="E3252" s="10">
        <v>3250</v>
      </c>
      <c r="F3252" s="10">
        <v>33105</v>
      </c>
      <c r="G3252" s="10">
        <v>407</v>
      </c>
      <c r="H3252" s="10">
        <v>993153</v>
      </c>
    </row>
    <row r="3253" spans="5:8" x14ac:dyDescent="0.15">
      <c r="E3253" s="10">
        <v>3251</v>
      </c>
      <c r="F3253" s="10">
        <v>33112</v>
      </c>
      <c r="G3253" s="10">
        <v>407</v>
      </c>
      <c r="H3253" s="10">
        <v>993376</v>
      </c>
    </row>
    <row r="3254" spans="5:8" x14ac:dyDescent="0.15">
      <c r="E3254" s="10">
        <v>3252</v>
      </c>
      <c r="F3254" s="10">
        <v>33119</v>
      </c>
      <c r="G3254" s="10">
        <v>407</v>
      </c>
      <c r="H3254" s="10">
        <v>993599</v>
      </c>
    </row>
    <row r="3255" spans="5:8" x14ac:dyDescent="0.15">
      <c r="E3255" s="10">
        <v>3253</v>
      </c>
      <c r="F3255" s="10">
        <v>33127</v>
      </c>
      <c r="G3255" s="10">
        <v>407</v>
      </c>
      <c r="H3255" s="10">
        <v>993822</v>
      </c>
    </row>
    <row r="3256" spans="5:8" x14ac:dyDescent="0.15">
      <c r="E3256" s="10">
        <v>3254</v>
      </c>
      <c r="F3256" s="10">
        <v>33134</v>
      </c>
      <c r="G3256" s="10">
        <v>407</v>
      </c>
      <c r="H3256" s="10">
        <v>994044</v>
      </c>
    </row>
    <row r="3257" spans="5:8" x14ac:dyDescent="0.15">
      <c r="E3257" s="10">
        <v>3255</v>
      </c>
      <c r="F3257" s="10">
        <v>33142</v>
      </c>
      <c r="G3257" s="10">
        <v>407</v>
      </c>
      <c r="H3257" s="10">
        <v>994267</v>
      </c>
    </row>
    <row r="3258" spans="5:8" x14ac:dyDescent="0.15">
      <c r="E3258" s="10">
        <v>3256</v>
      </c>
      <c r="F3258" s="10">
        <v>33149</v>
      </c>
      <c r="G3258" s="10">
        <v>407</v>
      </c>
      <c r="H3258" s="10">
        <v>994490</v>
      </c>
    </row>
    <row r="3259" spans="5:8" x14ac:dyDescent="0.15">
      <c r="E3259" s="10">
        <v>3257</v>
      </c>
      <c r="F3259" s="10">
        <v>33157</v>
      </c>
      <c r="G3259" s="10">
        <v>407</v>
      </c>
      <c r="H3259" s="10">
        <v>994713</v>
      </c>
    </row>
    <row r="3260" spans="5:8" x14ac:dyDescent="0.15">
      <c r="E3260" s="10">
        <v>3258</v>
      </c>
      <c r="F3260" s="10">
        <v>33164</v>
      </c>
      <c r="G3260" s="10">
        <v>407</v>
      </c>
      <c r="H3260" s="10">
        <v>994936</v>
      </c>
    </row>
    <row r="3261" spans="5:8" x14ac:dyDescent="0.15">
      <c r="E3261" s="10">
        <v>3259</v>
      </c>
      <c r="F3261" s="10">
        <v>33171</v>
      </c>
      <c r="G3261" s="10">
        <v>407</v>
      </c>
      <c r="H3261" s="10">
        <v>995158</v>
      </c>
    </row>
    <row r="3262" spans="5:8" x14ac:dyDescent="0.15">
      <c r="E3262" s="10">
        <v>3260</v>
      </c>
      <c r="F3262" s="10">
        <v>33179</v>
      </c>
      <c r="G3262" s="10">
        <v>407</v>
      </c>
      <c r="H3262" s="10">
        <v>995381</v>
      </c>
    </row>
    <row r="3263" spans="5:8" x14ac:dyDescent="0.15">
      <c r="E3263" s="10">
        <v>3261</v>
      </c>
      <c r="F3263" s="10">
        <v>33186</v>
      </c>
      <c r="G3263" s="10">
        <v>407</v>
      </c>
      <c r="H3263" s="10">
        <v>995604</v>
      </c>
    </row>
    <row r="3264" spans="5:8" x14ac:dyDescent="0.15">
      <c r="E3264" s="10">
        <v>3262</v>
      </c>
      <c r="F3264" s="10">
        <v>33194</v>
      </c>
      <c r="G3264" s="10">
        <v>407</v>
      </c>
      <c r="H3264" s="10">
        <v>995827</v>
      </c>
    </row>
    <row r="3265" spans="5:8" x14ac:dyDescent="0.15">
      <c r="E3265" s="10">
        <v>3263</v>
      </c>
      <c r="F3265" s="10">
        <v>33201</v>
      </c>
      <c r="G3265" s="10">
        <v>407</v>
      </c>
      <c r="H3265" s="10">
        <v>996050</v>
      </c>
    </row>
    <row r="3266" spans="5:8" x14ac:dyDescent="0.15">
      <c r="E3266" s="10">
        <v>3264</v>
      </c>
      <c r="F3266" s="10">
        <v>33209</v>
      </c>
      <c r="G3266" s="10">
        <v>407</v>
      </c>
      <c r="H3266" s="10">
        <v>996272</v>
      </c>
    </row>
    <row r="3267" spans="5:8" x14ac:dyDescent="0.15">
      <c r="E3267" s="10">
        <v>3265</v>
      </c>
      <c r="F3267" s="10">
        <v>33216</v>
      </c>
      <c r="G3267" s="10">
        <v>407</v>
      </c>
      <c r="H3267" s="10">
        <v>996495</v>
      </c>
    </row>
    <row r="3268" spans="5:8" x14ac:dyDescent="0.15">
      <c r="E3268" s="10">
        <v>3266</v>
      </c>
      <c r="F3268" s="10">
        <v>33223</v>
      </c>
      <c r="G3268" s="10">
        <v>407</v>
      </c>
      <c r="H3268" s="10">
        <v>996718</v>
      </c>
    </row>
    <row r="3269" spans="5:8" x14ac:dyDescent="0.15">
      <c r="E3269" s="10">
        <v>3267</v>
      </c>
      <c r="F3269" s="10">
        <v>33231</v>
      </c>
      <c r="G3269" s="10">
        <v>407</v>
      </c>
      <c r="H3269" s="10">
        <v>996941</v>
      </c>
    </row>
    <row r="3270" spans="5:8" x14ac:dyDescent="0.15">
      <c r="E3270" s="10">
        <v>3268</v>
      </c>
      <c r="F3270" s="10">
        <v>33238</v>
      </c>
      <c r="G3270" s="10">
        <v>407</v>
      </c>
      <c r="H3270" s="10">
        <v>997164</v>
      </c>
    </row>
    <row r="3271" spans="5:8" x14ac:dyDescent="0.15">
      <c r="E3271" s="10">
        <v>3269</v>
      </c>
      <c r="F3271" s="10">
        <v>33246</v>
      </c>
      <c r="G3271" s="10">
        <v>407</v>
      </c>
      <c r="H3271" s="10">
        <v>997386</v>
      </c>
    </row>
    <row r="3272" spans="5:8" x14ac:dyDescent="0.15">
      <c r="E3272" s="10">
        <v>3270</v>
      </c>
      <c r="F3272" s="10">
        <v>33253</v>
      </c>
      <c r="G3272" s="10">
        <v>407</v>
      </c>
      <c r="H3272" s="10">
        <v>997609</v>
      </c>
    </row>
    <row r="3273" spans="5:8" x14ac:dyDescent="0.15">
      <c r="E3273" s="10">
        <v>3271</v>
      </c>
      <c r="F3273" s="10">
        <v>33261</v>
      </c>
      <c r="G3273" s="10">
        <v>407</v>
      </c>
      <c r="H3273" s="10">
        <v>997832</v>
      </c>
    </row>
    <row r="3274" spans="5:8" x14ac:dyDescent="0.15">
      <c r="E3274" s="10">
        <v>3272</v>
      </c>
      <c r="F3274" s="10">
        <v>33268</v>
      </c>
      <c r="G3274" s="10">
        <v>407</v>
      </c>
      <c r="H3274" s="10">
        <v>998055</v>
      </c>
    </row>
    <row r="3275" spans="5:8" x14ac:dyDescent="0.15">
      <c r="E3275" s="10">
        <v>3273</v>
      </c>
      <c r="F3275" s="10">
        <v>33275</v>
      </c>
      <c r="G3275" s="10">
        <v>407</v>
      </c>
      <c r="H3275" s="10">
        <v>998277</v>
      </c>
    </row>
    <row r="3276" spans="5:8" x14ac:dyDescent="0.15">
      <c r="E3276" s="10">
        <v>3274</v>
      </c>
      <c r="F3276" s="10">
        <v>33283</v>
      </c>
      <c r="G3276" s="10">
        <v>407</v>
      </c>
      <c r="H3276" s="10">
        <v>998500</v>
      </c>
    </row>
    <row r="3277" spans="5:8" x14ac:dyDescent="0.15">
      <c r="E3277" s="10">
        <v>3275</v>
      </c>
      <c r="F3277" s="10">
        <v>33290</v>
      </c>
      <c r="G3277" s="10">
        <v>407</v>
      </c>
      <c r="H3277" s="10">
        <v>998723</v>
      </c>
    </row>
    <row r="3278" spans="5:8" x14ac:dyDescent="0.15">
      <c r="E3278" s="10">
        <v>3276</v>
      </c>
      <c r="F3278" s="10">
        <v>33298</v>
      </c>
      <c r="G3278" s="10">
        <v>407</v>
      </c>
      <c r="H3278" s="10">
        <v>998946</v>
      </c>
    </row>
    <row r="3279" spans="5:8" x14ac:dyDescent="0.15">
      <c r="E3279" s="10">
        <v>3277</v>
      </c>
      <c r="F3279" s="10">
        <v>33305</v>
      </c>
      <c r="G3279" s="10">
        <v>407</v>
      </c>
      <c r="H3279" s="10">
        <v>999169</v>
      </c>
    </row>
    <row r="3280" spans="5:8" x14ac:dyDescent="0.15">
      <c r="E3280" s="10">
        <v>3278</v>
      </c>
      <c r="F3280" s="10">
        <v>33313</v>
      </c>
      <c r="G3280" s="10">
        <v>407</v>
      </c>
      <c r="H3280" s="10">
        <v>999391</v>
      </c>
    </row>
    <row r="3281" spans="5:8" x14ac:dyDescent="0.15">
      <c r="E3281" s="10">
        <v>3279</v>
      </c>
      <c r="F3281" s="10">
        <v>33320</v>
      </c>
      <c r="G3281" s="10">
        <v>407</v>
      </c>
      <c r="H3281" s="10">
        <v>999614</v>
      </c>
    </row>
    <row r="3282" spans="5:8" x14ac:dyDescent="0.15">
      <c r="E3282" s="10">
        <v>3280</v>
      </c>
      <c r="F3282" s="10">
        <v>33327</v>
      </c>
      <c r="G3282" s="10">
        <v>407</v>
      </c>
      <c r="H3282" s="10">
        <v>999837</v>
      </c>
    </row>
    <row r="3283" spans="5:8" x14ac:dyDescent="0.15">
      <c r="E3283" s="10">
        <v>3281</v>
      </c>
      <c r="F3283" s="10">
        <v>33335</v>
      </c>
      <c r="G3283" s="10">
        <v>407</v>
      </c>
      <c r="H3283" s="10">
        <v>1000060</v>
      </c>
    </row>
    <row r="3284" spans="5:8" x14ac:dyDescent="0.15">
      <c r="E3284" s="10">
        <v>3282</v>
      </c>
      <c r="F3284" s="10">
        <v>33342</v>
      </c>
      <c r="G3284" s="10">
        <v>407</v>
      </c>
      <c r="H3284" s="10">
        <v>1000283</v>
      </c>
    </row>
    <row r="3285" spans="5:8" x14ac:dyDescent="0.15">
      <c r="E3285" s="10">
        <v>3283</v>
      </c>
      <c r="F3285" s="10">
        <v>33350</v>
      </c>
      <c r="G3285" s="10">
        <v>407</v>
      </c>
      <c r="H3285" s="10">
        <v>1000505</v>
      </c>
    </row>
    <row r="3286" spans="5:8" x14ac:dyDescent="0.15">
      <c r="E3286" s="10">
        <v>3284</v>
      </c>
      <c r="F3286" s="10">
        <v>33357</v>
      </c>
      <c r="G3286" s="10">
        <v>407</v>
      </c>
      <c r="H3286" s="10">
        <v>1000728</v>
      </c>
    </row>
    <row r="3287" spans="5:8" x14ac:dyDescent="0.15">
      <c r="E3287" s="10">
        <v>3285</v>
      </c>
      <c r="F3287" s="10">
        <v>33365</v>
      </c>
      <c r="G3287" s="10">
        <v>407</v>
      </c>
      <c r="H3287" s="10">
        <v>1000951</v>
      </c>
    </row>
    <row r="3288" spans="5:8" x14ac:dyDescent="0.15">
      <c r="E3288" s="10">
        <v>3286</v>
      </c>
      <c r="F3288" s="10">
        <v>33372</v>
      </c>
      <c r="G3288" s="10">
        <v>407</v>
      </c>
      <c r="H3288" s="10">
        <v>1001174</v>
      </c>
    </row>
    <row r="3289" spans="5:8" x14ac:dyDescent="0.15">
      <c r="E3289" s="10">
        <v>3287</v>
      </c>
      <c r="F3289" s="10">
        <v>33379</v>
      </c>
      <c r="G3289" s="10">
        <v>407</v>
      </c>
      <c r="H3289" s="10">
        <v>1001397</v>
      </c>
    </row>
    <row r="3290" spans="5:8" x14ac:dyDescent="0.15">
      <c r="E3290" s="10">
        <v>3288</v>
      </c>
      <c r="F3290" s="10">
        <v>33387</v>
      </c>
      <c r="G3290" s="10">
        <v>407</v>
      </c>
      <c r="H3290" s="10">
        <v>1001619</v>
      </c>
    </row>
    <row r="3291" spans="5:8" x14ac:dyDescent="0.15">
      <c r="E3291" s="10">
        <v>3289</v>
      </c>
      <c r="F3291" s="10">
        <v>33394</v>
      </c>
      <c r="G3291" s="10">
        <v>407</v>
      </c>
      <c r="H3291" s="10">
        <v>1001842</v>
      </c>
    </row>
    <row r="3292" spans="5:8" x14ac:dyDescent="0.15">
      <c r="E3292" s="10">
        <v>3290</v>
      </c>
      <c r="F3292" s="10">
        <v>33402</v>
      </c>
      <c r="G3292" s="10">
        <v>407</v>
      </c>
      <c r="H3292" s="10">
        <v>1002065</v>
      </c>
    </row>
    <row r="3293" spans="5:8" x14ac:dyDescent="0.15">
      <c r="E3293" s="10">
        <v>3291</v>
      </c>
      <c r="F3293" s="10">
        <v>33409</v>
      </c>
      <c r="G3293" s="10">
        <v>407</v>
      </c>
      <c r="H3293" s="10">
        <v>1002288</v>
      </c>
    </row>
    <row r="3294" spans="5:8" x14ac:dyDescent="0.15">
      <c r="E3294" s="10">
        <v>3292</v>
      </c>
      <c r="F3294" s="10">
        <v>33417</v>
      </c>
      <c r="G3294" s="10">
        <v>407</v>
      </c>
      <c r="H3294" s="10">
        <v>1002510</v>
      </c>
    </row>
    <row r="3295" spans="5:8" x14ac:dyDescent="0.15">
      <c r="E3295" s="10">
        <v>3293</v>
      </c>
      <c r="F3295" s="10">
        <v>33424</v>
      </c>
      <c r="G3295" s="10">
        <v>407</v>
      </c>
      <c r="H3295" s="10">
        <v>1002733</v>
      </c>
    </row>
    <row r="3296" spans="5:8" x14ac:dyDescent="0.15">
      <c r="E3296" s="10">
        <v>3294</v>
      </c>
      <c r="F3296" s="10">
        <v>33431</v>
      </c>
      <c r="G3296" s="10">
        <v>407</v>
      </c>
      <c r="H3296" s="10">
        <v>1002956</v>
      </c>
    </row>
    <row r="3297" spans="5:8" x14ac:dyDescent="0.15">
      <c r="E3297" s="10">
        <v>3295</v>
      </c>
      <c r="F3297" s="10">
        <v>33439</v>
      </c>
      <c r="G3297" s="10">
        <v>407</v>
      </c>
      <c r="H3297" s="10">
        <v>1003179</v>
      </c>
    </row>
    <row r="3298" spans="5:8" x14ac:dyDescent="0.15">
      <c r="E3298" s="10">
        <v>3296</v>
      </c>
      <c r="F3298" s="10">
        <v>33446</v>
      </c>
      <c r="G3298" s="10">
        <v>407</v>
      </c>
      <c r="H3298" s="10">
        <v>1003402</v>
      </c>
    </row>
    <row r="3299" spans="5:8" x14ac:dyDescent="0.15">
      <c r="E3299" s="10">
        <v>3297</v>
      </c>
      <c r="F3299" s="10">
        <v>33454</v>
      </c>
      <c r="G3299" s="10">
        <v>407</v>
      </c>
      <c r="H3299" s="10">
        <v>1003624</v>
      </c>
    </row>
    <row r="3300" spans="5:8" x14ac:dyDescent="0.15">
      <c r="E3300" s="10">
        <v>3298</v>
      </c>
      <c r="F3300" s="10">
        <v>33461</v>
      </c>
      <c r="G3300" s="10">
        <v>407</v>
      </c>
      <c r="H3300" s="10">
        <v>1003847</v>
      </c>
    </row>
    <row r="3301" spans="5:8" x14ac:dyDescent="0.15">
      <c r="E3301" s="10">
        <v>3299</v>
      </c>
      <c r="F3301" s="10">
        <v>33468</v>
      </c>
      <c r="G3301" s="10">
        <v>407</v>
      </c>
      <c r="H3301" s="10">
        <v>1004070</v>
      </c>
    </row>
    <row r="3302" spans="5:8" x14ac:dyDescent="0.15">
      <c r="E3302" s="10">
        <v>3300</v>
      </c>
      <c r="F3302" s="10">
        <v>33476</v>
      </c>
      <c r="G3302" s="10">
        <v>407</v>
      </c>
      <c r="H3302" s="10">
        <v>1004293</v>
      </c>
    </row>
    <row r="3303" spans="5:8" x14ac:dyDescent="0.15">
      <c r="E3303" s="10">
        <v>3301</v>
      </c>
      <c r="F3303" s="10">
        <v>33483</v>
      </c>
      <c r="G3303" s="10">
        <v>407</v>
      </c>
      <c r="H3303" s="10">
        <v>1004516</v>
      </c>
    </row>
    <row r="3304" spans="5:8" x14ac:dyDescent="0.15">
      <c r="E3304" s="10">
        <v>3302</v>
      </c>
      <c r="F3304" s="10">
        <v>33491</v>
      </c>
      <c r="G3304" s="10">
        <v>407</v>
      </c>
      <c r="H3304" s="10">
        <v>1004738</v>
      </c>
    </row>
    <row r="3305" spans="5:8" x14ac:dyDescent="0.15">
      <c r="E3305" s="10">
        <v>3303</v>
      </c>
      <c r="F3305" s="10">
        <v>33498</v>
      </c>
      <c r="G3305" s="10">
        <v>407</v>
      </c>
      <c r="H3305" s="10">
        <v>1004961</v>
      </c>
    </row>
    <row r="3306" spans="5:8" x14ac:dyDescent="0.15">
      <c r="E3306" s="10">
        <v>3304</v>
      </c>
      <c r="F3306" s="10">
        <v>33506</v>
      </c>
      <c r="G3306" s="10">
        <v>407</v>
      </c>
      <c r="H3306" s="10">
        <v>1005184</v>
      </c>
    </row>
    <row r="3307" spans="5:8" x14ac:dyDescent="0.15">
      <c r="E3307" s="10">
        <v>3305</v>
      </c>
      <c r="F3307" s="10">
        <v>33513</v>
      </c>
      <c r="G3307" s="10">
        <v>407</v>
      </c>
      <c r="H3307" s="10">
        <v>1005407</v>
      </c>
    </row>
    <row r="3308" spans="5:8" x14ac:dyDescent="0.15">
      <c r="E3308" s="10">
        <v>3306</v>
      </c>
      <c r="F3308" s="10">
        <v>33520</v>
      </c>
      <c r="G3308" s="10">
        <v>407</v>
      </c>
      <c r="H3308" s="10">
        <v>1005630</v>
      </c>
    </row>
    <row r="3309" spans="5:8" x14ac:dyDescent="0.15">
      <c r="E3309" s="10">
        <v>3307</v>
      </c>
      <c r="F3309" s="10">
        <v>33528</v>
      </c>
      <c r="G3309" s="10">
        <v>407</v>
      </c>
      <c r="H3309" s="10">
        <v>1005852</v>
      </c>
    </row>
    <row r="3310" spans="5:8" x14ac:dyDescent="0.15">
      <c r="E3310" s="10">
        <v>3308</v>
      </c>
      <c r="F3310" s="10">
        <v>33535</v>
      </c>
      <c r="G3310" s="10">
        <v>407</v>
      </c>
      <c r="H3310" s="10">
        <v>1006075</v>
      </c>
    </row>
    <row r="3311" spans="5:8" x14ac:dyDescent="0.15">
      <c r="E3311" s="10">
        <v>3309</v>
      </c>
      <c r="F3311" s="10">
        <v>33543</v>
      </c>
      <c r="G3311" s="10">
        <v>407</v>
      </c>
      <c r="H3311" s="10">
        <v>1006298</v>
      </c>
    </row>
    <row r="3312" spans="5:8" x14ac:dyDescent="0.15">
      <c r="E3312" s="10">
        <v>3310</v>
      </c>
      <c r="F3312" s="10">
        <v>33550</v>
      </c>
      <c r="G3312" s="10">
        <v>407</v>
      </c>
      <c r="H3312" s="10">
        <v>1006521</v>
      </c>
    </row>
    <row r="3313" spans="5:8" x14ac:dyDescent="0.15">
      <c r="E3313" s="10">
        <v>3311</v>
      </c>
      <c r="F3313" s="10">
        <v>33558</v>
      </c>
      <c r="G3313" s="10">
        <v>407</v>
      </c>
      <c r="H3313" s="10">
        <v>1006743</v>
      </c>
    </row>
    <row r="3314" spans="5:8" x14ac:dyDescent="0.15">
      <c r="E3314" s="10">
        <v>3312</v>
      </c>
      <c r="F3314" s="10">
        <v>33565</v>
      </c>
      <c r="G3314" s="10">
        <v>407</v>
      </c>
      <c r="H3314" s="10">
        <v>1006966</v>
      </c>
    </row>
    <row r="3315" spans="5:8" x14ac:dyDescent="0.15">
      <c r="E3315" s="10">
        <v>3313</v>
      </c>
      <c r="F3315" s="10">
        <v>33572</v>
      </c>
      <c r="G3315" s="10">
        <v>407</v>
      </c>
      <c r="H3315" s="10">
        <v>1007189</v>
      </c>
    </row>
    <row r="3316" spans="5:8" x14ac:dyDescent="0.15">
      <c r="E3316" s="10">
        <v>3314</v>
      </c>
      <c r="F3316" s="10">
        <v>33580</v>
      </c>
      <c r="G3316" s="10">
        <v>407</v>
      </c>
      <c r="H3316" s="10">
        <v>1007412</v>
      </c>
    </row>
    <row r="3317" spans="5:8" x14ac:dyDescent="0.15">
      <c r="E3317" s="10">
        <v>3315</v>
      </c>
      <c r="F3317" s="10">
        <v>33587</v>
      </c>
      <c r="G3317" s="10">
        <v>407</v>
      </c>
      <c r="H3317" s="10">
        <v>1007635</v>
      </c>
    </row>
    <row r="3318" spans="5:8" x14ac:dyDescent="0.15">
      <c r="E3318" s="10">
        <v>3316</v>
      </c>
      <c r="F3318" s="10">
        <v>33595</v>
      </c>
      <c r="G3318" s="10">
        <v>407</v>
      </c>
      <c r="H3318" s="10">
        <v>1007857</v>
      </c>
    </row>
    <row r="3319" spans="5:8" x14ac:dyDescent="0.15">
      <c r="E3319" s="10">
        <v>3317</v>
      </c>
      <c r="F3319" s="10">
        <v>33602</v>
      </c>
      <c r="G3319" s="10">
        <v>407</v>
      </c>
      <c r="H3319" s="10">
        <v>1008080</v>
      </c>
    </row>
    <row r="3320" spans="5:8" x14ac:dyDescent="0.15">
      <c r="E3320" s="10">
        <v>3318</v>
      </c>
      <c r="F3320" s="10">
        <v>33610</v>
      </c>
      <c r="G3320" s="10">
        <v>407</v>
      </c>
      <c r="H3320" s="10">
        <v>1008303</v>
      </c>
    </row>
    <row r="3321" spans="5:8" x14ac:dyDescent="0.15">
      <c r="E3321" s="10">
        <v>3319</v>
      </c>
      <c r="F3321" s="10">
        <v>33617</v>
      </c>
      <c r="G3321" s="10">
        <v>407</v>
      </c>
      <c r="H3321" s="10">
        <v>1008526</v>
      </c>
    </row>
    <row r="3322" spans="5:8" x14ac:dyDescent="0.15">
      <c r="E3322" s="10">
        <v>3320</v>
      </c>
      <c r="F3322" s="10">
        <v>33624</v>
      </c>
      <c r="G3322" s="10">
        <v>407</v>
      </c>
      <c r="H3322" s="10">
        <v>1008749</v>
      </c>
    </row>
    <row r="3323" spans="5:8" x14ac:dyDescent="0.15">
      <c r="E3323" s="10">
        <v>3321</v>
      </c>
      <c r="F3323" s="10">
        <v>33632</v>
      </c>
      <c r="G3323" s="10">
        <v>407</v>
      </c>
      <c r="H3323" s="10">
        <v>1008971</v>
      </c>
    </row>
    <row r="3324" spans="5:8" x14ac:dyDescent="0.15">
      <c r="E3324" s="10">
        <v>3322</v>
      </c>
      <c r="F3324" s="10">
        <v>33639</v>
      </c>
      <c r="G3324" s="10">
        <v>407</v>
      </c>
      <c r="H3324" s="10">
        <v>1009194</v>
      </c>
    </row>
    <row r="3325" spans="5:8" x14ac:dyDescent="0.15">
      <c r="E3325" s="10">
        <v>3323</v>
      </c>
      <c r="F3325" s="10">
        <v>33647</v>
      </c>
      <c r="G3325" s="10">
        <v>407</v>
      </c>
      <c r="H3325" s="10">
        <v>1009417</v>
      </c>
    </row>
    <row r="3326" spans="5:8" x14ac:dyDescent="0.15">
      <c r="E3326" s="10">
        <v>3324</v>
      </c>
      <c r="F3326" s="10">
        <v>33654</v>
      </c>
      <c r="G3326" s="10">
        <v>407</v>
      </c>
      <c r="H3326" s="10">
        <v>1009640</v>
      </c>
    </row>
    <row r="3327" spans="5:8" x14ac:dyDescent="0.15">
      <c r="E3327" s="10">
        <v>3325</v>
      </c>
      <c r="F3327" s="10">
        <v>33662</v>
      </c>
      <c r="G3327" s="10">
        <v>407</v>
      </c>
      <c r="H3327" s="10">
        <v>1009862</v>
      </c>
    </row>
    <row r="3328" spans="5:8" x14ac:dyDescent="0.15">
      <c r="E3328" s="10">
        <v>3326</v>
      </c>
      <c r="F3328" s="10">
        <v>33669</v>
      </c>
      <c r="G3328" s="10">
        <v>407</v>
      </c>
      <c r="H3328" s="10">
        <v>1010085</v>
      </c>
    </row>
    <row r="3329" spans="5:8" x14ac:dyDescent="0.15">
      <c r="E3329" s="10">
        <v>3327</v>
      </c>
      <c r="F3329" s="10">
        <v>33676</v>
      </c>
      <c r="G3329" s="10">
        <v>407</v>
      </c>
      <c r="H3329" s="10">
        <v>1010308</v>
      </c>
    </row>
    <row r="3330" spans="5:8" x14ac:dyDescent="0.15">
      <c r="E3330" s="10">
        <v>3328</v>
      </c>
      <c r="F3330" s="10">
        <v>33684</v>
      </c>
      <c r="G3330" s="10">
        <v>407</v>
      </c>
      <c r="H3330" s="10">
        <v>1010531</v>
      </c>
    </row>
    <row r="3331" spans="5:8" x14ac:dyDescent="0.15">
      <c r="E3331" s="10">
        <v>3329</v>
      </c>
      <c r="F3331" s="10">
        <v>33691</v>
      </c>
      <c r="G3331" s="10">
        <v>407</v>
      </c>
      <c r="H3331" s="10">
        <v>1010754</v>
      </c>
    </row>
    <row r="3332" spans="5:8" x14ac:dyDescent="0.15">
      <c r="E3332" s="10">
        <v>3330</v>
      </c>
      <c r="F3332" s="10">
        <v>33699</v>
      </c>
      <c r="G3332" s="10">
        <v>407</v>
      </c>
      <c r="H3332" s="10">
        <v>1010976</v>
      </c>
    </row>
    <row r="3333" spans="5:8" x14ac:dyDescent="0.15">
      <c r="E3333" s="10">
        <v>3331</v>
      </c>
      <c r="F3333" s="10">
        <v>33706</v>
      </c>
      <c r="G3333" s="10">
        <v>407</v>
      </c>
      <c r="H3333" s="10">
        <v>1011199</v>
      </c>
    </row>
    <row r="3334" spans="5:8" x14ac:dyDescent="0.15">
      <c r="E3334" s="10">
        <v>3332</v>
      </c>
      <c r="F3334" s="10">
        <v>33714</v>
      </c>
      <c r="G3334" s="10">
        <v>407</v>
      </c>
      <c r="H3334" s="10">
        <v>1011422</v>
      </c>
    </row>
    <row r="3335" spans="5:8" x14ac:dyDescent="0.15">
      <c r="E3335" s="10">
        <v>3333</v>
      </c>
      <c r="F3335" s="10">
        <v>33721</v>
      </c>
      <c r="G3335" s="10">
        <v>407</v>
      </c>
      <c r="H3335" s="10">
        <v>1011645</v>
      </c>
    </row>
    <row r="3336" spans="5:8" x14ac:dyDescent="0.15">
      <c r="E3336" s="10">
        <v>3334</v>
      </c>
      <c r="F3336" s="10">
        <v>33728</v>
      </c>
      <c r="G3336" s="10">
        <v>407</v>
      </c>
      <c r="H3336" s="10">
        <v>1011868</v>
      </c>
    </row>
    <row r="3337" spans="5:8" x14ac:dyDescent="0.15">
      <c r="E3337" s="10">
        <v>3335</v>
      </c>
      <c r="F3337" s="10">
        <v>33736</v>
      </c>
      <c r="G3337" s="10">
        <v>407</v>
      </c>
      <c r="H3337" s="10">
        <v>1012090</v>
      </c>
    </row>
    <row r="3338" spans="5:8" x14ac:dyDescent="0.15">
      <c r="E3338" s="10">
        <v>3336</v>
      </c>
      <c r="F3338" s="10">
        <v>33743</v>
      </c>
      <c r="G3338" s="10">
        <v>407</v>
      </c>
      <c r="H3338" s="10">
        <v>1012313</v>
      </c>
    </row>
    <row r="3339" spans="5:8" x14ac:dyDescent="0.15">
      <c r="E3339" s="10">
        <v>3337</v>
      </c>
      <c r="F3339" s="10">
        <v>33751</v>
      </c>
      <c r="G3339" s="10">
        <v>407</v>
      </c>
      <c r="H3339" s="10">
        <v>1012536</v>
      </c>
    </row>
    <row r="3340" spans="5:8" x14ac:dyDescent="0.15">
      <c r="E3340" s="10">
        <v>3338</v>
      </c>
      <c r="F3340" s="10">
        <v>33758</v>
      </c>
      <c r="G3340" s="10">
        <v>407</v>
      </c>
      <c r="H3340" s="10">
        <v>1012759</v>
      </c>
    </row>
    <row r="3341" spans="5:8" x14ac:dyDescent="0.15">
      <c r="E3341" s="10">
        <v>3339</v>
      </c>
      <c r="F3341" s="10">
        <v>33766</v>
      </c>
      <c r="G3341" s="10">
        <v>407</v>
      </c>
      <c r="H3341" s="10">
        <v>1012982</v>
      </c>
    </row>
    <row r="3342" spans="5:8" x14ac:dyDescent="0.15">
      <c r="E3342" s="10">
        <v>3340</v>
      </c>
      <c r="F3342" s="10">
        <v>33773</v>
      </c>
      <c r="G3342" s="10">
        <v>407</v>
      </c>
      <c r="H3342" s="10">
        <v>1013204</v>
      </c>
    </row>
    <row r="3343" spans="5:8" x14ac:dyDescent="0.15">
      <c r="E3343" s="10">
        <v>3341</v>
      </c>
      <c r="F3343" s="10">
        <v>33780</v>
      </c>
      <c r="G3343" s="10">
        <v>407</v>
      </c>
      <c r="H3343" s="10">
        <v>1013427</v>
      </c>
    </row>
    <row r="3344" spans="5:8" x14ac:dyDescent="0.15">
      <c r="E3344" s="10">
        <v>3342</v>
      </c>
      <c r="F3344" s="10">
        <v>33788</v>
      </c>
      <c r="G3344" s="10">
        <v>407</v>
      </c>
      <c r="H3344" s="10">
        <v>1013650</v>
      </c>
    </row>
    <row r="3345" spans="5:8" x14ac:dyDescent="0.15">
      <c r="E3345" s="10">
        <v>3343</v>
      </c>
      <c r="F3345" s="10">
        <v>33795</v>
      </c>
      <c r="G3345" s="10">
        <v>407</v>
      </c>
      <c r="H3345" s="10">
        <v>1013873</v>
      </c>
    </row>
    <row r="3346" spans="5:8" x14ac:dyDescent="0.15">
      <c r="E3346" s="10">
        <v>3344</v>
      </c>
      <c r="F3346" s="10">
        <v>33803</v>
      </c>
      <c r="G3346" s="10">
        <v>407</v>
      </c>
      <c r="H3346" s="10">
        <v>1014095</v>
      </c>
    </row>
    <row r="3347" spans="5:8" x14ac:dyDescent="0.15">
      <c r="E3347" s="10">
        <v>3345</v>
      </c>
      <c r="F3347" s="10">
        <v>33810</v>
      </c>
      <c r="G3347" s="10">
        <v>407</v>
      </c>
      <c r="H3347" s="10">
        <v>1014318</v>
      </c>
    </row>
    <row r="3348" spans="5:8" x14ac:dyDescent="0.15">
      <c r="E3348" s="10">
        <v>3346</v>
      </c>
      <c r="F3348" s="10">
        <v>33818</v>
      </c>
      <c r="G3348" s="10">
        <v>407</v>
      </c>
      <c r="H3348" s="10">
        <v>1014541</v>
      </c>
    </row>
    <row r="3349" spans="5:8" x14ac:dyDescent="0.15">
      <c r="E3349" s="10">
        <v>3347</v>
      </c>
      <c r="F3349" s="10">
        <v>33825</v>
      </c>
      <c r="G3349" s="10">
        <v>407</v>
      </c>
      <c r="H3349" s="10">
        <v>1014764</v>
      </c>
    </row>
    <row r="3350" spans="5:8" x14ac:dyDescent="0.15">
      <c r="E3350" s="10">
        <v>3348</v>
      </c>
      <c r="F3350" s="10">
        <v>33832</v>
      </c>
      <c r="G3350" s="10">
        <v>407</v>
      </c>
      <c r="H3350" s="10">
        <v>1014987</v>
      </c>
    </row>
    <row r="3351" spans="5:8" x14ac:dyDescent="0.15">
      <c r="E3351" s="10">
        <v>3349</v>
      </c>
      <c r="F3351" s="10">
        <v>33840</v>
      </c>
      <c r="G3351" s="10">
        <v>407</v>
      </c>
      <c r="H3351" s="10">
        <v>1015209</v>
      </c>
    </row>
    <row r="3352" spans="5:8" x14ac:dyDescent="0.15">
      <c r="E3352" s="10">
        <v>3350</v>
      </c>
      <c r="F3352" s="10">
        <v>33847</v>
      </c>
      <c r="G3352" s="10">
        <v>407</v>
      </c>
      <c r="H3352" s="10">
        <v>1015432</v>
      </c>
    </row>
    <row r="3353" spans="5:8" x14ac:dyDescent="0.15">
      <c r="E3353" s="10">
        <v>3351</v>
      </c>
      <c r="F3353" s="10">
        <v>33855</v>
      </c>
      <c r="G3353" s="10">
        <v>407</v>
      </c>
      <c r="H3353" s="10">
        <v>1015655</v>
      </c>
    </row>
    <row r="3354" spans="5:8" x14ac:dyDescent="0.15">
      <c r="E3354" s="10">
        <v>3352</v>
      </c>
      <c r="F3354" s="10">
        <v>33862</v>
      </c>
      <c r="G3354" s="10">
        <v>407</v>
      </c>
      <c r="H3354" s="10">
        <v>1015878</v>
      </c>
    </row>
    <row r="3355" spans="5:8" x14ac:dyDescent="0.15">
      <c r="E3355" s="10">
        <v>3353</v>
      </c>
      <c r="F3355" s="10">
        <v>33870</v>
      </c>
      <c r="G3355" s="10">
        <v>407</v>
      </c>
      <c r="H3355" s="10">
        <v>1016101</v>
      </c>
    </row>
    <row r="3356" spans="5:8" x14ac:dyDescent="0.15">
      <c r="E3356" s="10">
        <v>3354</v>
      </c>
      <c r="F3356" s="10">
        <v>33877</v>
      </c>
      <c r="G3356" s="10">
        <v>407</v>
      </c>
      <c r="H3356" s="10">
        <v>1016323</v>
      </c>
    </row>
    <row r="3357" spans="5:8" x14ac:dyDescent="0.15">
      <c r="E3357" s="10">
        <v>3355</v>
      </c>
      <c r="F3357" s="10">
        <v>33884</v>
      </c>
      <c r="G3357" s="10">
        <v>407</v>
      </c>
      <c r="H3357" s="10">
        <v>1016546</v>
      </c>
    </row>
    <row r="3358" spans="5:8" x14ac:dyDescent="0.15">
      <c r="E3358" s="10">
        <v>3356</v>
      </c>
      <c r="F3358" s="10">
        <v>33892</v>
      </c>
      <c r="G3358" s="10">
        <v>407</v>
      </c>
      <c r="H3358" s="10">
        <v>1016769</v>
      </c>
    </row>
    <row r="3359" spans="5:8" x14ac:dyDescent="0.15">
      <c r="E3359" s="10">
        <v>3357</v>
      </c>
      <c r="F3359" s="10">
        <v>33899</v>
      </c>
      <c r="G3359" s="10">
        <v>407</v>
      </c>
      <c r="H3359" s="10">
        <v>1016992</v>
      </c>
    </row>
    <row r="3360" spans="5:8" x14ac:dyDescent="0.15">
      <c r="E3360" s="10">
        <v>3358</v>
      </c>
      <c r="F3360" s="10">
        <v>33907</v>
      </c>
      <c r="G3360" s="10">
        <v>407</v>
      </c>
      <c r="H3360" s="10">
        <v>1017215</v>
      </c>
    </row>
    <row r="3361" spans="5:8" x14ac:dyDescent="0.15">
      <c r="E3361" s="10">
        <v>3359</v>
      </c>
      <c r="F3361" s="10">
        <v>33914</v>
      </c>
      <c r="G3361" s="10">
        <v>407</v>
      </c>
      <c r="H3361" s="10">
        <v>1017437</v>
      </c>
    </row>
    <row r="3362" spans="5:8" x14ac:dyDescent="0.15">
      <c r="E3362" s="10">
        <v>3360</v>
      </c>
      <c r="F3362" s="10">
        <v>33922</v>
      </c>
      <c r="G3362" s="10">
        <v>407</v>
      </c>
      <c r="H3362" s="10">
        <v>1017660</v>
      </c>
    </row>
    <row r="3363" spans="5:8" x14ac:dyDescent="0.15">
      <c r="E3363" s="10">
        <v>3361</v>
      </c>
      <c r="F3363" s="10">
        <v>33929</v>
      </c>
      <c r="G3363" s="10">
        <v>407</v>
      </c>
      <c r="H3363" s="10">
        <v>1017883</v>
      </c>
    </row>
    <row r="3364" spans="5:8" x14ac:dyDescent="0.15">
      <c r="E3364" s="10">
        <v>3362</v>
      </c>
      <c r="F3364" s="10">
        <v>33936</v>
      </c>
      <c r="G3364" s="10">
        <v>407</v>
      </c>
      <c r="H3364" s="10">
        <v>1018106</v>
      </c>
    </row>
    <row r="3365" spans="5:8" x14ac:dyDescent="0.15">
      <c r="E3365" s="10">
        <v>3363</v>
      </c>
      <c r="F3365" s="10">
        <v>33944</v>
      </c>
      <c r="G3365" s="10">
        <v>407</v>
      </c>
      <c r="H3365" s="10">
        <v>1018328</v>
      </c>
    </row>
    <row r="3366" spans="5:8" x14ac:dyDescent="0.15">
      <c r="E3366" s="10">
        <v>3364</v>
      </c>
      <c r="F3366" s="10">
        <v>33951</v>
      </c>
      <c r="G3366" s="10">
        <v>407</v>
      </c>
      <c r="H3366" s="10">
        <v>1018551</v>
      </c>
    </row>
    <row r="3367" spans="5:8" x14ac:dyDescent="0.15">
      <c r="E3367" s="10">
        <v>3365</v>
      </c>
      <c r="F3367" s="10">
        <v>33959</v>
      </c>
      <c r="G3367" s="10">
        <v>407</v>
      </c>
      <c r="H3367" s="10">
        <v>1018774</v>
      </c>
    </row>
    <row r="3368" spans="5:8" x14ac:dyDescent="0.15">
      <c r="E3368" s="10">
        <v>3366</v>
      </c>
      <c r="F3368" s="10">
        <v>33966</v>
      </c>
      <c r="G3368" s="10">
        <v>407</v>
      </c>
      <c r="H3368" s="10">
        <v>1018997</v>
      </c>
    </row>
    <row r="3369" spans="5:8" x14ac:dyDescent="0.15">
      <c r="E3369" s="10">
        <v>3367</v>
      </c>
      <c r="F3369" s="10">
        <v>33973</v>
      </c>
      <c r="G3369" s="10">
        <v>407</v>
      </c>
      <c r="H3369" s="10">
        <v>1019220</v>
      </c>
    </row>
    <row r="3370" spans="5:8" x14ac:dyDescent="0.15">
      <c r="E3370" s="10">
        <v>3368</v>
      </c>
      <c r="F3370" s="10">
        <v>33981</v>
      </c>
      <c r="G3370" s="10">
        <v>407</v>
      </c>
      <c r="H3370" s="10">
        <v>1019442</v>
      </c>
    </row>
    <row r="3371" spans="5:8" x14ac:dyDescent="0.15">
      <c r="E3371" s="10">
        <v>3369</v>
      </c>
      <c r="F3371" s="10">
        <v>33988</v>
      </c>
      <c r="G3371" s="10">
        <v>407</v>
      </c>
      <c r="H3371" s="10">
        <v>1019665</v>
      </c>
    </row>
    <row r="3372" spans="5:8" x14ac:dyDescent="0.15">
      <c r="E3372" s="10">
        <v>3370</v>
      </c>
      <c r="F3372" s="10">
        <v>33996</v>
      </c>
      <c r="G3372" s="10">
        <v>407</v>
      </c>
      <c r="H3372" s="10">
        <v>1019888</v>
      </c>
    </row>
    <row r="3373" spans="5:8" x14ac:dyDescent="0.15">
      <c r="E3373" s="10">
        <v>3371</v>
      </c>
      <c r="F3373" s="10">
        <v>34003</v>
      </c>
      <c r="G3373" s="10">
        <v>407</v>
      </c>
      <c r="H3373" s="10">
        <v>1020111</v>
      </c>
    </row>
    <row r="3374" spans="5:8" x14ac:dyDescent="0.15">
      <c r="E3374" s="10">
        <v>3372</v>
      </c>
      <c r="F3374" s="10">
        <v>34011</v>
      </c>
      <c r="G3374" s="10">
        <v>407</v>
      </c>
      <c r="H3374" s="10">
        <v>1020334</v>
      </c>
    </row>
    <row r="3375" spans="5:8" x14ac:dyDescent="0.15">
      <c r="E3375" s="10">
        <v>3373</v>
      </c>
      <c r="F3375" s="10">
        <v>34018</v>
      </c>
      <c r="G3375" s="10">
        <v>407</v>
      </c>
      <c r="H3375" s="10">
        <v>1020556</v>
      </c>
    </row>
    <row r="3376" spans="5:8" x14ac:dyDescent="0.15">
      <c r="E3376" s="10">
        <v>3374</v>
      </c>
      <c r="F3376" s="10">
        <v>34025</v>
      </c>
      <c r="G3376" s="10">
        <v>407</v>
      </c>
      <c r="H3376" s="10">
        <v>1020779</v>
      </c>
    </row>
    <row r="3377" spans="5:8" x14ac:dyDescent="0.15">
      <c r="E3377" s="10">
        <v>3375</v>
      </c>
      <c r="F3377" s="10">
        <v>34033</v>
      </c>
      <c r="G3377" s="10">
        <v>407</v>
      </c>
      <c r="H3377" s="10">
        <v>1021002</v>
      </c>
    </row>
    <row r="3378" spans="5:8" x14ac:dyDescent="0.15">
      <c r="E3378" s="10">
        <v>3376</v>
      </c>
      <c r="F3378" s="10">
        <v>34040</v>
      </c>
      <c r="G3378" s="10">
        <v>407</v>
      </c>
      <c r="H3378" s="10">
        <v>1021225</v>
      </c>
    </row>
    <row r="3379" spans="5:8" x14ac:dyDescent="0.15">
      <c r="E3379" s="10">
        <v>3377</v>
      </c>
      <c r="F3379" s="10">
        <v>34048</v>
      </c>
      <c r="G3379" s="10">
        <v>407</v>
      </c>
      <c r="H3379" s="10">
        <v>1021447</v>
      </c>
    </row>
    <row r="3380" spans="5:8" x14ac:dyDescent="0.15">
      <c r="E3380" s="10">
        <v>3378</v>
      </c>
      <c r="F3380" s="10">
        <v>34055</v>
      </c>
      <c r="G3380" s="10">
        <v>407</v>
      </c>
      <c r="H3380" s="10">
        <v>1021670</v>
      </c>
    </row>
    <row r="3381" spans="5:8" x14ac:dyDescent="0.15">
      <c r="E3381" s="10">
        <v>3379</v>
      </c>
      <c r="F3381" s="10">
        <v>34063</v>
      </c>
      <c r="G3381" s="10">
        <v>407</v>
      </c>
      <c r="H3381" s="10">
        <v>1021893</v>
      </c>
    </row>
    <row r="3382" spans="5:8" x14ac:dyDescent="0.15">
      <c r="E3382" s="10">
        <v>3380</v>
      </c>
      <c r="F3382" s="10">
        <v>34070</v>
      </c>
      <c r="G3382" s="10">
        <v>407</v>
      </c>
      <c r="H3382" s="10">
        <v>1022116</v>
      </c>
    </row>
    <row r="3383" spans="5:8" x14ac:dyDescent="0.15">
      <c r="E3383" s="10">
        <v>3381</v>
      </c>
      <c r="F3383" s="10">
        <v>34077</v>
      </c>
      <c r="G3383" s="10">
        <v>407</v>
      </c>
      <c r="H3383" s="10">
        <v>1022339</v>
      </c>
    </row>
    <row r="3384" spans="5:8" x14ac:dyDescent="0.15">
      <c r="E3384" s="10">
        <v>3382</v>
      </c>
      <c r="F3384" s="10">
        <v>34085</v>
      </c>
      <c r="G3384" s="10">
        <v>407</v>
      </c>
      <c r="H3384" s="10">
        <v>1022561</v>
      </c>
    </row>
    <row r="3385" spans="5:8" x14ac:dyDescent="0.15">
      <c r="E3385" s="10">
        <v>3383</v>
      </c>
      <c r="F3385" s="10">
        <v>34092</v>
      </c>
      <c r="G3385" s="10">
        <v>407</v>
      </c>
      <c r="H3385" s="10">
        <v>1022784</v>
      </c>
    </row>
    <row r="3386" spans="5:8" x14ac:dyDescent="0.15">
      <c r="E3386" s="10">
        <v>3384</v>
      </c>
      <c r="F3386" s="10">
        <v>34100</v>
      </c>
      <c r="G3386" s="10">
        <v>407</v>
      </c>
      <c r="H3386" s="10">
        <v>1023007</v>
      </c>
    </row>
    <row r="3387" spans="5:8" x14ac:dyDescent="0.15">
      <c r="E3387" s="10">
        <v>3385</v>
      </c>
      <c r="F3387" s="10">
        <v>34107</v>
      </c>
      <c r="G3387" s="10">
        <v>407</v>
      </c>
      <c r="H3387" s="10">
        <v>1023230</v>
      </c>
    </row>
    <row r="3388" spans="5:8" x14ac:dyDescent="0.15">
      <c r="E3388" s="10">
        <v>3386</v>
      </c>
      <c r="F3388" s="10">
        <v>34115</v>
      </c>
      <c r="G3388" s="10">
        <v>407</v>
      </c>
      <c r="H3388" s="10">
        <v>1023453</v>
      </c>
    </row>
    <row r="3389" spans="5:8" x14ac:dyDescent="0.15">
      <c r="E3389" s="10">
        <v>3387</v>
      </c>
      <c r="F3389" s="10">
        <v>34122</v>
      </c>
      <c r="G3389" s="10">
        <v>407</v>
      </c>
      <c r="H3389" s="10">
        <v>1023675</v>
      </c>
    </row>
    <row r="3390" spans="5:8" x14ac:dyDescent="0.15">
      <c r="E3390" s="10">
        <v>3388</v>
      </c>
      <c r="F3390" s="10">
        <v>34129</v>
      </c>
      <c r="G3390" s="10">
        <v>407</v>
      </c>
      <c r="H3390" s="10">
        <v>1023898</v>
      </c>
    </row>
    <row r="3391" spans="5:8" x14ac:dyDescent="0.15">
      <c r="E3391" s="10">
        <v>3389</v>
      </c>
      <c r="F3391" s="10">
        <v>34137</v>
      </c>
      <c r="G3391" s="10">
        <v>407</v>
      </c>
      <c r="H3391" s="10">
        <v>1024121</v>
      </c>
    </row>
    <row r="3392" spans="5:8" x14ac:dyDescent="0.15">
      <c r="E3392" s="10">
        <v>3390</v>
      </c>
      <c r="F3392" s="10">
        <v>34144</v>
      </c>
      <c r="G3392" s="10">
        <v>407</v>
      </c>
      <c r="H3392" s="10">
        <v>1024344</v>
      </c>
    </row>
    <row r="3393" spans="5:8" x14ac:dyDescent="0.15">
      <c r="E3393" s="10">
        <v>3391</v>
      </c>
      <c r="F3393" s="10">
        <v>34152</v>
      </c>
      <c r="G3393" s="10">
        <v>407</v>
      </c>
      <c r="H3393" s="10">
        <v>1024567</v>
      </c>
    </row>
    <row r="3394" spans="5:8" x14ac:dyDescent="0.15">
      <c r="E3394" s="10">
        <v>3392</v>
      </c>
      <c r="F3394" s="10">
        <v>34159</v>
      </c>
      <c r="G3394" s="10">
        <v>407</v>
      </c>
      <c r="H3394" s="10">
        <v>1024789</v>
      </c>
    </row>
    <row r="3395" spans="5:8" x14ac:dyDescent="0.15">
      <c r="E3395" s="10">
        <v>3393</v>
      </c>
      <c r="F3395" s="10">
        <v>34167</v>
      </c>
      <c r="G3395" s="10">
        <v>407</v>
      </c>
      <c r="H3395" s="10">
        <v>1025012</v>
      </c>
    </row>
    <row r="3396" spans="5:8" x14ac:dyDescent="0.15">
      <c r="E3396" s="10">
        <v>3394</v>
      </c>
      <c r="F3396" s="10">
        <v>34174</v>
      </c>
      <c r="G3396" s="10">
        <v>407</v>
      </c>
      <c r="H3396" s="10">
        <v>1025235</v>
      </c>
    </row>
    <row r="3397" spans="5:8" x14ac:dyDescent="0.15">
      <c r="E3397" s="10">
        <v>3395</v>
      </c>
      <c r="F3397" s="10">
        <v>34181</v>
      </c>
      <c r="G3397" s="10">
        <v>407</v>
      </c>
      <c r="H3397" s="10">
        <v>1025458</v>
      </c>
    </row>
    <row r="3398" spans="5:8" x14ac:dyDescent="0.15">
      <c r="E3398" s="10">
        <v>3396</v>
      </c>
      <c r="F3398" s="10">
        <v>34189</v>
      </c>
      <c r="G3398" s="10">
        <v>407</v>
      </c>
      <c r="H3398" s="10">
        <v>1025680</v>
      </c>
    </row>
    <row r="3399" spans="5:8" x14ac:dyDescent="0.15">
      <c r="E3399" s="10">
        <v>3397</v>
      </c>
      <c r="F3399" s="10">
        <v>34196</v>
      </c>
      <c r="G3399" s="10">
        <v>407</v>
      </c>
      <c r="H3399" s="10">
        <v>1025903</v>
      </c>
    </row>
    <row r="3400" spans="5:8" x14ac:dyDescent="0.15">
      <c r="E3400" s="10">
        <v>3398</v>
      </c>
      <c r="F3400" s="10">
        <v>34204</v>
      </c>
      <c r="G3400" s="10">
        <v>407</v>
      </c>
      <c r="H3400" s="10">
        <v>1026126</v>
      </c>
    </row>
    <row r="3401" spans="5:8" x14ac:dyDescent="0.15">
      <c r="E3401" s="10">
        <v>3399</v>
      </c>
      <c r="F3401" s="10">
        <v>34211</v>
      </c>
      <c r="G3401" s="10">
        <v>407</v>
      </c>
      <c r="H3401" s="10">
        <v>1026349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1"/>
  <sheetViews>
    <sheetView topLeftCell="A10" workbookViewId="0">
      <selection activeCell="A50" sqref="A50:XFD50"/>
    </sheetView>
  </sheetViews>
  <sheetFormatPr defaultRowHeight="13.5" x14ac:dyDescent="0.15"/>
  <cols>
    <col min="1" max="1" width="9" style="1"/>
    <col min="2" max="2" width="5.25" style="1" bestFit="1" customWidth="1"/>
    <col min="3" max="3" width="9" style="1"/>
    <col min="4" max="4" width="5.25" style="1" bestFit="1" customWidth="1"/>
    <col min="5" max="5" width="12.25" style="1" bestFit="1" customWidth="1"/>
    <col min="6" max="6" width="18.5" style="1" bestFit="1" customWidth="1"/>
    <col min="7" max="7" width="9" style="1"/>
    <col min="8" max="8" width="33.125" style="1" bestFit="1" customWidth="1"/>
    <col min="9" max="10" width="15.125" style="1" bestFit="1" customWidth="1"/>
    <col min="11" max="11" width="12.125" style="1" bestFit="1" customWidth="1"/>
    <col min="12" max="12" width="5.25" style="1" bestFit="1" customWidth="1"/>
    <col min="13" max="13" width="19.25" style="1" bestFit="1" customWidth="1"/>
    <col min="14" max="15" width="16.25" style="1" bestFit="1" customWidth="1"/>
    <col min="16" max="18" width="18.375" style="1" bestFit="1" customWidth="1"/>
    <col min="19" max="19" width="20.375" style="1" bestFit="1" customWidth="1"/>
    <col min="20" max="21" width="22.5" style="1" bestFit="1" customWidth="1"/>
    <col min="22" max="22" width="24.5" style="1" bestFit="1" customWidth="1"/>
    <col min="23" max="23" width="18.375" style="1" bestFit="1" customWidth="1"/>
    <col min="24" max="24" width="14.125" style="1" bestFit="1" customWidth="1"/>
    <col min="25" max="16384" width="9" style="1"/>
  </cols>
  <sheetData>
    <row r="1" spans="1:20" ht="12.75" customHeight="1" x14ac:dyDescent="0.15">
      <c r="A1" s="36" t="s">
        <v>146</v>
      </c>
      <c r="B1" s="37"/>
      <c r="C1" s="37"/>
      <c r="D1" s="37"/>
      <c r="E1" s="37"/>
      <c r="F1" s="37"/>
      <c r="G1" s="37"/>
      <c r="H1" s="37"/>
      <c r="I1" s="38" t="s">
        <v>147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4.25" customHeight="1" x14ac:dyDescent="0.15">
      <c r="A2" s="2" t="s">
        <v>21</v>
      </c>
      <c r="B2" s="2" t="s">
        <v>0</v>
      </c>
      <c r="C2" s="2" t="s">
        <v>59</v>
      </c>
      <c r="D2" s="2" t="s">
        <v>60</v>
      </c>
      <c r="E2" s="2" t="s">
        <v>1</v>
      </c>
      <c r="F2" s="2" t="s">
        <v>14</v>
      </c>
      <c r="G2" s="2" t="s">
        <v>29</v>
      </c>
      <c r="H2" s="2" t="s">
        <v>56</v>
      </c>
      <c r="J2" s="7"/>
      <c r="K2" s="7"/>
      <c r="L2" s="7"/>
      <c r="M2" s="7"/>
      <c r="N2" s="7"/>
      <c r="O2" s="7"/>
      <c r="P2" s="7"/>
      <c r="Q2" s="7"/>
      <c r="R2" s="7"/>
    </row>
    <row r="3" spans="1:20" x14ac:dyDescent="0.15">
      <c r="A3" s="2" t="s">
        <v>11</v>
      </c>
      <c r="B3" s="2">
        <v>1</v>
      </c>
      <c r="C3" s="2"/>
      <c r="D3" s="2"/>
      <c r="E3" s="2"/>
      <c r="F3" s="2"/>
      <c r="G3" s="2"/>
      <c r="H3" s="2"/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92</v>
      </c>
      <c r="O3" t="s">
        <v>93</v>
      </c>
      <c r="P3" t="s">
        <v>94</v>
      </c>
    </row>
    <row r="4" spans="1:20" x14ac:dyDescent="0.15">
      <c r="A4" s="2" t="s">
        <v>8</v>
      </c>
      <c r="B4" s="2">
        <v>1</v>
      </c>
      <c r="C4" s="2"/>
      <c r="D4" s="2"/>
      <c r="E4" s="2"/>
      <c r="F4" s="2"/>
      <c r="G4" s="2"/>
      <c r="H4" s="2"/>
      <c r="I4" s="1" t="s">
        <v>86</v>
      </c>
      <c r="J4" s="1" t="s">
        <v>87</v>
      </c>
      <c r="K4" s="1" t="s">
        <v>95</v>
      </c>
      <c r="L4" s="1" t="s">
        <v>89</v>
      </c>
    </row>
    <row r="5" spans="1:20" x14ac:dyDescent="0.15">
      <c r="A5" s="2" t="s">
        <v>18</v>
      </c>
      <c r="B5" s="2">
        <v>1</v>
      </c>
      <c r="C5" s="2"/>
      <c r="D5" s="2"/>
      <c r="E5" s="2"/>
      <c r="F5" s="2"/>
      <c r="G5" s="2"/>
      <c r="H5" s="2"/>
      <c r="I5" s="1" t="s">
        <v>86</v>
      </c>
      <c r="J5" s="1" t="s">
        <v>87</v>
      </c>
      <c r="K5" s="1" t="s">
        <v>95</v>
      </c>
      <c r="L5" s="1" t="s">
        <v>89</v>
      </c>
      <c r="M5" s="1" t="s">
        <v>100</v>
      </c>
    </row>
    <row r="6" spans="1:20" x14ac:dyDescent="0.15">
      <c r="A6" s="2" t="s">
        <v>19</v>
      </c>
      <c r="B6" s="2">
        <v>1</v>
      </c>
      <c r="C6" s="2"/>
      <c r="D6" s="2"/>
      <c r="E6" s="2"/>
      <c r="F6" s="2"/>
      <c r="G6" s="2"/>
      <c r="H6" s="2"/>
      <c r="I6" s="1" t="s">
        <v>86</v>
      </c>
      <c r="J6" s="1" t="s">
        <v>87</v>
      </c>
      <c r="K6" s="1" t="s">
        <v>95</v>
      </c>
      <c r="L6" s="1" t="s">
        <v>89</v>
      </c>
      <c r="M6" s="1" t="s">
        <v>105</v>
      </c>
    </row>
    <row r="7" spans="1:20" x14ac:dyDescent="0.15">
      <c r="A7" s="2" t="s">
        <v>28</v>
      </c>
      <c r="B7" s="2">
        <v>1</v>
      </c>
      <c r="C7" s="2"/>
      <c r="D7" s="2"/>
      <c r="E7" s="2"/>
      <c r="F7" s="2"/>
      <c r="G7" s="2"/>
      <c r="H7" s="2"/>
      <c r="I7" s="1" t="s">
        <v>86</v>
      </c>
      <c r="J7" s="1" t="s">
        <v>87</v>
      </c>
      <c r="K7" s="1" t="s">
        <v>95</v>
      </c>
      <c r="L7" s="1" t="s">
        <v>89</v>
      </c>
      <c r="M7" s="1" t="s">
        <v>101</v>
      </c>
    </row>
    <row r="8" spans="1:20" x14ac:dyDescent="0.15">
      <c r="A8" s="2" t="s">
        <v>13</v>
      </c>
      <c r="B8" s="2">
        <v>1</v>
      </c>
      <c r="C8" s="2"/>
      <c r="D8" s="2"/>
      <c r="E8" s="2"/>
      <c r="F8" s="2"/>
      <c r="G8" s="2"/>
      <c r="H8" s="2"/>
    </row>
    <row r="9" spans="1:20" x14ac:dyDescent="0.15">
      <c r="A9" s="2" t="s">
        <v>39</v>
      </c>
      <c r="B9" s="2">
        <v>1</v>
      </c>
      <c r="C9" s="2"/>
      <c r="D9" s="2"/>
      <c r="E9" s="2"/>
      <c r="F9" s="2"/>
      <c r="G9" s="2"/>
      <c r="H9" s="2"/>
      <c r="I9" s="1" t="s">
        <v>86</v>
      </c>
      <c r="J9" s="1" t="s">
        <v>87</v>
      </c>
      <c r="K9" s="1" t="s">
        <v>95</v>
      </c>
      <c r="L9" s="1" t="s">
        <v>89</v>
      </c>
      <c r="M9" s="1" t="s">
        <v>102</v>
      </c>
      <c r="N9" s="1" t="s">
        <v>103</v>
      </c>
      <c r="O9" s="1" t="s">
        <v>104</v>
      </c>
    </row>
    <row r="10" spans="1:20" x14ac:dyDescent="0.15">
      <c r="A10" s="2" t="s">
        <v>43</v>
      </c>
      <c r="B10" s="2">
        <v>1</v>
      </c>
      <c r="C10" s="2"/>
      <c r="D10" s="2"/>
      <c r="E10" s="2"/>
      <c r="F10" s="2"/>
      <c r="G10" s="2"/>
      <c r="H10" s="2"/>
      <c r="I10" s="1" t="s">
        <v>86</v>
      </c>
      <c r="J10" s="1" t="s">
        <v>87</v>
      </c>
      <c r="K10" s="1" t="s">
        <v>95</v>
      </c>
      <c r="L10" s="1" t="s">
        <v>89</v>
      </c>
    </row>
    <row r="11" spans="1:20" x14ac:dyDescent="0.15">
      <c r="A11" s="2" t="s">
        <v>45</v>
      </c>
      <c r="B11" s="2">
        <v>1</v>
      </c>
      <c r="C11" s="2"/>
      <c r="D11" s="2"/>
      <c r="E11" s="2"/>
      <c r="F11" s="2"/>
      <c r="G11" s="2"/>
      <c r="H11" s="2"/>
      <c r="I11" s="1" t="s">
        <v>86</v>
      </c>
      <c r="J11" s="1" t="s">
        <v>87</v>
      </c>
      <c r="K11" s="1" t="s">
        <v>95</v>
      </c>
      <c r="L11" s="1" t="s">
        <v>89</v>
      </c>
    </row>
    <row r="12" spans="1:20" x14ac:dyDescent="0.15">
      <c r="A12" s="2" t="s">
        <v>20</v>
      </c>
      <c r="B12" s="2">
        <v>10</v>
      </c>
      <c r="C12" s="2"/>
      <c r="D12" s="2"/>
      <c r="E12" s="2"/>
      <c r="F12" s="2"/>
      <c r="G12" s="2"/>
      <c r="H12" s="2"/>
      <c r="I12" s="1" t="s">
        <v>86</v>
      </c>
      <c r="J12" s="1" t="s">
        <v>87</v>
      </c>
      <c r="K12" s="1" t="s">
        <v>95</v>
      </c>
      <c r="L12" s="1" t="s">
        <v>89</v>
      </c>
    </row>
    <row r="13" spans="1:20" x14ac:dyDescent="0.15">
      <c r="A13" s="2" t="s">
        <v>49</v>
      </c>
      <c r="B13" s="2">
        <v>10</v>
      </c>
      <c r="C13" s="2"/>
      <c r="D13" s="2"/>
      <c r="E13" s="2"/>
      <c r="F13" s="2"/>
      <c r="G13" s="2"/>
      <c r="H13" s="2"/>
      <c r="I13" s="1" t="s">
        <v>86</v>
      </c>
      <c r="J13" s="1" t="s">
        <v>87</v>
      </c>
      <c r="K13" s="1" t="s">
        <v>95</v>
      </c>
      <c r="L13" s="1" t="s">
        <v>89</v>
      </c>
    </row>
    <row r="14" spans="1:20" x14ac:dyDescent="0.15">
      <c r="A14" s="2" t="s">
        <v>30</v>
      </c>
      <c r="B14" s="2"/>
      <c r="C14" s="2"/>
      <c r="D14" s="2"/>
      <c r="E14" s="2"/>
      <c r="F14" s="2"/>
      <c r="G14" s="2">
        <v>10</v>
      </c>
      <c r="H14" s="2"/>
      <c r="I14" s="1" t="s">
        <v>106</v>
      </c>
      <c r="J14" s="1" t="s">
        <v>107</v>
      </c>
    </row>
    <row r="15" spans="1:20" x14ac:dyDescent="0.15">
      <c r="A15" s="2" t="s">
        <v>35</v>
      </c>
      <c r="B15" s="2">
        <v>1</v>
      </c>
      <c r="C15" s="2"/>
      <c r="D15" s="2"/>
      <c r="E15" s="2"/>
      <c r="F15" s="2"/>
      <c r="G15" s="2">
        <v>13</v>
      </c>
      <c r="H15" s="2"/>
      <c r="I15" s="1" t="s">
        <v>34</v>
      </c>
      <c r="J15" s="1" t="s">
        <v>108</v>
      </c>
      <c r="K15" s="1" t="s">
        <v>109</v>
      </c>
    </row>
    <row r="16" spans="1:20" x14ac:dyDescent="0.15">
      <c r="A16" s="2" t="s">
        <v>44</v>
      </c>
      <c r="B16" s="2">
        <v>20</v>
      </c>
      <c r="C16" s="2"/>
      <c r="D16" s="2"/>
      <c r="E16" s="2"/>
      <c r="F16" s="2"/>
      <c r="G16" s="2"/>
      <c r="H16" s="2"/>
      <c r="I16" s="1" t="s">
        <v>86</v>
      </c>
      <c r="J16" s="1" t="s">
        <v>87</v>
      </c>
      <c r="K16" s="1" t="s">
        <v>95</v>
      </c>
      <c r="L16" s="1" t="s">
        <v>89</v>
      </c>
    </row>
    <row r="17" spans="1:24" x14ac:dyDescent="0.15">
      <c r="A17" s="2" t="s">
        <v>2</v>
      </c>
      <c r="B17" s="2">
        <v>21</v>
      </c>
      <c r="C17" s="2"/>
      <c r="D17" s="2">
        <v>7</v>
      </c>
      <c r="E17" s="2">
        <v>9</v>
      </c>
      <c r="F17" s="2"/>
      <c r="G17" s="2">
        <v>30</v>
      </c>
      <c r="H17" s="2" t="s">
        <v>148</v>
      </c>
      <c r="I17" s="1" t="s">
        <v>86</v>
      </c>
      <c r="J17" s="1" t="s">
        <v>87</v>
      </c>
      <c r="K17" s="1" t="s">
        <v>95</v>
      </c>
      <c r="L17" s="1" t="s">
        <v>89</v>
      </c>
    </row>
    <row r="18" spans="1:24" x14ac:dyDescent="0.15">
      <c r="A18" s="2" t="s">
        <v>3</v>
      </c>
      <c r="B18" s="2">
        <v>21</v>
      </c>
      <c r="C18" s="2"/>
      <c r="D18" s="2">
        <v>2</v>
      </c>
      <c r="E18" s="2">
        <v>6</v>
      </c>
      <c r="F18" s="2"/>
      <c r="G18" s="2">
        <v>30</v>
      </c>
      <c r="H18" s="2" t="s">
        <v>149</v>
      </c>
      <c r="I18" s="1" t="s">
        <v>86</v>
      </c>
      <c r="J18" s="1" t="s">
        <v>87</v>
      </c>
      <c r="K18" s="1" t="s">
        <v>95</v>
      </c>
      <c r="L18" s="1" t="s">
        <v>89</v>
      </c>
      <c r="M18" s="1" t="s">
        <v>97</v>
      </c>
    </row>
    <row r="19" spans="1:24" x14ac:dyDescent="0.15">
      <c r="A19" s="2" t="s">
        <v>4</v>
      </c>
      <c r="B19" s="2">
        <v>21</v>
      </c>
      <c r="C19" s="2"/>
      <c r="D19" s="2">
        <v>3</v>
      </c>
      <c r="E19" s="2">
        <v>7</v>
      </c>
      <c r="F19" s="2"/>
      <c r="G19" s="2">
        <v>30</v>
      </c>
      <c r="H19" s="2" t="s">
        <v>150</v>
      </c>
      <c r="I19" s="1" t="s">
        <v>86</v>
      </c>
      <c r="J19" s="1" t="s">
        <v>87</v>
      </c>
      <c r="K19" s="1" t="s">
        <v>95</v>
      </c>
      <c r="L19" s="1" t="s">
        <v>89</v>
      </c>
    </row>
    <row r="20" spans="1:24" x14ac:dyDescent="0.15">
      <c r="A20" s="2" t="s">
        <v>5</v>
      </c>
      <c r="B20" s="2">
        <v>21</v>
      </c>
      <c r="C20" s="2"/>
      <c r="D20" s="2"/>
      <c r="E20" s="2"/>
      <c r="F20" s="2"/>
      <c r="G20" s="2">
        <v>30</v>
      </c>
      <c r="H20" s="2" t="s">
        <v>151</v>
      </c>
      <c r="I20" s="1" t="s">
        <v>86</v>
      </c>
      <c r="J20" s="1" t="s">
        <v>87</v>
      </c>
      <c r="K20" s="1" t="s">
        <v>95</v>
      </c>
      <c r="L20" s="1" t="s">
        <v>89</v>
      </c>
      <c r="M20" s="1" t="s">
        <v>98</v>
      </c>
      <c r="N20" s="1" t="s">
        <v>99</v>
      </c>
    </row>
    <row r="21" spans="1:24" x14ac:dyDescent="0.15">
      <c r="A21" s="2" t="s">
        <v>6</v>
      </c>
      <c r="B21" s="2">
        <v>21</v>
      </c>
      <c r="C21" s="2"/>
      <c r="D21" s="2">
        <v>5</v>
      </c>
      <c r="E21" s="2">
        <v>8</v>
      </c>
      <c r="F21" s="2"/>
      <c r="G21" s="2">
        <v>30</v>
      </c>
      <c r="H21" s="2" t="s">
        <v>152</v>
      </c>
      <c r="I21" s="1" t="s">
        <v>86</v>
      </c>
      <c r="J21" s="1" t="s">
        <v>87</v>
      </c>
      <c r="K21" s="1" t="s">
        <v>95</v>
      </c>
      <c r="L21" s="1" t="s">
        <v>89</v>
      </c>
      <c r="M21" s="1" t="s">
        <v>96</v>
      </c>
    </row>
    <row r="22" spans="1:24" x14ac:dyDescent="0.15">
      <c r="A22" s="2" t="s">
        <v>41</v>
      </c>
      <c r="B22" s="2">
        <v>30</v>
      </c>
      <c r="C22" s="2"/>
      <c r="D22" s="2"/>
      <c r="E22" s="2"/>
      <c r="F22" s="2"/>
      <c r="G22" s="2"/>
      <c r="H22" s="2"/>
      <c r="I22" s="1" t="s">
        <v>86</v>
      </c>
      <c r="J22" s="1" t="s">
        <v>87</v>
      </c>
      <c r="K22" s="1" t="s">
        <v>95</v>
      </c>
      <c r="L22" s="1" t="s">
        <v>89</v>
      </c>
    </row>
    <row r="23" spans="1:24" x14ac:dyDescent="0.15">
      <c r="A23" s="2" t="s">
        <v>36</v>
      </c>
      <c r="B23" s="2">
        <v>35</v>
      </c>
      <c r="C23" s="2"/>
      <c r="D23" s="2"/>
      <c r="E23" s="2"/>
      <c r="F23" s="2"/>
      <c r="G23" s="2"/>
      <c r="H23" s="2"/>
      <c r="I23" s="1" t="s">
        <v>86</v>
      </c>
      <c r="J23" s="1" t="s">
        <v>87</v>
      </c>
      <c r="K23" s="1" t="s">
        <v>95</v>
      </c>
      <c r="L23" s="1" t="s">
        <v>89</v>
      </c>
    </row>
    <row r="24" spans="1:24" x14ac:dyDescent="0.15">
      <c r="A24" s="2" t="s">
        <v>33</v>
      </c>
      <c r="B24" s="2">
        <v>42</v>
      </c>
      <c r="C24" s="2"/>
      <c r="D24" s="2"/>
      <c r="E24" s="2"/>
      <c r="F24" s="2"/>
      <c r="G24" s="2"/>
      <c r="H24" s="2"/>
      <c r="I24" s="1" t="s">
        <v>86</v>
      </c>
      <c r="J24" s="1" t="s">
        <v>87</v>
      </c>
      <c r="K24" s="1" t="s">
        <v>95</v>
      </c>
      <c r="L24" s="1" t="s">
        <v>89</v>
      </c>
    </row>
    <row r="25" spans="1:24" x14ac:dyDescent="0.15">
      <c r="A25" s="2" t="s">
        <v>23</v>
      </c>
      <c r="B25" s="2">
        <v>45</v>
      </c>
      <c r="C25" s="2"/>
      <c r="D25" s="2"/>
      <c r="E25" s="2"/>
      <c r="F25" s="2"/>
      <c r="G25" s="2"/>
      <c r="H25" s="2"/>
      <c r="I25" s="1" t="s">
        <v>86</v>
      </c>
      <c r="J25" s="1" t="s">
        <v>87</v>
      </c>
      <c r="K25" s="1" t="s">
        <v>95</v>
      </c>
      <c r="L25" s="1" t="s">
        <v>89</v>
      </c>
    </row>
    <row r="26" spans="1:24" x14ac:dyDescent="0.15">
      <c r="A26" s="2" t="s">
        <v>38</v>
      </c>
      <c r="B26" s="2"/>
      <c r="C26" s="2"/>
      <c r="D26" s="2"/>
      <c r="E26" s="2"/>
      <c r="F26" s="2"/>
      <c r="G26" s="2">
        <v>50</v>
      </c>
      <c r="H26" s="2"/>
      <c r="I26" s="1" t="s">
        <v>86</v>
      </c>
      <c r="J26" s="1" t="s">
        <v>87</v>
      </c>
      <c r="K26" s="1" t="s">
        <v>95</v>
      </c>
      <c r="L26" s="1" t="s">
        <v>89</v>
      </c>
      <c r="S26" s="1" t="s">
        <v>103</v>
      </c>
    </row>
    <row r="27" spans="1:24" x14ac:dyDescent="0.15">
      <c r="A27" s="2" t="s">
        <v>27</v>
      </c>
      <c r="B27" s="2">
        <v>52</v>
      </c>
      <c r="C27" s="2"/>
      <c r="D27" s="2"/>
      <c r="E27" s="2"/>
      <c r="F27" s="2"/>
      <c r="G27" s="2"/>
      <c r="H27" s="2"/>
      <c r="I27" s="1" t="s">
        <v>86</v>
      </c>
      <c r="J27" s="1" t="s">
        <v>87</v>
      </c>
      <c r="K27" s="1" t="s">
        <v>95</v>
      </c>
      <c r="L27" s="1" t="s">
        <v>89</v>
      </c>
      <c r="M27" s="1" t="s">
        <v>96</v>
      </c>
      <c r="N27" s="1" t="s">
        <v>97</v>
      </c>
      <c r="O27" s="1" t="s">
        <v>110</v>
      </c>
      <c r="P27" s="1" t="s">
        <v>98</v>
      </c>
      <c r="Q27" s="1" t="s">
        <v>99</v>
      </c>
      <c r="R27" s="1" t="s">
        <v>102</v>
      </c>
    </row>
    <row r="28" spans="1:24" x14ac:dyDescent="0.15">
      <c r="A28" s="2" t="s">
        <v>31</v>
      </c>
      <c r="B28" s="2">
        <v>60</v>
      </c>
      <c r="C28" s="2"/>
      <c r="D28" s="2"/>
      <c r="E28" s="2"/>
      <c r="F28" s="2"/>
      <c r="G28" s="2"/>
      <c r="H28" s="2"/>
      <c r="I28" s="1" t="s">
        <v>86</v>
      </c>
      <c r="J28" s="1" t="s">
        <v>87</v>
      </c>
      <c r="K28" s="1" t="s">
        <v>95</v>
      </c>
      <c r="L28" s="1" t="s">
        <v>89</v>
      </c>
    </row>
    <row r="29" spans="1:24" x14ac:dyDescent="0.15">
      <c r="A29" s="2" t="s">
        <v>42</v>
      </c>
      <c r="B29" s="2">
        <v>70</v>
      </c>
      <c r="C29" s="2"/>
      <c r="D29" s="2">
        <v>2</v>
      </c>
      <c r="E29" s="2"/>
      <c r="F29" s="2"/>
      <c r="G29" s="2"/>
      <c r="H29" s="2" t="s">
        <v>67</v>
      </c>
      <c r="I29" s="1" t="s">
        <v>86</v>
      </c>
      <c r="J29" s="1" t="s">
        <v>87</v>
      </c>
      <c r="K29" s="1" t="s">
        <v>95</v>
      </c>
      <c r="L29" s="1" t="s">
        <v>111</v>
      </c>
    </row>
    <row r="30" spans="1:24" x14ac:dyDescent="0.15">
      <c r="A30" s="2" t="s">
        <v>46</v>
      </c>
      <c r="B30" s="2">
        <v>70</v>
      </c>
      <c r="C30" s="2"/>
      <c r="D30" s="2"/>
      <c r="E30" s="2"/>
      <c r="F30" s="2"/>
      <c r="G30" s="2"/>
      <c r="H30" s="2"/>
      <c r="I30" s="1" t="s">
        <v>86</v>
      </c>
      <c r="J30" s="1" t="s">
        <v>87</v>
      </c>
      <c r="K30" s="1" t="s">
        <v>95</v>
      </c>
      <c r="L30" s="1" t="s">
        <v>89</v>
      </c>
    </row>
    <row r="31" spans="1:24" x14ac:dyDescent="0.15">
      <c r="A31" s="2" t="s">
        <v>40</v>
      </c>
      <c r="B31" s="2"/>
      <c r="C31" s="2"/>
      <c r="D31" s="2"/>
      <c r="E31" s="2"/>
      <c r="F31" s="2"/>
      <c r="G31" s="2">
        <v>70</v>
      </c>
      <c r="H31" s="2"/>
      <c r="I31" s="1" t="s">
        <v>86</v>
      </c>
      <c r="J31" s="1" t="s">
        <v>87</v>
      </c>
      <c r="K31" s="1" t="s">
        <v>95</v>
      </c>
      <c r="L31" s="1" t="s">
        <v>89</v>
      </c>
    </row>
    <row r="32" spans="1:24" x14ac:dyDescent="0.15">
      <c r="A32" s="2" t="s">
        <v>32</v>
      </c>
      <c r="B32" s="2">
        <v>80</v>
      </c>
      <c r="C32" s="2"/>
      <c r="D32" s="2"/>
      <c r="E32" s="2"/>
      <c r="F32" s="2"/>
      <c r="G32" s="2"/>
      <c r="H32" s="2"/>
      <c r="I32" s="1" t="s">
        <v>86</v>
      </c>
      <c r="J32" s="1" t="s">
        <v>87</v>
      </c>
      <c r="K32" s="1" t="s">
        <v>95</v>
      </c>
      <c r="L32" s="1" t="s">
        <v>89</v>
      </c>
      <c r="M32" s="1" t="s">
        <v>114</v>
      </c>
      <c r="N32" s="1" t="s">
        <v>115</v>
      </c>
      <c r="O32" s="1" t="s">
        <v>102</v>
      </c>
      <c r="P32" s="1" t="s">
        <v>103</v>
      </c>
      <c r="S32" s="1" t="s">
        <v>122</v>
      </c>
      <c r="T32" s="1" t="s">
        <v>123</v>
      </c>
      <c r="U32" s="1" t="s">
        <v>124</v>
      </c>
      <c r="V32" s="1" t="s">
        <v>125</v>
      </c>
      <c r="W32" s="1" t="s">
        <v>126</v>
      </c>
      <c r="X32" s="1" t="s">
        <v>104</v>
      </c>
    </row>
    <row r="33" spans="1:19" x14ac:dyDescent="0.15">
      <c r="A33" s="2" t="s">
        <v>9</v>
      </c>
      <c r="B33" s="2">
        <v>80</v>
      </c>
      <c r="C33" s="2"/>
      <c r="D33" s="2"/>
      <c r="E33" s="2">
        <v>7</v>
      </c>
      <c r="F33" s="2"/>
      <c r="G33" s="2"/>
      <c r="H33" s="2" t="s">
        <v>57</v>
      </c>
      <c r="I33" s="1" t="s">
        <v>86</v>
      </c>
      <c r="J33" s="1" t="s">
        <v>87</v>
      </c>
      <c r="K33" s="1" t="s">
        <v>95</v>
      </c>
      <c r="L33" s="1" t="s">
        <v>89</v>
      </c>
      <c r="M33" s="1" t="s">
        <v>116</v>
      </c>
      <c r="N33" s="1" t="s">
        <v>117</v>
      </c>
      <c r="O33" s="1" t="s">
        <v>118</v>
      </c>
      <c r="P33" s="1" t="s">
        <v>119</v>
      </c>
      <c r="Q33" s="1" t="s">
        <v>120</v>
      </c>
      <c r="R33" s="1" t="s">
        <v>121</v>
      </c>
    </row>
    <row r="34" spans="1:19" x14ac:dyDescent="0.15">
      <c r="A34" s="2" t="s">
        <v>24</v>
      </c>
      <c r="B34" s="2">
        <v>80</v>
      </c>
      <c r="C34" s="2"/>
      <c r="D34" s="2">
        <v>8</v>
      </c>
      <c r="E34" s="2"/>
      <c r="F34" s="2"/>
      <c r="G34" s="2"/>
      <c r="H34" s="2" t="s">
        <v>69</v>
      </c>
      <c r="I34" s="1" t="s">
        <v>86</v>
      </c>
      <c r="J34" s="1" t="s">
        <v>87</v>
      </c>
      <c r="K34" s="1" t="s">
        <v>95</v>
      </c>
      <c r="L34" s="1" t="s">
        <v>89</v>
      </c>
    </row>
    <row r="35" spans="1:19" x14ac:dyDescent="0.15">
      <c r="A35" s="2" t="s">
        <v>37</v>
      </c>
      <c r="B35" s="2">
        <v>80</v>
      </c>
      <c r="C35" s="2">
        <v>1</v>
      </c>
      <c r="D35" s="2"/>
      <c r="E35" s="2"/>
      <c r="F35" s="2"/>
      <c r="G35" s="2"/>
      <c r="H35" s="2"/>
      <c r="I35" s="1" t="s">
        <v>86</v>
      </c>
      <c r="J35" s="1" t="s">
        <v>87</v>
      </c>
      <c r="K35" s="1" t="s">
        <v>95</v>
      </c>
      <c r="L35" s="1" t="s">
        <v>89</v>
      </c>
    </row>
    <row r="36" spans="1:19" x14ac:dyDescent="0.15">
      <c r="A36" s="2" t="s">
        <v>7</v>
      </c>
      <c r="B36" s="2">
        <v>21</v>
      </c>
      <c r="C36" s="2"/>
      <c r="D36" s="2">
        <v>8</v>
      </c>
      <c r="E36" s="2"/>
      <c r="F36" s="2"/>
      <c r="G36" s="2">
        <v>30</v>
      </c>
      <c r="H36" s="2" t="s">
        <v>232</v>
      </c>
      <c r="I36" s="1" t="s">
        <v>90</v>
      </c>
      <c r="J36" s="1" t="s">
        <v>127</v>
      </c>
    </row>
    <row r="37" spans="1:19" x14ac:dyDescent="0.15">
      <c r="A37" s="2" t="s">
        <v>12</v>
      </c>
      <c r="B37" s="2">
        <v>21</v>
      </c>
      <c r="C37" s="2"/>
      <c r="D37" s="2">
        <v>8</v>
      </c>
      <c r="E37" s="2"/>
      <c r="F37" s="2"/>
      <c r="G37" s="2">
        <v>30</v>
      </c>
      <c r="H37" s="2" t="s">
        <v>232</v>
      </c>
      <c r="I37" s="1" t="s">
        <v>86</v>
      </c>
      <c r="J37" s="1" t="s">
        <v>87</v>
      </c>
      <c r="K37" s="1" t="s">
        <v>95</v>
      </c>
      <c r="L37" s="1" t="s">
        <v>89</v>
      </c>
    </row>
    <row r="38" spans="1:19" x14ac:dyDescent="0.15">
      <c r="A38" s="2" t="s">
        <v>13</v>
      </c>
      <c r="B38" s="2">
        <v>21</v>
      </c>
      <c r="C38" s="2"/>
      <c r="D38" s="2">
        <v>8</v>
      </c>
      <c r="E38" s="2"/>
      <c r="F38" s="2"/>
      <c r="G38" s="2">
        <v>30</v>
      </c>
      <c r="H38" s="2" t="s">
        <v>231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  <c r="N38" t="s">
        <v>92</v>
      </c>
      <c r="O38" t="s">
        <v>93</v>
      </c>
      <c r="P38" t="s">
        <v>94</v>
      </c>
    </row>
    <row r="39" spans="1:19" x14ac:dyDescent="0.15">
      <c r="A39" s="2" t="s">
        <v>15</v>
      </c>
      <c r="B39" s="2">
        <v>21</v>
      </c>
      <c r="C39" s="2"/>
      <c r="D39" s="2">
        <v>8</v>
      </c>
      <c r="E39" s="2"/>
      <c r="F39" s="2" t="s">
        <v>16</v>
      </c>
      <c r="G39" s="2">
        <v>30</v>
      </c>
      <c r="H39" s="2" t="s">
        <v>233</v>
      </c>
      <c r="I39" s="1" t="s">
        <v>87</v>
      </c>
      <c r="J39" s="1" t="s">
        <v>127</v>
      </c>
      <c r="K39" s="1" t="s">
        <v>128</v>
      </c>
    </row>
    <row r="40" spans="1:19" x14ac:dyDescent="0.15">
      <c r="A40" s="2" t="s">
        <v>17</v>
      </c>
      <c r="B40" s="2">
        <v>21</v>
      </c>
      <c r="C40" s="2"/>
      <c r="D40" s="2">
        <v>8</v>
      </c>
      <c r="E40" s="2"/>
      <c r="F40" s="2"/>
      <c r="G40" s="2">
        <v>30</v>
      </c>
      <c r="H40" s="2" t="s">
        <v>232</v>
      </c>
      <c r="I40" s="1" t="s">
        <v>86</v>
      </c>
      <c r="J40" s="1" t="s">
        <v>87</v>
      </c>
      <c r="K40" s="1" t="s">
        <v>95</v>
      </c>
      <c r="L40" s="1" t="s">
        <v>89</v>
      </c>
      <c r="M40" s="1" t="s">
        <v>90</v>
      </c>
      <c r="N40" s="1" t="s">
        <v>94</v>
      </c>
      <c r="O40" s="1" t="s">
        <v>129</v>
      </c>
    </row>
    <row r="41" spans="1:19" x14ac:dyDescent="0.15">
      <c r="A41" s="2" t="s">
        <v>47</v>
      </c>
      <c r="B41" s="2">
        <v>80</v>
      </c>
      <c r="C41" s="2">
        <v>3</v>
      </c>
      <c r="D41" s="2">
        <v>4</v>
      </c>
      <c r="E41" s="2"/>
      <c r="F41" s="2"/>
      <c r="G41" s="2"/>
      <c r="H41" s="2" t="s">
        <v>68</v>
      </c>
      <c r="I41" s="1" t="s">
        <v>86</v>
      </c>
      <c r="J41" s="1" t="s">
        <v>87</v>
      </c>
      <c r="K41" s="1" t="s">
        <v>95</v>
      </c>
      <c r="L41" s="1" t="s">
        <v>89</v>
      </c>
    </row>
    <row r="42" spans="1:19" x14ac:dyDescent="0.15">
      <c r="A42" s="2" t="s">
        <v>54</v>
      </c>
      <c r="B42" s="2">
        <v>80</v>
      </c>
      <c r="C42" s="2">
        <v>3</v>
      </c>
      <c r="D42" s="2">
        <v>4</v>
      </c>
      <c r="E42" s="2"/>
      <c r="F42" s="2" t="s">
        <v>55</v>
      </c>
      <c r="G42" s="2"/>
      <c r="H42" s="2" t="s">
        <v>68</v>
      </c>
      <c r="I42" s="1" t="s">
        <v>86</v>
      </c>
      <c r="J42" s="1" t="s">
        <v>87</v>
      </c>
      <c r="K42" s="1" t="s">
        <v>95</v>
      </c>
      <c r="L42" s="1" t="s">
        <v>89</v>
      </c>
    </row>
    <row r="43" spans="1:19" x14ac:dyDescent="0.15">
      <c r="A43" s="2" t="s">
        <v>22</v>
      </c>
      <c r="B43" s="2">
        <v>80</v>
      </c>
      <c r="C43" s="2">
        <v>3</v>
      </c>
      <c r="D43" s="2"/>
      <c r="E43" s="2"/>
      <c r="F43" s="2"/>
      <c r="G43" s="2"/>
      <c r="H43" s="2" t="s">
        <v>62</v>
      </c>
      <c r="I43" s="1" t="s">
        <v>86</v>
      </c>
      <c r="J43" s="1" t="s">
        <v>87</v>
      </c>
      <c r="K43" s="1" t="s">
        <v>95</v>
      </c>
      <c r="L43" s="1" t="s">
        <v>89</v>
      </c>
      <c r="M43" s="1" t="s">
        <v>34</v>
      </c>
      <c r="N43" s="1" t="s">
        <v>127</v>
      </c>
      <c r="O43" s="1" t="s">
        <v>130</v>
      </c>
      <c r="P43" s="1" t="s">
        <v>131</v>
      </c>
      <c r="Q43" s="1" t="s">
        <v>129</v>
      </c>
    </row>
    <row r="44" spans="1:19" x14ac:dyDescent="0.15">
      <c r="A44" s="2" t="s">
        <v>52</v>
      </c>
      <c r="B44" s="2">
        <v>42</v>
      </c>
      <c r="C44" s="2"/>
      <c r="D44" s="2">
        <v>3</v>
      </c>
      <c r="E44" s="2"/>
      <c r="F44" s="2"/>
      <c r="G44" s="2"/>
      <c r="H44" s="2" t="s">
        <v>84</v>
      </c>
      <c r="I44" s="1" t="s">
        <v>86</v>
      </c>
      <c r="J44" s="1" t="s">
        <v>87</v>
      </c>
      <c r="K44" s="1" t="s">
        <v>95</v>
      </c>
      <c r="L44" s="1" t="s">
        <v>111</v>
      </c>
      <c r="M44" s="1" t="s">
        <v>112</v>
      </c>
      <c r="N44" s="1" t="s">
        <v>113</v>
      </c>
    </row>
    <row r="45" spans="1:19" x14ac:dyDescent="0.15">
      <c r="A45" s="2" t="s">
        <v>10</v>
      </c>
      <c r="B45" s="2">
        <v>80</v>
      </c>
      <c r="C45" s="2">
        <v>4</v>
      </c>
      <c r="D45" s="2"/>
      <c r="E45" s="2">
        <v>9</v>
      </c>
      <c r="F45" s="2"/>
      <c r="G45" s="2"/>
      <c r="H45" s="2" t="s">
        <v>58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  <c r="N45" t="s">
        <v>92</v>
      </c>
      <c r="O45" t="s">
        <v>93</v>
      </c>
      <c r="P45" t="s">
        <v>94</v>
      </c>
    </row>
    <row r="46" spans="1:19" x14ac:dyDescent="0.15">
      <c r="A46" s="2" t="s">
        <v>25</v>
      </c>
      <c r="B46" s="2">
        <v>80</v>
      </c>
      <c r="C46" s="2">
        <v>4</v>
      </c>
      <c r="D46" s="2">
        <v>11</v>
      </c>
      <c r="E46" s="2"/>
      <c r="F46" s="2"/>
      <c r="G46" s="2"/>
      <c r="H46" s="2" t="s">
        <v>70</v>
      </c>
      <c r="I46" s="1" t="s">
        <v>86</v>
      </c>
      <c r="J46" s="1" t="s">
        <v>87</v>
      </c>
      <c r="K46" s="1" t="s">
        <v>95</v>
      </c>
      <c r="L46" s="1" t="s">
        <v>89</v>
      </c>
      <c r="M46" s="1" t="s">
        <v>132</v>
      </c>
      <c r="N46" s="1" t="s">
        <v>133</v>
      </c>
      <c r="O46" s="1" t="s">
        <v>109</v>
      </c>
      <c r="P46" s="1" t="s">
        <v>134</v>
      </c>
      <c r="Q46" s="1" t="s">
        <v>135</v>
      </c>
      <c r="R46" s="1" t="s">
        <v>96</v>
      </c>
      <c r="S46" s="1" t="s">
        <v>139</v>
      </c>
    </row>
    <row r="47" spans="1:19" x14ac:dyDescent="0.15">
      <c r="A47" s="2" t="s">
        <v>50</v>
      </c>
      <c r="B47" s="2">
        <v>80</v>
      </c>
      <c r="C47" s="2">
        <v>5</v>
      </c>
      <c r="D47" s="2"/>
      <c r="E47" s="2"/>
      <c r="F47" s="2"/>
      <c r="G47" s="2"/>
      <c r="H47" s="2" t="s">
        <v>61</v>
      </c>
      <c r="I47" s="1" t="s">
        <v>86</v>
      </c>
      <c r="J47" s="1" t="s">
        <v>87</v>
      </c>
      <c r="K47" s="1" t="s">
        <v>95</v>
      </c>
      <c r="L47" s="1" t="s">
        <v>89</v>
      </c>
      <c r="M47" s="1" t="s">
        <v>136</v>
      </c>
      <c r="N47" s="1" t="s">
        <v>90</v>
      </c>
      <c r="O47" s="1" t="s">
        <v>91</v>
      </c>
      <c r="P47" s="1" t="s">
        <v>137</v>
      </c>
      <c r="Q47" s="1" t="s">
        <v>138</v>
      </c>
      <c r="R47" s="1" t="s">
        <v>128</v>
      </c>
    </row>
    <row r="48" spans="1:19" x14ac:dyDescent="0.15">
      <c r="A48" s="2" t="s">
        <v>53</v>
      </c>
      <c r="B48" s="2">
        <v>80</v>
      </c>
      <c r="C48" s="2">
        <v>5</v>
      </c>
      <c r="D48" s="2">
        <v>15</v>
      </c>
      <c r="E48" s="2"/>
      <c r="F48" s="2"/>
      <c r="G48" s="2"/>
      <c r="H48" s="2" t="s">
        <v>66</v>
      </c>
      <c r="I48" s="1" t="s">
        <v>86</v>
      </c>
      <c r="J48" s="1" t="s">
        <v>87</v>
      </c>
      <c r="K48" s="1" t="s">
        <v>95</v>
      </c>
      <c r="L48" s="1" t="s">
        <v>89</v>
      </c>
      <c r="M48" s="1" t="s">
        <v>140</v>
      </c>
      <c r="N48" s="1" t="s">
        <v>141</v>
      </c>
      <c r="O48" s="1" t="s">
        <v>139</v>
      </c>
      <c r="P48" s="1" t="s">
        <v>94</v>
      </c>
      <c r="Q48" s="1" t="s">
        <v>137</v>
      </c>
      <c r="R48" s="1" t="s">
        <v>138</v>
      </c>
    </row>
    <row r="49" spans="1:20" ht="14.25" customHeight="1" x14ac:dyDescent="0.15">
      <c r="A49" s="2" t="s">
        <v>26</v>
      </c>
      <c r="B49" s="2">
        <v>80</v>
      </c>
      <c r="C49" s="2">
        <v>6</v>
      </c>
      <c r="D49" s="2"/>
      <c r="E49" s="2"/>
      <c r="F49" s="2"/>
      <c r="G49" s="2"/>
      <c r="H49" s="2" t="s">
        <v>64</v>
      </c>
      <c r="I49" s="1" t="s">
        <v>86</v>
      </c>
      <c r="J49" s="1" t="s">
        <v>87</v>
      </c>
      <c r="K49" s="1" t="s">
        <v>95</v>
      </c>
      <c r="L49" s="1" t="s">
        <v>89</v>
      </c>
      <c r="S49" s="1" t="s">
        <v>139</v>
      </c>
      <c r="T49" s="1" t="s">
        <v>96</v>
      </c>
    </row>
    <row r="50" spans="1:20" x14ac:dyDescent="0.15">
      <c r="A50" s="2" t="s">
        <v>48</v>
      </c>
      <c r="B50" s="2">
        <v>80</v>
      </c>
      <c r="C50" s="2">
        <v>7</v>
      </c>
      <c r="D50" s="2"/>
      <c r="E50" s="2"/>
      <c r="F50" s="2"/>
      <c r="G50" s="2"/>
      <c r="H50" s="2" t="s">
        <v>65</v>
      </c>
      <c r="I50" s="1" t="s">
        <v>86</v>
      </c>
      <c r="J50" s="1" t="s">
        <v>87</v>
      </c>
      <c r="K50" s="1" t="s">
        <v>95</v>
      </c>
      <c r="L50" s="1" t="s">
        <v>89</v>
      </c>
      <c r="M50" s="1" t="s">
        <v>142</v>
      </c>
      <c r="N50" s="1" t="s">
        <v>143</v>
      </c>
      <c r="O50" s="1" t="s">
        <v>144</v>
      </c>
      <c r="P50" s="1" t="s">
        <v>104</v>
      </c>
      <c r="Q50" s="1" t="s">
        <v>145</v>
      </c>
      <c r="R50" s="1" t="s">
        <v>94</v>
      </c>
    </row>
    <row r="51" spans="1:20" x14ac:dyDescent="0.15">
      <c r="A51" s="2" t="s">
        <v>51</v>
      </c>
      <c r="B51" s="2">
        <v>80</v>
      </c>
      <c r="C51" s="2">
        <v>8</v>
      </c>
      <c r="D51" s="2">
        <v>21</v>
      </c>
      <c r="E51" s="2"/>
      <c r="F51" s="2"/>
      <c r="G51" s="2"/>
      <c r="H51" s="2" t="s">
        <v>63</v>
      </c>
      <c r="I51" s="1" t="s">
        <v>86</v>
      </c>
      <c r="J51" s="1" t="s">
        <v>87</v>
      </c>
      <c r="K51" s="1" t="s">
        <v>95</v>
      </c>
      <c r="L51" s="1" t="s">
        <v>89</v>
      </c>
    </row>
  </sheetData>
  <mergeCells count="2">
    <mergeCell ref="A1:H1"/>
    <mergeCell ref="I1:T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角色成长线</vt:lpstr>
      <vt:lpstr>免R模拟</vt:lpstr>
      <vt:lpstr>月卡模拟</vt:lpstr>
      <vt:lpstr>小R模拟</vt:lpstr>
      <vt:lpstr>大R模拟</vt:lpstr>
      <vt:lpstr>模拟数据</vt:lpstr>
      <vt:lpstr>经验数据</vt:lpstr>
      <vt:lpstr>系统开放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2019-01-24T03:33:39Z</dcterms:modified>
</cp:coreProperties>
</file>