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n_37216\Desktop\April 2025\"/>
    </mc:Choice>
  </mc:AlternateContent>
  <bookViews>
    <workbookView xWindow="0" yWindow="0" windowWidth="24000" windowHeight="8985" activeTab="6"/>
  </bookViews>
  <sheets>
    <sheet name="Oct-2024" sheetId="1" r:id="rId1"/>
    <sheet name="Nov-2024" sheetId="6" r:id="rId2"/>
    <sheet name="Dec-2024" sheetId="7" r:id="rId3"/>
    <sheet name="Jan-2025" sheetId="8" r:id="rId4"/>
    <sheet name="Feb-2025" sheetId="9" r:id="rId5"/>
    <sheet name="March-2025" sheetId="10" r:id="rId6"/>
    <sheet name="April-2025" sheetId="11" r:id="rId7"/>
    <sheet name="Sheet1" sheetId="2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1" l="1"/>
  <c r="G8" i="11"/>
  <c r="I9" i="11"/>
  <c r="I10" i="11"/>
  <c r="I11" i="11"/>
  <c r="I12" i="11"/>
  <c r="I14" i="11"/>
  <c r="J14" i="11" s="1"/>
  <c r="I15" i="11"/>
  <c r="I16" i="11"/>
  <c r="I17" i="11"/>
  <c r="I19" i="11"/>
  <c r="I20" i="11"/>
  <c r="I22" i="11"/>
  <c r="I23" i="11"/>
  <c r="H13" i="11"/>
  <c r="I13" i="11" s="1"/>
  <c r="H6" i="11"/>
  <c r="J22" i="11" l="1"/>
  <c r="H5" i="11" l="1"/>
  <c r="I5" i="11" s="1"/>
  <c r="G6" i="11"/>
  <c r="I6" i="11" s="1"/>
  <c r="F24" i="11" l="1"/>
  <c r="G21" i="11"/>
  <c r="I21" i="11" s="1"/>
  <c r="G18" i="11"/>
  <c r="H7" i="11"/>
  <c r="I7" i="11" s="1"/>
  <c r="H8" i="11"/>
  <c r="I8" i="11" s="1"/>
  <c r="H24" i="11"/>
  <c r="G24" i="11" l="1"/>
  <c r="I18" i="11"/>
  <c r="J5" i="11"/>
  <c r="J9" i="11" l="1"/>
  <c r="J21" i="11" l="1"/>
  <c r="I2" i="11"/>
  <c r="J17" i="11" l="1"/>
  <c r="J15" i="11"/>
  <c r="J11" i="11"/>
  <c r="J4" i="11"/>
  <c r="J19" i="11"/>
  <c r="J6" i="11"/>
  <c r="F27" i="10"/>
  <c r="I5" i="10"/>
  <c r="I6" i="10"/>
  <c r="I7" i="10"/>
  <c r="I8" i="10"/>
  <c r="J8" i="10" s="1"/>
  <c r="I10" i="10"/>
  <c r="I11" i="10"/>
  <c r="I14" i="10"/>
  <c r="I15" i="10"/>
  <c r="I16" i="10"/>
  <c r="I17" i="10"/>
  <c r="I18" i="10"/>
  <c r="I19" i="10"/>
  <c r="I20" i="10"/>
  <c r="I21" i="10"/>
  <c r="I22" i="10"/>
  <c r="I25" i="10"/>
  <c r="J25" i="10" s="1"/>
  <c r="I26" i="10"/>
  <c r="J26" i="10" s="1"/>
  <c r="G4" i="10"/>
  <c r="H23" i="10"/>
  <c r="I23" i="10" s="1"/>
  <c r="J24" i="11" l="1"/>
  <c r="I24" i="11"/>
  <c r="J21" i="10"/>
  <c r="G24" i="10"/>
  <c r="I24" i="10" s="1"/>
  <c r="G12" i="10"/>
  <c r="H4" i="10" l="1"/>
  <c r="G9" i="10" l="1"/>
  <c r="J6" i="10" l="1"/>
  <c r="J17" i="10" l="1"/>
  <c r="H9" i="10"/>
  <c r="I9" i="10" l="1"/>
  <c r="J9" i="10"/>
  <c r="J16" i="10"/>
  <c r="H12" i="10"/>
  <c r="I12" i="10" s="1"/>
  <c r="J19" i="10" l="1"/>
  <c r="J24" i="10" l="1"/>
  <c r="I4" i="10"/>
  <c r="J4" i="10" l="1"/>
  <c r="J12" i="10"/>
  <c r="G13" i="10" l="1"/>
  <c r="G27" i="10" s="1"/>
  <c r="H13" i="10" l="1"/>
  <c r="I13" i="10" l="1"/>
  <c r="I27" i="10" s="1"/>
  <c r="H27" i="10"/>
  <c r="I2" i="10"/>
  <c r="J13" i="10" l="1"/>
  <c r="J27" i="10" s="1"/>
  <c r="G5" i="9"/>
  <c r="I17" i="9"/>
  <c r="I15" i="9" l="1"/>
  <c r="I16" i="9"/>
  <c r="J16" i="9" s="1"/>
  <c r="I9" i="9"/>
  <c r="G10" i="9"/>
  <c r="J15" i="9" l="1"/>
  <c r="F19" i="9"/>
  <c r="H10" i="9"/>
  <c r="I10" i="9" s="1"/>
  <c r="H19" i="9" l="1"/>
  <c r="I5" i="9"/>
  <c r="J5" i="9" s="1"/>
  <c r="I6" i="9"/>
  <c r="I7" i="9"/>
  <c r="I8" i="9"/>
  <c r="J8" i="9" s="1"/>
  <c r="I12" i="9"/>
  <c r="I13" i="9"/>
  <c r="I14" i="9"/>
  <c r="I18" i="9"/>
  <c r="J18" i="9" l="1"/>
  <c r="G11" i="9" l="1"/>
  <c r="I11" i="9" l="1"/>
  <c r="J11" i="9" s="1"/>
  <c r="G19" i="9"/>
  <c r="J6" i="9"/>
  <c r="J10" i="9"/>
  <c r="J13" i="9" l="1"/>
  <c r="I4" i="9" l="1"/>
  <c r="I19" i="9" s="1"/>
  <c r="J4" i="9" l="1"/>
  <c r="J19" i="9" s="1"/>
  <c r="I2" i="9"/>
  <c r="G21" i="8"/>
  <c r="G19" i="8"/>
  <c r="J23" i="8" l="1"/>
  <c r="J22" i="8"/>
  <c r="H24" i="8"/>
  <c r="G24" i="8"/>
  <c r="F24" i="8"/>
  <c r="I6" i="8"/>
  <c r="I7" i="8"/>
  <c r="I8" i="8"/>
  <c r="I9" i="8"/>
  <c r="J9" i="8" s="1"/>
  <c r="I10" i="8"/>
  <c r="I11" i="8"/>
  <c r="I12" i="8"/>
  <c r="I17" i="8"/>
  <c r="I18" i="8"/>
  <c r="I20" i="8"/>
  <c r="I22" i="8"/>
  <c r="I23" i="8"/>
  <c r="G14" i="8" l="1"/>
  <c r="H16" i="8"/>
  <c r="I16" i="8" s="1"/>
  <c r="H5" i="8"/>
  <c r="G5" i="8"/>
  <c r="I5" i="8" l="1"/>
  <c r="J5" i="8" s="1"/>
  <c r="J10" i="8"/>
  <c r="G13" i="8"/>
  <c r="I13" i="8" s="1"/>
  <c r="H4" i="8"/>
  <c r="G4" i="8"/>
  <c r="J7" i="8" l="1"/>
  <c r="H21" i="8" l="1"/>
  <c r="I21" i="8" s="1"/>
  <c r="J11" i="8" l="1"/>
  <c r="H14" i="8"/>
  <c r="I14" i="8" s="1"/>
  <c r="H19" i="8" l="1"/>
  <c r="I19" i="8" s="1"/>
  <c r="I24" i="8" s="1"/>
  <c r="H15" i="8"/>
  <c r="I15" i="8" s="1"/>
  <c r="J15" i="8" l="1"/>
  <c r="J17" i="8"/>
  <c r="J20" i="8"/>
  <c r="J24" i="8" l="1"/>
  <c r="J8" i="8"/>
  <c r="I4" i="8" l="1"/>
  <c r="J4" i="8" s="1"/>
  <c r="J14" i="8" l="1"/>
  <c r="I2" i="8" l="1"/>
  <c r="I5" i="7" l="1"/>
  <c r="I7" i="7"/>
  <c r="I12" i="7"/>
  <c r="I14" i="7"/>
  <c r="I15" i="7"/>
  <c r="J15" i="7" s="1"/>
  <c r="G16" i="7"/>
  <c r="I16" i="7" s="1"/>
  <c r="G4" i="7"/>
  <c r="H9" i="7" l="1"/>
  <c r="I9" i="7" s="1"/>
  <c r="H8" i="7"/>
  <c r="I8" i="7" s="1"/>
  <c r="F17" i="7" l="1"/>
  <c r="J9" i="7"/>
  <c r="H4" i="7"/>
  <c r="I4" i="7" s="1"/>
  <c r="J4" i="7" s="1"/>
  <c r="J16" i="7" l="1"/>
  <c r="J8" i="7"/>
  <c r="G11" i="7" l="1"/>
  <c r="G10" i="7" l="1"/>
  <c r="H11" i="7" l="1"/>
  <c r="I11" i="7" s="1"/>
  <c r="H10" i="7" l="1"/>
  <c r="I10" i="7" s="1"/>
  <c r="J10" i="7" l="1"/>
  <c r="H13" i="7"/>
  <c r="I13" i="7" s="1"/>
  <c r="J13" i="7" s="1"/>
  <c r="H17" i="7" l="1"/>
  <c r="G6" i="7" l="1"/>
  <c r="G17" i="7" l="1"/>
  <c r="I6" i="7"/>
  <c r="I17" i="7" s="1"/>
  <c r="J6" i="7" l="1"/>
  <c r="J17" i="7" s="1"/>
  <c r="I2" i="7"/>
  <c r="G21" i="6" l="1"/>
  <c r="G19" i="6"/>
  <c r="G7" i="6"/>
  <c r="H11" i="6"/>
  <c r="H8" i="6"/>
  <c r="J5" i="6"/>
  <c r="K5" i="6" s="1"/>
  <c r="I5" i="6"/>
  <c r="I9" i="6" l="1"/>
  <c r="J9" i="6"/>
  <c r="I11" i="6"/>
  <c r="J11" i="6"/>
  <c r="I12" i="6"/>
  <c r="J12" i="6"/>
  <c r="I13" i="6"/>
  <c r="J13" i="6"/>
  <c r="I14" i="6"/>
  <c r="J14" i="6"/>
  <c r="J21" i="6"/>
  <c r="I21" i="6" l="1"/>
  <c r="I8" i="6" l="1"/>
  <c r="J8" i="6"/>
  <c r="H10" i="6"/>
  <c r="I10" i="6" l="1"/>
  <c r="J10" i="6"/>
  <c r="K10" i="6" s="1"/>
  <c r="H20" i="6"/>
  <c r="I20" i="6" l="1"/>
  <c r="J20" i="6"/>
  <c r="K20" i="6" s="1"/>
  <c r="G18" i="6" l="1"/>
  <c r="H18" i="6"/>
  <c r="H16" i="6"/>
  <c r="J16" i="6" l="1"/>
  <c r="I16" i="6"/>
  <c r="I18" i="6"/>
  <c r="J18" i="6"/>
  <c r="H17" i="6"/>
  <c r="J17" i="6" l="1"/>
  <c r="I17" i="6"/>
  <c r="K13" i="6"/>
  <c r="K12" i="6" l="1"/>
  <c r="K17" i="6" l="1"/>
  <c r="H22" i="6"/>
  <c r="H15" i="6"/>
  <c r="G6" i="6"/>
  <c r="J6" i="6" l="1"/>
  <c r="I6" i="6"/>
  <c r="I15" i="6"/>
  <c r="J15" i="6"/>
  <c r="K15" i="6" s="1"/>
  <c r="K14" i="6"/>
  <c r="G22" i="6"/>
  <c r="J22" i="6" s="1"/>
  <c r="H19" i="6"/>
  <c r="I22" i="6" l="1"/>
  <c r="I19" i="6"/>
  <c r="J19" i="6"/>
  <c r="K18" i="6" s="1"/>
  <c r="K21" i="6"/>
  <c r="G23" i="6" l="1"/>
  <c r="F23" i="6" l="1"/>
  <c r="H7" i="6" l="1"/>
  <c r="I7" i="6" l="1"/>
  <c r="J7" i="6"/>
  <c r="I23" i="6" l="1"/>
  <c r="K6" i="6"/>
  <c r="K23" i="6" s="1"/>
  <c r="H23" i="6"/>
  <c r="J23" i="6" l="1"/>
  <c r="J2" i="6"/>
  <c r="G18" i="1"/>
  <c r="G33" i="1"/>
  <c r="G28" i="1"/>
  <c r="H28" i="1"/>
  <c r="G17" i="1"/>
  <c r="H17" i="1"/>
  <c r="G32" i="1"/>
  <c r="H32" i="1"/>
  <c r="H33" i="1"/>
  <c r="G9" i="1" l="1"/>
  <c r="G6" i="1"/>
  <c r="L11" i="1"/>
  <c r="I11" i="1"/>
  <c r="H10" i="1"/>
  <c r="L7" i="1"/>
  <c r="I7" i="1"/>
  <c r="H9" i="1"/>
  <c r="H6" i="1"/>
  <c r="M11" i="1" l="1"/>
  <c r="M7" i="1"/>
  <c r="L13" i="1"/>
  <c r="H12" i="1"/>
  <c r="I12" i="1" s="1"/>
  <c r="S13" i="1"/>
  <c r="T14" i="1"/>
  <c r="S14" i="1"/>
  <c r="I13" i="1"/>
  <c r="L12" i="1"/>
  <c r="U2" i="1"/>
  <c r="G4" i="1"/>
  <c r="S4" i="1" s="1"/>
  <c r="S5" i="1"/>
  <c r="S6" i="1"/>
  <c r="S8" i="1"/>
  <c r="S9" i="1"/>
  <c r="G10" i="1"/>
  <c r="S11" i="1" s="1"/>
  <c r="G14" i="1"/>
  <c r="S15" i="1" s="1"/>
  <c r="G15" i="1"/>
  <c r="S16" i="1" s="1"/>
  <c r="S17" i="1"/>
  <c r="S18" i="1"/>
  <c r="S19" i="1"/>
  <c r="S20" i="1"/>
  <c r="S21" i="1"/>
  <c r="S22" i="1"/>
  <c r="S23" i="1"/>
  <c r="G23" i="1"/>
  <c r="S24" i="1" s="1"/>
  <c r="S25" i="1"/>
  <c r="S26" i="1"/>
  <c r="S27" i="1"/>
  <c r="S28" i="1"/>
  <c r="S30" i="1"/>
  <c r="S31" i="1"/>
  <c r="S32" i="1"/>
  <c r="S33" i="1"/>
  <c r="S34" i="1"/>
  <c r="S35" i="1"/>
  <c r="S36" i="1"/>
  <c r="G34" i="1"/>
  <c r="S37" i="1" s="1"/>
  <c r="S38" i="1"/>
  <c r="T4" i="1"/>
  <c r="T5" i="1"/>
  <c r="T6" i="1"/>
  <c r="H8" i="1"/>
  <c r="I8" i="1" s="1"/>
  <c r="T9" i="1"/>
  <c r="T11" i="1"/>
  <c r="H14" i="1"/>
  <c r="T15" i="1" s="1"/>
  <c r="H15" i="1"/>
  <c r="T16" i="1" s="1"/>
  <c r="T17" i="1"/>
  <c r="T18" i="1"/>
  <c r="T19" i="1"/>
  <c r="T20" i="1"/>
  <c r="T21" i="1"/>
  <c r="T22" i="1"/>
  <c r="T23" i="1"/>
  <c r="T24" i="1"/>
  <c r="T25" i="1"/>
  <c r="T26" i="1"/>
  <c r="H26" i="1"/>
  <c r="I26" i="1" s="1"/>
  <c r="T28" i="1"/>
  <c r="T29" i="1"/>
  <c r="T30" i="1"/>
  <c r="T31" i="1"/>
  <c r="H29" i="1"/>
  <c r="T32" i="1" s="1"/>
  <c r="T33" i="1"/>
  <c r="H31" i="1"/>
  <c r="T34" i="1" s="1"/>
  <c r="T35" i="1"/>
  <c r="I33" i="1"/>
  <c r="T37" i="1"/>
  <c r="T38" i="1"/>
  <c r="I27" i="1"/>
  <c r="L27" i="1"/>
  <c r="I28" i="1"/>
  <c r="L28" i="1"/>
  <c r="L29" i="1"/>
  <c r="I30" i="1"/>
  <c r="L30" i="1"/>
  <c r="L4" i="1"/>
  <c r="I5" i="1"/>
  <c r="L5" i="1"/>
  <c r="I6" i="1"/>
  <c r="L6" i="1"/>
  <c r="L8" i="1"/>
  <c r="I9" i="1"/>
  <c r="L9" i="1"/>
  <c r="L10" i="1"/>
  <c r="L14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L23" i="1"/>
  <c r="I24" i="1"/>
  <c r="L24" i="1"/>
  <c r="I25" i="1"/>
  <c r="L25" i="1"/>
  <c r="L26" i="1"/>
  <c r="L31" i="1"/>
  <c r="L32" i="1"/>
  <c r="L33" i="1"/>
  <c r="L34" i="1"/>
  <c r="I35" i="1"/>
  <c r="L35" i="1"/>
  <c r="H50" i="2"/>
  <c r="G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J18" i="2" s="1"/>
  <c r="I17" i="2"/>
  <c r="J17" i="2" s="1"/>
  <c r="I16" i="2"/>
  <c r="J16" i="2" s="1"/>
  <c r="I15" i="2"/>
  <c r="J15" i="2" s="1"/>
  <c r="I14" i="2"/>
  <c r="J14" i="2" s="1"/>
  <c r="I13" i="2"/>
  <c r="I12" i="2"/>
  <c r="I11" i="2"/>
  <c r="I10" i="2"/>
  <c r="I9" i="2"/>
  <c r="I8" i="2"/>
  <c r="I7" i="2"/>
  <c r="J7" i="2" s="1"/>
  <c r="I6" i="2"/>
  <c r="I5" i="2"/>
  <c r="I4" i="2"/>
  <c r="I2" i="2"/>
  <c r="M2" i="1"/>
  <c r="F36" i="1"/>
  <c r="J36" i="1"/>
  <c r="K36" i="1"/>
  <c r="M12" i="1" l="1"/>
  <c r="M8" i="1"/>
  <c r="M19" i="1"/>
  <c r="M5" i="1"/>
  <c r="M27" i="1"/>
  <c r="M22" i="1"/>
  <c r="M30" i="1"/>
  <c r="M21" i="1"/>
  <c r="M25" i="1"/>
  <c r="M18" i="1"/>
  <c r="M33" i="1"/>
  <c r="M35" i="1"/>
  <c r="M20" i="1"/>
  <c r="M16" i="1"/>
  <c r="M6" i="1"/>
  <c r="M28" i="1"/>
  <c r="M13" i="1"/>
  <c r="M9" i="1"/>
  <c r="M17" i="1"/>
  <c r="M26" i="1"/>
  <c r="M24" i="1"/>
  <c r="J4" i="2"/>
  <c r="J19" i="2"/>
  <c r="U25" i="1"/>
  <c r="U17" i="1"/>
  <c r="U32" i="1"/>
  <c r="U20" i="1"/>
  <c r="J25" i="2"/>
  <c r="T27" i="1"/>
  <c r="U27" i="1" s="1"/>
  <c r="J21" i="2"/>
  <c r="I10" i="1"/>
  <c r="J23" i="2"/>
  <c r="J39" i="2"/>
  <c r="I34" i="1"/>
  <c r="M34" i="1" s="1"/>
  <c r="I23" i="1"/>
  <c r="M23" i="1" s="1"/>
  <c r="T8" i="1"/>
  <c r="U8" i="1" s="1"/>
  <c r="J46" i="2"/>
  <c r="J8" i="2"/>
  <c r="J29" i="2"/>
  <c r="T13" i="1"/>
  <c r="U13" i="1" s="1"/>
  <c r="I50" i="2"/>
  <c r="U4" i="1"/>
  <c r="V4" i="1" s="1"/>
  <c r="J41" i="2"/>
  <c r="J12" i="2"/>
  <c r="J34" i="2"/>
  <c r="I32" i="1"/>
  <c r="M32" i="1" s="1"/>
  <c r="U9" i="1"/>
  <c r="I31" i="1"/>
  <c r="M31" i="1" s="1"/>
  <c r="I4" i="1"/>
  <c r="M4" i="1" s="1"/>
  <c r="U38" i="1"/>
  <c r="U30" i="1"/>
  <c r="U23" i="1"/>
  <c r="I15" i="1"/>
  <c r="M15" i="1" s="1"/>
  <c r="U33" i="1"/>
  <c r="U16" i="1"/>
  <c r="U11" i="1"/>
  <c r="V11" i="1" s="1"/>
  <c r="G36" i="1"/>
  <c r="U5" i="1"/>
  <c r="U14" i="1"/>
  <c r="U34" i="1"/>
  <c r="U19" i="1"/>
  <c r="U37" i="1"/>
  <c r="U26" i="1"/>
  <c r="U31" i="1"/>
  <c r="L36" i="1"/>
  <c r="U24" i="1"/>
  <c r="T36" i="1"/>
  <c r="U36" i="1" s="1"/>
  <c r="S29" i="1"/>
  <c r="U29" i="1" s="1"/>
  <c r="H36" i="1"/>
  <c r="U35" i="1"/>
  <c r="I14" i="1"/>
  <c r="M14" i="1" s="1"/>
  <c r="U22" i="1"/>
  <c r="U15" i="1"/>
  <c r="V15" i="1" s="1"/>
  <c r="U6" i="1"/>
  <c r="U28" i="1"/>
  <c r="U21" i="1"/>
  <c r="I29" i="1"/>
  <c r="M29" i="1" s="1"/>
  <c r="U18" i="1"/>
  <c r="M10" i="1" l="1"/>
  <c r="N10" i="1" s="1"/>
  <c r="N4" i="1"/>
  <c r="N31" i="1"/>
  <c r="N12" i="1"/>
  <c r="V5" i="1"/>
  <c r="V8" i="1"/>
  <c r="V13" i="1"/>
  <c r="V24" i="1"/>
  <c r="N5" i="1"/>
  <c r="V30" i="1"/>
  <c r="N15" i="1"/>
  <c r="J50" i="2"/>
  <c r="V19" i="1"/>
  <c r="N18" i="1"/>
  <c r="V28" i="1"/>
  <c r="S39" i="1"/>
  <c r="V16" i="1"/>
  <c r="N8" i="1"/>
  <c r="N14" i="1"/>
  <c r="V34" i="1"/>
  <c r="N23" i="1"/>
  <c r="N27" i="1"/>
  <c r="U39" i="1"/>
  <c r="T39" i="1"/>
  <c r="I36" i="1"/>
  <c r="V39" i="1" l="1"/>
  <c r="M36" i="1"/>
  <c r="N36" i="1"/>
</calcChain>
</file>

<file path=xl/comments1.xml><?xml version="1.0" encoding="utf-8"?>
<comments xmlns="http://schemas.openxmlformats.org/spreadsheetml/2006/main">
  <authors>
    <author>Vishal Kumar</author>
  </authors>
  <commentList>
    <comment ref="M18" authorId="0" shapeId="0">
      <text>
        <r>
          <rPr>
            <b/>
            <sz val="9"/>
            <color indexed="81"/>
            <rFont val="Tahoma"/>
            <family val="2"/>
          </rPr>
          <t>Vishal Kumar:</t>
        </r>
        <r>
          <rPr>
            <sz val="9"/>
            <color indexed="81"/>
            <rFont val="Tahoma"/>
            <family val="2"/>
          </rPr>
          <t xml:space="preserve">
428 SFG Send in Service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Vishal Kumar:</t>
        </r>
        <r>
          <rPr>
            <sz val="9"/>
            <color indexed="81"/>
            <rFont val="Tahoma"/>
            <family val="2"/>
          </rPr>
          <t xml:space="preserve">
250 Send in Service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Vishal Kumar:</t>
        </r>
        <r>
          <rPr>
            <sz val="9"/>
            <color indexed="81"/>
            <rFont val="Tahoma"/>
            <family val="2"/>
          </rPr>
          <t xml:space="preserve">
200 send in Service
</t>
        </r>
      </text>
    </comment>
  </commentList>
</comments>
</file>

<file path=xl/sharedStrings.xml><?xml version="1.0" encoding="utf-8"?>
<sst xmlns="http://schemas.openxmlformats.org/spreadsheetml/2006/main" count="667" uniqueCount="143">
  <si>
    <t xml:space="preserve"> Total</t>
  </si>
  <si>
    <t>White</t>
  </si>
  <si>
    <t>AD Joy</t>
  </si>
  <si>
    <t>Black</t>
  </si>
  <si>
    <t>AD Alpha</t>
  </si>
  <si>
    <t>Blue</t>
  </si>
  <si>
    <t>AD ACE</t>
  </si>
  <si>
    <t>Line 24</t>
  </si>
  <si>
    <t>Green</t>
  </si>
  <si>
    <t>Dark Cyan</t>
  </si>
  <si>
    <t>Line 23</t>
  </si>
  <si>
    <t>Line 22</t>
  </si>
  <si>
    <t>AD 138</t>
  </si>
  <si>
    <t>Midnight Blue</t>
  </si>
  <si>
    <t>AD 131</t>
  </si>
  <si>
    <t>Line 20</t>
  </si>
  <si>
    <t>AD 207</t>
  </si>
  <si>
    <t>AD 148</t>
  </si>
  <si>
    <t>AD 141</t>
  </si>
  <si>
    <t>AD 100</t>
  </si>
  <si>
    <t>Line 19</t>
  </si>
  <si>
    <t>Cool Shappire</t>
  </si>
  <si>
    <t>AD 161</t>
  </si>
  <si>
    <t>AD 163</t>
  </si>
  <si>
    <t>Line 18</t>
  </si>
  <si>
    <t>AD 161 Pro</t>
  </si>
  <si>
    <t>Line 6</t>
  </si>
  <si>
    <t>AD 131 pro</t>
  </si>
  <si>
    <t>Line 2</t>
  </si>
  <si>
    <t>Sterling Silver</t>
  </si>
  <si>
    <t>AD 800 (hidef)</t>
  </si>
  <si>
    <t>Line 1</t>
  </si>
  <si>
    <t>Line No</t>
  </si>
  <si>
    <t>Total Day+Night</t>
  </si>
  <si>
    <t xml:space="preserve">Night Remaning Sfg </t>
  </si>
  <si>
    <t>Night SFG</t>
  </si>
  <si>
    <t>Night Old SFG Pack</t>
  </si>
  <si>
    <t xml:space="preserve">Day Remaning Sfg </t>
  </si>
  <si>
    <t xml:space="preserve"> Day SFG</t>
  </si>
  <si>
    <t>Day Old SFG Pack</t>
  </si>
  <si>
    <t>Sep Month</t>
  </si>
  <si>
    <t>Color</t>
  </si>
  <si>
    <t>Model</t>
  </si>
  <si>
    <t>AD 170</t>
  </si>
  <si>
    <t>AD 311 Pro</t>
  </si>
  <si>
    <t>Line 10</t>
  </si>
  <si>
    <t>Total</t>
  </si>
  <si>
    <t>Line 14</t>
  </si>
  <si>
    <t>AD Supreme</t>
  </si>
  <si>
    <t>IMT 101</t>
  </si>
  <si>
    <t>Line 3</t>
  </si>
  <si>
    <t>line 5</t>
  </si>
  <si>
    <t>Line 8</t>
  </si>
  <si>
    <t>Nirvana ANC Pro</t>
  </si>
  <si>
    <t>Rose Quartz</t>
  </si>
  <si>
    <t>Old Pack</t>
  </si>
  <si>
    <t>Sgh</t>
  </si>
  <si>
    <t>Remaning Qty</t>
  </si>
  <si>
    <t>Line 7</t>
  </si>
  <si>
    <t>Line 11</t>
  </si>
  <si>
    <t>Serene Green</t>
  </si>
  <si>
    <t>Line 4</t>
  </si>
  <si>
    <t xml:space="preserve">AD 800 </t>
  </si>
  <si>
    <t>AD 141 ANC</t>
  </si>
  <si>
    <t>AD 121 Pro Plus</t>
  </si>
  <si>
    <t>Line 12</t>
  </si>
  <si>
    <t>AD 181 pro</t>
  </si>
  <si>
    <t>Frosted Mint</t>
  </si>
  <si>
    <t>AD 191 ANC</t>
  </si>
  <si>
    <t>AD Ultra Plus</t>
  </si>
  <si>
    <t>Midnight Black</t>
  </si>
  <si>
    <t>Cool Shapire</t>
  </si>
  <si>
    <t>AD 121 pro Plus</t>
  </si>
  <si>
    <t>Orange</t>
  </si>
  <si>
    <t>Oct Month</t>
  </si>
  <si>
    <t>Line 13</t>
  </si>
  <si>
    <t>line 9</t>
  </si>
  <si>
    <t>IMT 131</t>
  </si>
  <si>
    <t>AD 311 pro</t>
  </si>
  <si>
    <t>Levender Rush</t>
  </si>
  <si>
    <t>AD Nirvana ION</t>
  </si>
  <si>
    <t xml:space="preserve">Total </t>
  </si>
  <si>
    <t>Remark</t>
  </si>
  <si>
    <t>AD Nirvana Iris</t>
  </si>
  <si>
    <t>Crystal Black</t>
  </si>
  <si>
    <t xml:space="preserve">Master Carton N/A </t>
  </si>
  <si>
    <t xml:space="preserve">GB N/A </t>
  </si>
  <si>
    <t xml:space="preserve">sacaning issue </t>
  </si>
  <si>
    <t xml:space="preserve">AD 161 Elite ANC </t>
  </si>
  <si>
    <t>Packing Kit N/A .</t>
  </si>
  <si>
    <t xml:space="preserve">White </t>
  </si>
  <si>
    <t xml:space="preserve">AD 280 ANC </t>
  </si>
  <si>
    <t>Red</t>
  </si>
  <si>
    <t xml:space="preserve">Under PDI </t>
  </si>
  <si>
    <t>AD 800</t>
  </si>
  <si>
    <t>Job order Wrong Scanin .</t>
  </si>
  <si>
    <t>Nov Month remaning Sfg</t>
  </si>
  <si>
    <t>AD 141-N</t>
  </si>
  <si>
    <t>Line 9</t>
  </si>
  <si>
    <t>Gray</t>
  </si>
  <si>
    <t>* Sfg Due To Software Updation .</t>
  </si>
  <si>
    <t>* Sfg Hold Due to Auto connect Issue .</t>
  </si>
  <si>
    <t>Sfg due To Packing Kit N/A .</t>
  </si>
  <si>
    <t>AD 148-N</t>
  </si>
  <si>
    <t>Cool Sapphire</t>
  </si>
  <si>
    <t>AD 91 Prime</t>
  </si>
  <si>
    <t>Sonic Silver</t>
  </si>
  <si>
    <t>Dec Month Remaning Sfg</t>
  </si>
  <si>
    <t>AD 155</t>
  </si>
  <si>
    <t xml:space="preserve">AD Nirvana ANC </t>
  </si>
  <si>
    <t>Blazing Comet</t>
  </si>
  <si>
    <t>* Bottom N/A.</t>
  </si>
  <si>
    <t xml:space="preserve">AD Supreme </t>
  </si>
  <si>
    <t>AD Atom 81 Pro</t>
  </si>
  <si>
    <t xml:space="preserve">Slate Fusion </t>
  </si>
  <si>
    <t>AD 111v2</t>
  </si>
  <si>
    <t>Line 5</t>
  </si>
  <si>
    <t>Lavender Rush</t>
  </si>
  <si>
    <t>AD Nirvana Crystal</t>
  </si>
  <si>
    <t>* Hold For Software .</t>
  </si>
  <si>
    <t>AD 131 Elite ANC</t>
  </si>
  <si>
    <t xml:space="preserve">AD Alpha </t>
  </si>
  <si>
    <t>AD Nirvana crystal</t>
  </si>
  <si>
    <t>Blazing Red</t>
  </si>
  <si>
    <t>packing N\A</t>
  </si>
  <si>
    <t>Iron Blood</t>
  </si>
  <si>
    <t xml:space="preserve">AD 131 </t>
  </si>
  <si>
    <t>Cherry Blossom</t>
  </si>
  <si>
    <t xml:space="preserve">AD Niravana ANC </t>
  </si>
  <si>
    <t>AD 300</t>
  </si>
  <si>
    <t>Purple</t>
  </si>
  <si>
    <t xml:space="preserve">Blue </t>
  </si>
  <si>
    <t>Feb Month Remaning Sfg</t>
  </si>
  <si>
    <t>AD 195 Pro Neckband</t>
  </si>
  <si>
    <t>Line 17</t>
  </si>
  <si>
    <t>* Master Carton N/A</t>
  </si>
  <si>
    <t>* Packing Kit N/A</t>
  </si>
  <si>
    <t>AD 161 Pro Buds</t>
  </si>
  <si>
    <t>AD 800 Hidef</t>
  </si>
  <si>
    <t>Silver</t>
  </si>
  <si>
    <t>AD 111 V2</t>
  </si>
  <si>
    <t>Deep Blue</t>
  </si>
  <si>
    <t>March Month Remaning Sfg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</si>
</sst>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/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V39"/>
  <sheetViews>
    <sheetView topLeftCell="A13" zoomScale="85" zoomScaleNormal="85" workbookViewId="0">
      <selection activeCell="X12" sqref="X12"/>
    </sheetView>
  </sheetViews>
  <sheetFormatPr defaultRowHeight="15" x14ac:dyDescent="0.25"/>
  <cols>
    <col min="3" max="3" width="7.7109375" style="1" bestFit="1" customWidth="1"/>
    <col min="4" max="4" width="15.7109375" style="1" bestFit="1" customWidth="1"/>
    <col min="5" max="5" width="16.7109375" style="1" customWidth="1"/>
    <col min="6" max="6" width="9" customWidth="1"/>
    <col min="7" max="7" width="8.85546875" bestFit="1" customWidth="1"/>
    <col min="8" max="8" width="8.140625" customWidth="1"/>
    <col min="9" max="9" width="9.7109375" bestFit="1" customWidth="1"/>
    <col min="10" max="10" width="9.28515625" bestFit="1" customWidth="1"/>
    <col min="11" max="11" width="9.5703125" bestFit="1" customWidth="1"/>
    <col min="12" max="12" width="9.7109375" bestFit="1" customWidth="1"/>
    <col min="13" max="13" width="10" bestFit="1" customWidth="1"/>
    <col min="14" max="14" width="9" style="1" customWidth="1"/>
    <col min="16" max="16" width="7.7109375" style="1" bestFit="1" customWidth="1"/>
    <col min="17" max="17" width="15.7109375" style="1" bestFit="1" customWidth="1"/>
    <col min="18" max="18" width="16.7109375" style="1" customWidth="1"/>
    <col min="19" max="20" width="9.140625" style="1"/>
    <col min="21" max="21" width="10" style="1" customWidth="1"/>
    <col min="22" max="22" width="9" style="1" customWidth="1"/>
  </cols>
  <sheetData>
    <row r="2" spans="3:22" x14ac:dyDescent="0.25">
      <c r="C2" s="8"/>
      <c r="D2" s="8"/>
      <c r="E2" s="8"/>
      <c r="F2" s="7"/>
      <c r="G2" s="7"/>
      <c r="H2" s="7"/>
      <c r="I2" s="7"/>
      <c r="J2" s="7"/>
      <c r="K2" s="7"/>
      <c r="L2" s="7"/>
      <c r="M2" s="127">
        <f ca="1">TODAY()</f>
        <v>45754</v>
      </c>
      <c r="N2" s="128"/>
      <c r="P2" s="8"/>
      <c r="Q2" s="8"/>
      <c r="R2" s="8"/>
      <c r="S2" s="26"/>
      <c r="T2" s="26"/>
      <c r="U2" s="127">
        <f ca="1">TODAY()</f>
        <v>45754</v>
      </c>
      <c r="V2" s="128"/>
    </row>
    <row r="3" spans="3:22" ht="45" x14ac:dyDescent="0.25">
      <c r="C3" s="11" t="s">
        <v>32</v>
      </c>
      <c r="D3" s="11" t="s">
        <v>42</v>
      </c>
      <c r="E3" s="11" t="s">
        <v>41</v>
      </c>
      <c r="F3" s="6" t="s">
        <v>40</v>
      </c>
      <c r="G3" s="6" t="s">
        <v>39</v>
      </c>
      <c r="H3" s="6" t="s">
        <v>38</v>
      </c>
      <c r="I3" s="6" t="s">
        <v>37</v>
      </c>
      <c r="J3" s="6" t="s">
        <v>36</v>
      </c>
      <c r="K3" s="6" t="s">
        <v>35</v>
      </c>
      <c r="L3" s="6" t="s">
        <v>34</v>
      </c>
      <c r="M3" s="6" t="s">
        <v>33</v>
      </c>
      <c r="N3" s="11" t="s">
        <v>46</v>
      </c>
      <c r="P3" s="29" t="s">
        <v>32</v>
      </c>
      <c r="Q3" s="29" t="s">
        <v>42</v>
      </c>
      <c r="R3" s="29" t="s">
        <v>41</v>
      </c>
      <c r="S3" s="6" t="s">
        <v>39</v>
      </c>
      <c r="T3" s="6" t="s">
        <v>38</v>
      </c>
      <c r="U3" s="6" t="s">
        <v>37</v>
      </c>
      <c r="V3" s="29" t="s">
        <v>46</v>
      </c>
    </row>
    <row r="4" spans="3:22" ht="19.5" customHeight="1" x14ac:dyDescent="0.25">
      <c r="C4" s="13" t="s">
        <v>28</v>
      </c>
      <c r="D4" s="5" t="s">
        <v>27</v>
      </c>
      <c r="E4" s="5" t="s">
        <v>5</v>
      </c>
      <c r="F4" s="12">
        <v>1550</v>
      </c>
      <c r="G4" s="12">
        <f>900+500+50</f>
        <v>1450</v>
      </c>
      <c r="H4" s="12"/>
      <c r="I4" s="3">
        <f t="shared" ref="I4:I35" si="0">H4-G4</f>
        <v>-1450</v>
      </c>
      <c r="J4" s="12"/>
      <c r="K4" s="12"/>
      <c r="L4" s="24">
        <f t="shared" ref="L4:L35" si="1">K4-J4</f>
        <v>0</v>
      </c>
      <c r="M4" s="37">
        <f>F4+I4+L4</f>
        <v>100</v>
      </c>
      <c r="N4" s="13">
        <f>SUM(M4:M4)</f>
        <v>100</v>
      </c>
      <c r="P4" s="27" t="s">
        <v>28</v>
      </c>
      <c r="Q4" s="5" t="s">
        <v>27</v>
      </c>
      <c r="R4" s="5" t="s">
        <v>5</v>
      </c>
      <c r="S4" s="26">
        <f t="shared" ref="S4:S9" si="2">G4+J4</f>
        <v>1450</v>
      </c>
      <c r="T4" s="26">
        <f t="shared" ref="T4:T9" si="3">F4+H4+K4</f>
        <v>1550</v>
      </c>
      <c r="U4" s="26">
        <f t="shared" ref="U4:U38" si="4">T4-S4</f>
        <v>100</v>
      </c>
      <c r="V4" s="27">
        <f>SUM(U4:U4)</f>
        <v>100</v>
      </c>
    </row>
    <row r="5" spans="3:22" ht="19.5" customHeight="1" x14ac:dyDescent="0.25">
      <c r="C5" s="122" t="s">
        <v>50</v>
      </c>
      <c r="D5" s="5" t="s">
        <v>63</v>
      </c>
      <c r="E5" s="5" t="s">
        <v>8</v>
      </c>
      <c r="F5" s="16"/>
      <c r="G5" s="16">
        <v>200</v>
      </c>
      <c r="H5" s="15">
        <v>250</v>
      </c>
      <c r="I5" s="3">
        <f t="shared" si="0"/>
        <v>50</v>
      </c>
      <c r="J5" s="16"/>
      <c r="K5" s="16"/>
      <c r="L5" s="24">
        <f t="shared" si="1"/>
        <v>0</v>
      </c>
      <c r="M5" s="37">
        <f t="shared" ref="M5:M35" si="5">F5+I5+L5</f>
        <v>50</v>
      </c>
      <c r="N5" s="122">
        <f>SUM(M5:M7)</f>
        <v>3250</v>
      </c>
      <c r="P5" s="129" t="s">
        <v>50</v>
      </c>
      <c r="Q5" s="5" t="s">
        <v>63</v>
      </c>
      <c r="R5" s="5" t="s">
        <v>8</v>
      </c>
      <c r="S5" s="26">
        <f t="shared" si="2"/>
        <v>200</v>
      </c>
      <c r="T5" s="26">
        <f t="shared" si="3"/>
        <v>250</v>
      </c>
      <c r="U5" s="26">
        <f t="shared" si="4"/>
        <v>50</v>
      </c>
      <c r="V5" s="129">
        <f>SUM(U5:U6)</f>
        <v>1950</v>
      </c>
    </row>
    <row r="6" spans="3:22" ht="19.5" customHeight="1" x14ac:dyDescent="0.25">
      <c r="C6" s="123"/>
      <c r="D6" s="5" t="s">
        <v>68</v>
      </c>
      <c r="E6" s="5" t="s">
        <v>1</v>
      </c>
      <c r="F6" s="22"/>
      <c r="G6" s="22">
        <f>1200+350</f>
        <v>1550</v>
      </c>
      <c r="H6" s="21">
        <f>600+1200+1650</f>
        <v>3450</v>
      </c>
      <c r="I6" s="3">
        <f t="shared" si="0"/>
        <v>1900</v>
      </c>
      <c r="J6" s="22"/>
      <c r="K6" s="22"/>
      <c r="L6" s="24">
        <f t="shared" si="1"/>
        <v>0</v>
      </c>
      <c r="M6" s="37">
        <f t="shared" si="5"/>
        <v>1900</v>
      </c>
      <c r="N6" s="123"/>
      <c r="P6" s="129"/>
      <c r="Q6" s="5" t="s">
        <v>68</v>
      </c>
      <c r="R6" s="5" t="s">
        <v>1</v>
      </c>
      <c r="S6" s="26">
        <f t="shared" si="2"/>
        <v>1550</v>
      </c>
      <c r="T6" s="26">
        <f t="shared" si="3"/>
        <v>3450</v>
      </c>
      <c r="U6" s="26">
        <f t="shared" si="4"/>
        <v>1900</v>
      </c>
      <c r="V6" s="129"/>
    </row>
    <row r="7" spans="3:22" ht="19.5" customHeight="1" x14ac:dyDescent="0.25">
      <c r="C7" s="124"/>
      <c r="D7" s="5" t="s">
        <v>68</v>
      </c>
      <c r="E7" s="5" t="s">
        <v>8</v>
      </c>
      <c r="F7" s="33"/>
      <c r="G7" s="33"/>
      <c r="H7" s="36">
        <v>1300</v>
      </c>
      <c r="I7" s="3">
        <f t="shared" si="0"/>
        <v>1300</v>
      </c>
      <c r="J7" s="33"/>
      <c r="K7" s="33"/>
      <c r="L7" s="36">
        <f t="shared" si="1"/>
        <v>0</v>
      </c>
      <c r="M7" s="37">
        <f t="shared" si="5"/>
        <v>1300</v>
      </c>
      <c r="N7" s="124"/>
      <c r="P7" s="36"/>
      <c r="Q7" s="5"/>
      <c r="R7" s="5"/>
      <c r="S7" s="33"/>
      <c r="T7" s="33"/>
      <c r="U7" s="33"/>
      <c r="V7" s="36"/>
    </row>
    <row r="8" spans="3:22" ht="19.5" customHeight="1" x14ac:dyDescent="0.25">
      <c r="C8" s="122" t="s">
        <v>51</v>
      </c>
      <c r="D8" s="5" t="s">
        <v>43</v>
      </c>
      <c r="E8" s="5" t="s">
        <v>3</v>
      </c>
      <c r="F8" s="4"/>
      <c r="G8" s="4"/>
      <c r="H8" s="4">
        <f>100+50</f>
        <v>150</v>
      </c>
      <c r="I8" s="3">
        <f t="shared" si="0"/>
        <v>150</v>
      </c>
      <c r="J8" s="12"/>
      <c r="K8" s="12"/>
      <c r="L8" s="24">
        <f t="shared" si="1"/>
        <v>0</v>
      </c>
      <c r="M8" s="37">
        <f t="shared" si="5"/>
        <v>150</v>
      </c>
      <c r="N8" s="122">
        <f>SUM(M8:M9)</f>
        <v>150</v>
      </c>
      <c r="P8" s="129" t="s">
        <v>51</v>
      </c>
      <c r="Q8" s="5" t="s">
        <v>43</v>
      </c>
      <c r="R8" s="5" t="s">
        <v>3</v>
      </c>
      <c r="S8" s="26">
        <f t="shared" si="2"/>
        <v>0</v>
      </c>
      <c r="T8" s="26">
        <f t="shared" si="3"/>
        <v>150</v>
      </c>
      <c r="U8" s="26">
        <f t="shared" si="4"/>
        <v>150</v>
      </c>
      <c r="V8" s="129">
        <f>SUM(U8:U9)</f>
        <v>150</v>
      </c>
    </row>
    <row r="9" spans="3:22" ht="19.5" customHeight="1" x14ac:dyDescent="0.25">
      <c r="C9" s="123"/>
      <c r="D9" s="5" t="s">
        <v>69</v>
      </c>
      <c r="E9" s="5" t="s">
        <v>70</v>
      </c>
      <c r="F9" s="4"/>
      <c r="G9" s="4">
        <f>2800+1300+100</f>
        <v>4200</v>
      </c>
      <c r="H9" s="4">
        <f>1950+2250</f>
        <v>4200</v>
      </c>
      <c r="I9" s="3">
        <f t="shared" si="0"/>
        <v>0</v>
      </c>
      <c r="J9" s="22"/>
      <c r="K9" s="22"/>
      <c r="L9" s="24">
        <f t="shared" si="1"/>
        <v>0</v>
      </c>
      <c r="M9" s="37">
        <f t="shared" si="5"/>
        <v>0</v>
      </c>
      <c r="N9" s="123"/>
      <c r="P9" s="129"/>
      <c r="Q9" s="5" t="s">
        <v>69</v>
      </c>
      <c r="R9" s="5" t="s">
        <v>70</v>
      </c>
      <c r="S9" s="26">
        <f t="shared" si="2"/>
        <v>4200</v>
      </c>
      <c r="T9" s="26">
        <f t="shared" si="3"/>
        <v>4200</v>
      </c>
      <c r="U9" s="26">
        <f t="shared" si="4"/>
        <v>0</v>
      </c>
      <c r="V9" s="129"/>
    </row>
    <row r="10" spans="3:22" ht="19.5" customHeight="1" x14ac:dyDescent="0.25">
      <c r="C10" s="125" t="s">
        <v>59</v>
      </c>
      <c r="D10" s="5" t="s">
        <v>48</v>
      </c>
      <c r="E10" s="3" t="s">
        <v>5</v>
      </c>
      <c r="F10" s="4"/>
      <c r="G10" s="4">
        <f>1300+1700+1900</f>
        <v>4900</v>
      </c>
      <c r="H10" s="4">
        <f>1000+2000+1950</f>
        <v>4950</v>
      </c>
      <c r="I10" s="3">
        <f t="shared" si="0"/>
        <v>50</v>
      </c>
      <c r="J10" s="12"/>
      <c r="K10" s="12"/>
      <c r="L10" s="24">
        <f t="shared" si="1"/>
        <v>0</v>
      </c>
      <c r="M10" s="37">
        <f t="shared" si="5"/>
        <v>50</v>
      </c>
      <c r="N10" s="122">
        <f>SUM(M10:M11)</f>
        <v>200</v>
      </c>
      <c r="P10" s="28"/>
      <c r="Q10" s="28"/>
      <c r="R10" s="3"/>
      <c r="S10" s="26"/>
      <c r="T10" s="26"/>
      <c r="U10" s="26"/>
      <c r="V10" s="27"/>
    </row>
    <row r="11" spans="3:22" ht="19.5" customHeight="1" x14ac:dyDescent="0.25">
      <c r="C11" s="126"/>
      <c r="D11" s="5" t="s">
        <v>48</v>
      </c>
      <c r="E11" s="3" t="s">
        <v>3</v>
      </c>
      <c r="F11" s="4"/>
      <c r="G11" s="4"/>
      <c r="H11" s="4">
        <v>150</v>
      </c>
      <c r="I11" s="3">
        <f t="shared" si="0"/>
        <v>150</v>
      </c>
      <c r="J11" s="33"/>
      <c r="K11" s="33"/>
      <c r="L11" s="36">
        <f t="shared" si="1"/>
        <v>0</v>
      </c>
      <c r="M11" s="37">
        <f t="shared" si="5"/>
        <v>150</v>
      </c>
      <c r="N11" s="124"/>
      <c r="P11" s="30" t="s">
        <v>59</v>
      </c>
      <c r="Q11" s="5" t="s">
        <v>48</v>
      </c>
      <c r="R11" s="3" t="s">
        <v>5</v>
      </c>
      <c r="S11" s="26">
        <f>G10+J10</f>
        <v>4900</v>
      </c>
      <c r="T11" s="26">
        <f>F10+H10+K10</f>
        <v>4950</v>
      </c>
      <c r="U11" s="26">
        <f t="shared" si="4"/>
        <v>50</v>
      </c>
      <c r="V11" s="31">
        <f>SUM(U11:U11)</f>
        <v>50</v>
      </c>
    </row>
    <row r="12" spans="3:22" ht="19.5" customHeight="1" x14ac:dyDescent="0.25">
      <c r="C12" s="125" t="s">
        <v>65</v>
      </c>
      <c r="D12" s="5" t="s">
        <v>66</v>
      </c>
      <c r="E12" s="5" t="s">
        <v>67</v>
      </c>
      <c r="F12" s="4"/>
      <c r="G12" s="4"/>
      <c r="H12" s="20">
        <f>1450+1550+50</f>
        <v>3050</v>
      </c>
      <c r="I12" s="3">
        <f t="shared" si="0"/>
        <v>3050</v>
      </c>
      <c r="J12" s="19"/>
      <c r="K12" s="19"/>
      <c r="L12" s="24">
        <f t="shared" si="1"/>
        <v>0</v>
      </c>
      <c r="M12" s="37">
        <f t="shared" si="5"/>
        <v>3050</v>
      </c>
      <c r="N12" s="122">
        <f>SUM(M12:M13)</f>
        <v>3050</v>
      </c>
      <c r="P12" s="35"/>
      <c r="Q12" s="5"/>
      <c r="R12" s="3"/>
      <c r="S12" s="33"/>
      <c r="T12" s="33"/>
      <c r="U12" s="33"/>
      <c r="V12" s="34"/>
    </row>
    <row r="13" spans="3:22" ht="19.5" customHeight="1" x14ac:dyDescent="0.25">
      <c r="C13" s="126"/>
      <c r="D13" s="5" t="s">
        <v>72</v>
      </c>
      <c r="E13" s="5" t="s">
        <v>3</v>
      </c>
      <c r="F13" s="4"/>
      <c r="G13" s="4">
        <v>300</v>
      </c>
      <c r="H13" s="31">
        <v>300</v>
      </c>
      <c r="I13" s="3">
        <f t="shared" si="0"/>
        <v>0</v>
      </c>
      <c r="J13" s="32"/>
      <c r="K13" s="32"/>
      <c r="L13" s="31">
        <f t="shared" si="1"/>
        <v>0</v>
      </c>
      <c r="M13" s="37">
        <f t="shared" si="5"/>
        <v>0</v>
      </c>
      <c r="N13" s="124"/>
      <c r="P13" s="125" t="s">
        <v>65</v>
      </c>
      <c r="Q13" s="5" t="s">
        <v>66</v>
      </c>
      <c r="R13" s="5" t="s">
        <v>67</v>
      </c>
      <c r="S13" s="26">
        <f t="shared" ref="S13:S27" si="6">G12+J12</f>
        <v>0</v>
      </c>
      <c r="T13" s="26">
        <f t="shared" ref="T13:T27" si="7">F12+H12+K12</f>
        <v>3050</v>
      </c>
      <c r="U13" s="26">
        <f t="shared" si="4"/>
        <v>3050</v>
      </c>
      <c r="V13" s="122">
        <f>SUM(U13:U14)</f>
        <v>3050</v>
      </c>
    </row>
    <row r="14" spans="3:22" ht="19.5" customHeight="1" x14ac:dyDescent="0.25">
      <c r="C14" s="17" t="s">
        <v>47</v>
      </c>
      <c r="D14" s="5" t="s">
        <v>48</v>
      </c>
      <c r="E14" s="3" t="s">
        <v>5</v>
      </c>
      <c r="F14" s="4"/>
      <c r="G14" s="4">
        <f>50+1100+300+50+100</f>
        <v>1600</v>
      </c>
      <c r="H14" s="4">
        <f>500+1300</f>
        <v>1800</v>
      </c>
      <c r="I14" s="3">
        <f t="shared" si="0"/>
        <v>200</v>
      </c>
      <c r="J14" s="12"/>
      <c r="K14" s="12"/>
      <c r="L14" s="24">
        <f t="shared" si="1"/>
        <v>0</v>
      </c>
      <c r="M14" s="37">
        <f t="shared" si="5"/>
        <v>200</v>
      </c>
      <c r="N14" s="18">
        <f>SUM(M14:M14)</f>
        <v>200</v>
      </c>
      <c r="P14" s="126"/>
      <c r="Q14" s="5" t="s">
        <v>72</v>
      </c>
      <c r="R14" s="5" t="s">
        <v>3</v>
      </c>
      <c r="S14" s="32">
        <f t="shared" si="6"/>
        <v>300</v>
      </c>
      <c r="T14" s="32">
        <f t="shared" si="7"/>
        <v>300</v>
      </c>
      <c r="U14" s="32">
        <f>T14-S14</f>
        <v>0</v>
      </c>
      <c r="V14" s="124"/>
    </row>
    <row r="15" spans="3:22" ht="19.5" customHeight="1" x14ac:dyDescent="0.25">
      <c r="C15" s="125" t="s">
        <v>24</v>
      </c>
      <c r="D15" s="3" t="s">
        <v>23</v>
      </c>
      <c r="E15" s="5" t="s">
        <v>5</v>
      </c>
      <c r="F15" s="4"/>
      <c r="G15" s="4">
        <f>2800+1200+500</f>
        <v>4500</v>
      </c>
      <c r="H15" s="4">
        <f>1450+1750+1400</f>
        <v>4600</v>
      </c>
      <c r="I15" s="3">
        <f t="shared" si="0"/>
        <v>100</v>
      </c>
      <c r="J15" s="12"/>
      <c r="K15" s="12"/>
      <c r="L15" s="24">
        <f t="shared" si="1"/>
        <v>0</v>
      </c>
      <c r="M15" s="37">
        <f t="shared" si="5"/>
        <v>100</v>
      </c>
      <c r="N15" s="122">
        <f>SUM(M15:M17)</f>
        <v>150</v>
      </c>
      <c r="P15" s="28" t="s">
        <v>47</v>
      </c>
      <c r="Q15" s="5" t="s">
        <v>48</v>
      </c>
      <c r="R15" s="3" t="s">
        <v>5</v>
      </c>
      <c r="S15" s="26">
        <f t="shared" si="6"/>
        <v>1600</v>
      </c>
      <c r="T15" s="26">
        <f t="shared" si="7"/>
        <v>1800</v>
      </c>
      <c r="U15" s="26">
        <f t="shared" si="4"/>
        <v>200</v>
      </c>
      <c r="V15" s="27">
        <f>SUM(U15:U15)</f>
        <v>200</v>
      </c>
    </row>
    <row r="16" spans="3:22" ht="19.5" customHeight="1" x14ac:dyDescent="0.25">
      <c r="C16" s="130"/>
      <c r="D16" s="3" t="s">
        <v>23</v>
      </c>
      <c r="E16" s="5" t="s">
        <v>3</v>
      </c>
      <c r="F16" s="4"/>
      <c r="G16" s="4"/>
      <c r="H16" s="4">
        <v>50</v>
      </c>
      <c r="I16" s="3">
        <f t="shared" si="0"/>
        <v>50</v>
      </c>
      <c r="J16" s="25"/>
      <c r="K16" s="25"/>
      <c r="L16" s="24">
        <f t="shared" si="1"/>
        <v>0</v>
      </c>
      <c r="M16" s="37">
        <f t="shared" si="5"/>
        <v>50</v>
      </c>
      <c r="N16" s="123"/>
      <c r="P16" s="132" t="s">
        <v>24</v>
      </c>
      <c r="Q16" s="3" t="s">
        <v>23</v>
      </c>
      <c r="R16" s="5" t="s">
        <v>5</v>
      </c>
      <c r="S16" s="26">
        <f t="shared" si="6"/>
        <v>4500</v>
      </c>
      <c r="T16" s="26">
        <f t="shared" si="7"/>
        <v>4600</v>
      </c>
      <c r="U16" s="26">
        <f t="shared" si="4"/>
        <v>100</v>
      </c>
      <c r="V16" s="129">
        <f>SUM(U16:U18)</f>
        <v>150</v>
      </c>
    </row>
    <row r="17" spans="3:22" ht="19.5" customHeight="1" x14ac:dyDescent="0.25">
      <c r="C17" s="130"/>
      <c r="D17" s="3" t="s">
        <v>22</v>
      </c>
      <c r="E17" s="5" t="s">
        <v>71</v>
      </c>
      <c r="F17" s="4"/>
      <c r="G17" s="4">
        <f>50+50</f>
        <v>100</v>
      </c>
      <c r="H17" s="4">
        <f>100</f>
        <v>100</v>
      </c>
      <c r="I17" s="3">
        <f t="shared" si="0"/>
        <v>0</v>
      </c>
      <c r="J17" s="25"/>
      <c r="K17" s="25"/>
      <c r="L17" s="24">
        <f t="shared" si="1"/>
        <v>0</v>
      </c>
      <c r="M17" s="37">
        <f t="shared" si="5"/>
        <v>0</v>
      </c>
      <c r="N17" s="123"/>
      <c r="P17" s="132"/>
      <c r="Q17" s="3" t="s">
        <v>23</v>
      </c>
      <c r="R17" s="5" t="s">
        <v>3</v>
      </c>
      <c r="S17" s="26">
        <f t="shared" si="6"/>
        <v>0</v>
      </c>
      <c r="T17" s="26">
        <f t="shared" si="7"/>
        <v>50</v>
      </c>
      <c r="U17" s="26">
        <f t="shared" si="4"/>
        <v>50</v>
      </c>
      <c r="V17" s="129"/>
    </row>
    <row r="18" spans="3:22" ht="19.5" customHeight="1" x14ac:dyDescent="0.25">
      <c r="C18" s="132" t="s">
        <v>20</v>
      </c>
      <c r="D18" s="10" t="s">
        <v>19</v>
      </c>
      <c r="E18" s="10" t="s">
        <v>3</v>
      </c>
      <c r="F18" s="4">
        <v>1450</v>
      </c>
      <c r="G18" s="4">
        <f>1022+428</f>
        <v>1450</v>
      </c>
      <c r="H18" s="4"/>
      <c r="I18" s="3">
        <f t="shared" si="0"/>
        <v>-1450</v>
      </c>
      <c r="J18" s="12"/>
      <c r="K18" s="12"/>
      <c r="L18" s="24">
        <f t="shared" si="1"/>
        <v>0</v>
      </c>
      <c r="M18" s="37">
        <f t="shared" si="5"/>
        <v>0</v>
      </c>
      <c r="N18" s="129">
        <f>SUM(M18:M22)</f>
        <v>750</v>
      </c>
      <c r="P18" s="132"/>
      <c r="Q18" s="3" t="s">
        <v>22</v>
      </c>
      <c r="R18" s="5" t="s">
        <v>71</v>
      </c>
      <c r="S18" s="26">
        <f t="shared" si="6"/>
        <v>100</v>
      </c>
      <c r="T18" s="26">
        <f t="shared" si="7"/>
        <v>100</v>
      </c>
      <c r="U18" s="26">
        <f t="shared" si="4"/>
        <v>0</v>
      </c>
      <c r="V18" s="129"/>
    </row>
    <row r="19" spans="3:22" ht="19.5" customHeight="1" x14ac:dyDescent="0.25">
      <c r="C19" s="132"/>
      <c r="D19" s="10" t="s">
        <v>18</v>
      </c>
      <c r="E19" s="10" t="s">
        <v>3</v>
      </c>
      <c r="F19" s="4">
        <v>100</v>
      </c>
      <c r="G19" s="4"/>
      <c r="H19" s="4"/>
      <c r="I19" s="3">
        <f t="shared" si="0"/>
        <v>0</v>
      </c>
      <c r="J19" s="12"/>
      <c r="K19" s="12"/>
      <c r="L19" s="24">
        <f t="shared" si="1"/>
        <v>0</v>
      </c>
      <c r="M19" s="37">
        <f t="shared" si="5"/>
        <v>100</v>
      </c>
      <c r="N19" s="129"/>
      <c r="P19" s="132" t="s">
        <v>20</v>
      </c>
      <c r="Q19" s="28" t="s">
        <v>19</v>
      </c>
      <c r="R19" s="28" t="s">
        <v>3</v>
      </c>
      <c r="S19" s="26">
        <f t="shared" si="6"/>
        <v>1450</v>
      </c>
      <c r="T19" s="26">
        <f t="shared" si="7"/>
        <v>1450</v>
      </c>
      <c r="U19" s="26">
        <f t="shared" si="4"/>
        <v>0</v>
      </c>
      <c r="V19" s="129">
        <f>SUM(U19:U23)</f>
        <v>750</v>
      </c>
    </row>
    <row r="20" spans="3:22" ht="19.5" customHeight="1" x14ac:dyDescent="0.25">
      <c r="C20" s="132"/>
      <c r="D20" s="10" t="s">
        <v>17</v>
      </c>
      <c r="E20" s="10" t="s">
        <v>3</v>
      </c>
      <c r="F20" s="4">
        <v>500</v>
      </c>
      <c r="G20" s="4">
        <v>150</v>
      </c>
      <c r="H20" s="4">
        <v>300</v>
      </c>
      <c r="I20" s="3">
        <f t="shared" si="0"/>
        <v>150</v>
      </c>
      <c r="J20" s="12"/>
      <c r="K20" s="12"/>
      <c r="L20" s="24">
        <f t="shared" si="1"/>
        <v>0</v>
      </c>
      <c r="M20" s="37">
        <f t="shared" si="5"/>
        <v>650</v>
      </c>
      <c r="N20" s="129"/>
      <c r="P20" s="132"/>
      <c r="Q20" s="28" t="s">
        <v>18</v>
      </c>
      <c r="R20" s="28" t="s">
        <v>3</v>
      </c>
      <c r="S20" s="26">
        <f t="shared" si="6"/>
        <v>0</v>
      </c>
      <c r="T20" s="26">
        <f t="shared" si="7"/>
        <v>100</v>
      </c>
      <c r="U20" s="26">
        <f t="shared" si="4"/>
        <v>100</v>
      </c>
      <c r="V20" s="129"/>
    </row>
    <row r="21" spans="3:22" ht="19.5" customHeight="1" x14ac:dyDescent="0.25">
      <c r="C21" s="132"/>
      <c r="D21" s="10" t="s">
        <v>16</v>
      </c>
      <c r="E21" s="10" t="s">
        <v>3</v>
      </c>
      <c r="F21" s="4">
        <v>250</v>
      </c>
      <c r="G21" s="4">
        <v>250</v>
      </c>
      <c r="H21" s="4"/>
      <c r="I21" s="3">
        <f t="shared" si="0"/>
        <v>-250</v>
      </c>
      <c r="J21" s="12"/>
      <c r="K21" s="12"/>
      <c r="L21" s="24">
        <f t="shared" si="1"/>
        <v>0</v>
      </c>
      <c r="M21" s="37">
        <f t="shared" si="5"/>
        <v>0</v>
      </c>
      <c r="N21" s="129"/>
      <c r="P21" s="132"/>
      <c r="Q21" s="28" t="s">
        <v>17</v>
      </c>
      <c r="R21" s="28" t="s">
        <v>3</v>
      </c>
      <c r="S21" s="26">
        <f t="shared" si="6"/>
        <v>150</v>
      </c>
      <c r="T21" s="26">
        <f t="shared" si="7"/>
        <v>800</v>
      </c>
      <c r="U21" s="26">
        <f t="shared" si="4"/>
        <v>650</v>
      </c>
      <c r="V21" s="129"/>
    </row>
    <row r="22" spans="3:22" ht="19.5" customHeight="1" x14ac:dyDescent="0.25">
      <c r="C22" s="132"/>
      <c r="D22" s="10" t="s">
        <v>16</v>
      </c>
      <c r="E22" s="10" t="s">
        <v>1</v>
      </c>
      <c r="F22" s="4">
        <v>200</v>
      </c>
      <c r="G22" s="4">
        <v>200</v>
      </c>
      <c r="H22" s="4"/>
      <c r="I22" s="3">
        <f t="shared" si="0"/>
        <v>-200</v>
      </c>
      <c r="J22" s="12"/>
      <c r="K22" s="12"/>
      <c r="L22" s="24">
        <f t="shared" si="1"/>
        <v>0</v>
      </c>
      <c r="M22" s="37">
        <f t="shared" si="5"/>
        <v>0</v>
      </c>
      <c r="N22" s="129"/>
      <c r="P22" s="132"/>
      <c r="Q22" s="28" t="s">
        <v>16</v>
      </c>
      <c r="R22" s="28" t="s">
        <v>3</v>
      </c>
      <c r="S22" s="26">
        <f t="shared" si="6"/>
        <v>250</v>
      </c>
      <c r="T22" s="26">
        <f t="shared" si="7"/>
        <v>250</v>
      </c>
      <c r="U22" s="26">
        <f t="shared" si="4"/>
        <v>0</v>
      </c>
      <c r="V22" s="129"/>
    </row>
    <row r="23" spans="3:22" ht="19.5" customHeight="1" x14ac:dyDescent="0.25">
      <c r="C23" s="132" t="s">
        <v>15</v>
      </c>
      <c r="D23" s="5" t="s">
        <v>14</v>
      </c>
      <c r="E23" s="5" t="s">
        <v>3</v>
      </c>
      <c r="F23" s="4">
        <v>850</v>
      </c>
      <c r="G23" s="4">
        <f>150+150+700</f>
        <v>1000</v>
      </c>
      <c r="H23" s="4">
        <v>250</v>
      </c>
      <c r="I23" s="3">
        <f t="shared" si="0"/>
        <v>-750</v>
      </c>
      <c r="J23" s="12"/>
      <c r="K23" s="12"/>
      <c r="L23" s="24">
        <f t="shared" si="1"/>
        <v>0</v>
      </c>
      <c r="M23" s="37">
        <f t="shared" si="5"/>
        <v>100</v>
      </c>
      <c r="N23" s="129">
        <f>SUM(M23:M26)</f>
        <v>700</v>
      </c>
      <c r="P23" s="132"/>
      <c r="Q23" s="28" t="s">
        <v>16</v>
      </c>
      <c r="R23" s="28" t="s">
        <v>1</v>
      </c>
      <c r="S23" s="26">
        <f t="shared" si="6"/>
        <v>200</v>
      </c>
      <c r="T23" s="26">
        <f t="shared" si="7"/>
        <v>200</v>
      </c>
      <c r="U23" s="26">
        <f t="shared" si="4"/>
        <v>0</v>
      </c>
      <c r="V23" s="129"/>
    </row>
    <row r="24" spans="3:22" ht="19.5" customHeight="1" x14ac:dyDescent="0.25">
      <c r="C24" s="132"/>
      <c r="D24" s="5" t="s">
        <v>14</v>
      </c>
      <c r="E24" s="5" t="s">
        <v>13</v>
      </c>
      <c r="F24" s="4">
        <v>100</v>
      </c>
      <c r="G24" s="4"/>
      <c r="H24" s="4">
        <v>50</v>
      </c>
      <c r="I24" s="3">
        <f t="shared" si="0"/>
        <v>50</v>
      </c>
      <c r="J24" s="12"/>
      <c r="K24" s="12"/>
      <c r="L24" s="24">
        <f t="shared" si="1"/>
        <v>0</v>
      </c>
      <c r="M24" s="37">
        <f t="shared" si="5"/>
        <v>150</v>
      </c>
      <c r="N24" s="129"/>
      <c r="P24" s="132" t="s">
        <v>15</v>
      </c>
      <c r="Q24" s="5" t="s">
        <v>14</v>
      </c>
      <c r="R24" s="5" t="s">
        <v>3</v>
      </c>
      <c r="S24" s="26">
        <f t="shared" si="6"/>
        <v>1000</v>
      </c>
      <c r="T24" s="26">
        <f t="shared" si="7"/>
        <v>1100</v>
      </c>
      <c r="U24" s="26">
        <f t="shared" si="4"/>
        <v>100</v>
      </c>
      <c r="V24" s="129">
        <f>SUM(U24:U27)</f>
        <v>700</v>
      </c>
    </row>
    <row r="25" spans="3:22" ht="19.5" customHeight="1" x14ac:dyDescent="0.25">
      <c r="C25" s="132"/>
      <c r="D25" s="5" t="s">
        <v>12</v>
      </c>
      <c r="E25" s="5" t="s">
        <v>8</v>
      </c>
      <c r="F25" s="4">
        <v>100</v>
      </c>
      <c r="G25" s="4"/>
      <c r="H25" s="4"/>
      <c r="I25" s="3">
        <f t="shared" si="0"/>
        <v>0</v>
      </c>
      <c r="J25" s="12"/>
      <c r="K25" s="12"/>
      <c r="L25" s="24">
        <f t="shared" si="1"/>
        <v>0</v>
      </c>
      <c r="M25" s="37">
        <f t="shared" si="5"/>
        <v>100</v>
      </c>
      <c r="N25" s="129"/>
      <c r="P25" s="132"/>
      <c r="Q25" s="5" t="s">
        <v>14</v>
      </c>
      <c r="R25" s="5" t="s">
        <v>13</v>
      </c>
      <c r="S25" s="26">
        <f t="shared" si="6"/>
        <v>0</v>
      </c>
      <c r="T25" s="26">
        <f t="shared" si="7"/>
        <v>150</v>
      </c>
      <c r="U25" s="26">
        <f t="shared" si="4"/>
        <v>150</v>
      </c>
      <c r="V25" s="129"/>
    </row>
    <row r="26" spans="3:22" ht="19.5" customHeight="1" x14ac:dyDescent="0.25">
      <c r="C26" s="132"/>
      <c r="D26" s="5" t="s">
        <v>18</v>
      </c>
      <c r="E26" s="5" t="s">
        <v>3</v>
      </c>
      <c r="F26" s="4"/>
      <c r="G26" s="4"/>
      <c r="H26" s="13">
        <f>150+200</f>
        <v>350</v>
      </c>
      <c r="I26" s="3">
        <f t="shared" si="0"/>
        <v>350</v>
      </c>
      <c r="J26" s="12"/>
      <c r="K26" s="12"/>
      <c r="L26" s="24">
        <f t="shared" si="1"/>
        <v>0</v>
      </c>
      <c r="M26" s="37">
        <f t="shared" si="5"/>
        <v>350</v>
      </c>
      <c r="N26" s="129"/>
      <c r="P26" s="132"/>
      <c r="Q26" s="5" t="s">
        <v>12</v>
      </c>
      <c r="R26" s="5" t="s">
        <v>8</v>
      </c>
      <c r="S26" s="26">
        <f t="shared" si="6"/>
        <v>0</v>
      </c>
      <c r="T26" s="26">
        <f t="shared" si="7"/>
        <v>100</v>
      </c>
      <c r="U26" s="26">
        <f t="shared" si="4"/>
        <v>100</v>
      </c>
      <c r="V26" s="129"/>
    </row>
    <row r="27" spans="3:22" ht="19.5" customHeight="1" x14ac:dyDescent="0.25">
      <c r="C27" s="125" t="s">
        <v>10</v>
      </c>
      <c r="D27" s="3" t="s">
        <v>2</v>
      </c>
      <c r="E27" s="3" t="s">
        <v>9</v>
      </c>
      <c r="F27" s="4">
        <v>400</v>
      </c>
      <c r="G27" s="4">
        <v>300</v>
      </c>
      <c r="H27" s="4">
        <v>300</v>
      </c>
      <c r="I27" s="3">
        <f t="shared" si="0"/>
        <v>0</v>
      </c>
      <c r="J27" s="12"/>
      <c r="K27" s="12"/>
      <c r="L27" s="24">
        <f t="shared" si="1"/>
        <v>0</v>
      </c>
      <c r="M27" s="37">
        <f t="shared" si="5"/>
        <v>400</v>
      </c>
      <c r="N27" s="122">
        <f>SUM(M27:M30)</f>
        <v>900</v>
      </c>
      <c r="P27" s="132"/>
      <c r="Q27" s="5" t="s">
        <v>18</v>
      </c>
      <c r="R27" s="5" t="s">
        <v>3</v>
      </c>
      <c r="S27" s="26">
        <f t="shared" si="6"/>
        <v>0</v>
      </c>
      <c r="T27" s="26">
        <f t="shared" si="7"/>
        <v>350</v>
      </c>
      <c r="U27" s="26">
        <f t="shared" si="4"/>
        <v>350</v>
      </c>
      <c r="V27" s="129"/>
    </row>
    <row r="28" spans="3:22" ht="19.5" customHeight="1" x14ac:dyDescent="0.25">
      <c r="C28" s="130"/>
      <c r="D28" s="3" t="s">
        <v>4</v>
      </c>
      <c r="E28" s="3" t="s">
        <v>9</v>
      </c>
      <c r="F28" s="4"/>
      <c r="G28" s="4">
        <f>50+50</f>
        <v>100</v>
      </c>
      <c r="H28" s="4">
        <f>100</f>
        <v>100</v>
      </c>
      <c r="I28" s="3">
        <f t="shared" si="0"/>
        <v>0</v>
      </c>
      <c r="J28" s="12"/>
      <c r="K28" s="12"/>
      <c r="L28" s="24">
        <f t="shared" si="1"/>
        <v>0</v>
      </c>
      <c r="M28" s="37">
        <f t="shared" si="5"/>
        <v>0</v>
      </c>
      <c r="N28" s="123"/>
      <c r="P28" s="132" t="s">
        <v>11</v>
      </c>
      <c r="Q28" s="28" t="s">
        <v>4</v>
      </c>
      <c r="R28" s="28" t="s">
        <v>3</v>
      </c>
      <c r="S28" s="26" t="e">
        <f>#REF!+#REF!</f>
        <v>#REF!</v>
      </c>
      <c r="T28" s="26" t="e">
        <f>#REF!+#REF!+#REF!</f>
        <v>#REF!</v>
      </c>
      <c r="U28" s="26" t="e">
        <f t="shared" si="4"/>
        <v>#REF!</v>
      </c>
      <c r="V28" s="129" t="e">
        <f>SUM(U28:U29)</f>
        <v>#REF!</v>
      </c>
    </row>
    <row r="29" spans="3:22" ht="19.5" customHeight="1" x14ac:dyDescent="0.25">
      <c r="C29" s="130"/>
      <c r="D29" s="3" t="s">
        <v>4</v>
      </c>
      <c r="E29" s="3" t="s">
        <v>3</v>
      </c>
      <c r="F29" s="4"/>
      <c r="G29" s="4">
        <v>50</v>
      </c>
      <c r="H29" s="4">
        <f>300+100+100</f>
        <v>500</v>
      </c>
      <c r="I29" s="3">
        <f t="shared" si="0"/>
        <v>450</v>
      </c>
      <c r="J29" s="12"/>
      <c r="K29" s="12"/>
      <c r="L29" s="24">
        <f t="shared" si="1"/>
        <v>0</v>
      </c>
      <c r="M29" s="37">
        <f t="shared" si="5"/>
        <v>450</v>
      </c>
      <c r="N29" s="123"/>
      <c r="P29" s="132"/>
      <c r="Q29" s="3" t="s">
        <v>2</v>
      </c>
      <c r="R29" s="5" t="s">
        <v>1</v>
      </c>
      <c r="S29" s="26" t="e">
        <f>#REF!+#REF!</f>
        <v>#REF!</v>
      </c>
      <c r="T29" s="26" t="e">
        <f>#REF!+#REF!+#REF!</f>
        <v>#REF!</v>
      </c>
      <c r="U29" s="26" t="e">
        <f t="shared" si="4"/>
        <v>#REF!</v>
      </c>
      <c r="V29" s="129"/>
    </row>
    <row r="30" spans="3:22" ht="19.5" customHeight="1" x14ac:dyDescent="0.25">
      <c r="C30" s="130"/>
      <c r="D30" s="3" t="s">
        <v>6</v>
      </c>
      <c r="E30" s="3" t="s">
        <v>8</v>
      </c>
      <c r="F30" s="4">
        <v>50</v>
      </c>
      <c r="G30" s="4"/>
      <c r="H30" s="4"/>
      <c r="I30" s="3">
        <f t="shared" si="0"/>
        <v>0</v>
      </c>
      <c r="J30" s="12"/>
      <c r="K30" s="12"/>
      <c r="L30" s="24">
        <f t="shared" si="1"/>
        <v>0</v>
      </c>
      <c r="M30" s="37">
        <f t="shared" si="5"/>
        <v>50</v>
      </c>
      <c r="N30" s="123"/>
      <c r="P30" s="132" t="s">
        <v>10</v>
      </c>
      <c r="Q30" s="3" t="s">
        <v>2</v>
      </c>
      <c r="R30" s="3" t="s">
        <v>9</v>
      </c>
      <c r="S30" s="26">
        <f t="shared" ref="S30:S38" si="8">G27+J27</f>
        <v>300</v>
      </c>
      <c r="T30" s="26">
        <f t="shared" ref="T30:T38" si="9">F27+H27+K27</f>
        <v>700</v>
      </c>
      <c r="U30" s="26">
        <f t="shared" si="4"/>
        <v>400</v>
      </c>
      <c r="V30" s="129">
        <f>SUM(U30:U33)</f>
        <v>900</v>
      </c>
    </row>
    <row r="31" spans="3:22" ht="19.5" customHeight="1" x14ac:dyDescent="0.25">
      <c r="C31" s="132" t="s">
        <v>7</v>
      </c>
      <c r="D31" s="10" t="s">
        <v>6</v>
      </c>
      <c r="E31" s="10" t="s">
        <v>5</v>
      </c>
      <c r="F31" s="4">
        <v>500</v>
      </c>
      <c r="G31" s="4">
        <v>50</v>
      </c>
      <c r="H31" s="4">
        <f>200+50</f>
        <v>250</v>
      </c>
      <c r="I31" s="3">
        <f t="shared" si="0"/>
        <v>200</v>
      </c>
      <c r="J31" s="12"/>
      <c r="K31" s="12"/>
      <c r="L31" s="24">
        <f t="shared" si="1"/>
        <v>0</v>
      </c>
      <c r="M31" s="37">
        <f t="shared" si="5"/>
        <v>700</v>
      </c>
      <c r="N31" s="129">
        <f>SUM(M31:M35)</f>
        <v>1300</v>
      </c>
      <c r="P31" s="132"/>
      <c r="Q31" s="3" t="s">
        <v>4</v>
      </c>
      <c r="R31" s="3" t="s">
        <v>9</v>
      </c>
      <c r="S31" s="26">
        <f t="shared" si="8"/>
        <v>100</v>
      </c>
      <c r="T31" s="26">
        <f t="shared" si="9"/>
        <v>100</v>
      </c>
      <c r="U31" s="26">
        <f t="shared" si="4"/>
        <v>0</v>
      </c>
      <c r="V31" s="129"/>
    </row>
    <row r="32" spans="3:22" ht="19.5" customHeight="1" x14ac:dyDescent="0.25">
      <c r="C32" s="132"/>
      <c r="D32" s="23" t="s">
        <v>6</v>
      </c>
      <c r="E32" s="23" t="s">
        <v>3</v>
      </c>
      <c r="F32" s="4"/>
      <c r="G32" s="4">
        <f>500+50+350+350</f>
        <v>1250</v>
      </c>
      <c r="H32" s="4">
        <f>500+550</f>
        <v>1050</v>
      </c>
      <c r="I32" s="3">
        <f t="shared" si="0"/>
        <v>-200</v>
      </c>
      <c r="J32" s="25"/>
      <c r="K32" s="25"/>
      <c r="L32" s="24">
        <f t="shared" si="1"/>
        <v>0</v>
      </c>
      <c r="M32" s="37">
        <f t="shared" si="5"/>
        <v>-200</v>
      </c>
      <c r="N32" s="129"/>
      <c r="P32" s="132"/>
      <c r="Q32" s="3" t="s">
        <v>4</v>
      </c>
      <c r="R32" s="3" t="s">
        <v>3</v>
      </c>
      <c r="S32" s="26">
        <f t="shared" si="8"/>
        <v>50</v>
      </c>
      <c r="T32" s="26">
        <f t="shared" si="9"/>
        <v>500</v>
      </c>
      <c r="U32" s="26">
        <f t="shared" si="4"/>
        <v>450</v>
      </c>
      <c r="V32" s="129"/>
    </row>
    <row r="33" spans="3:22" ht="19.5" customHeight="1" x14ac:dyDescent="0.25">
      <c r="C33" s="132"/>
      <c r="D33" s="10" t="s">
        <v>4</v>
      </c>
      <c r="E33" s="10" t="s">
        <v>3</v>
      </c>
      <c r="F33" s="4">
        <v>350</v>
      </c>
      <c r="G33" s="4">
        <f>200+100+150+100+850+150+250</f>
        <v>1800</v>
      </c>
      <c r="H33" s="4">
        <f>250+400+500+500</f>
        <v>1650</v>
      </c>
      <c r="I33" s="3">
        <f t="shared" si="0"/>
        <v>-150</v>
      </c>
      <c r="J33" s="12"/>
      <c r="K33" s="12"/>
      <c r="L33" s="24">
        <f t="shared" si="1"/>
        <v>0</v>
      </c>
      <c r="M33" s="37">
        <f t="shared" si="5"/>
        <v>200</v>
      </c>
      <c r="N33" s="129"/>
      <c r="P33" s="132"/>
      <c r="Q33" s="3" t="s">
        <v>6</v>
      </c>
      <c r="R33" s="3" t="s">
        <v>8</v>
      </c>
      <c r="S33" s="26">
        <f t="shared" si="8"/>
        <v>0</v>
      </c>
      <c r="T33" s="26">
        <f t="shared" si="9"/>
        <v>50</v>
      </c>
      <c r="U33" s="26">
        <f t="shared" si="4"/>
        <v>50</v>
      </c>
      <c r="V33" s="129"/>
    </row>
    <row r="34" spans="3:22" ht="19.5" customHeight="1" x14ac:dyDescent="0.25">
      <c r="C34" s="132"/>
      <c r="D34" s="3" t="s">
        <v>2</v>
      </c>
      <c r="E34" s="3" t="s">
        <v>3</v>
      </c>
      <c r="F34" s="4"/>
      <c r="G34" s="4">
        <f>300+100</f>
        <v>400</v>
      </c>
      <c r="H34" s="4">
        <v>750</v>
      </c>
      <c r="I34" s="3">
        <f t="shared" si="0"/>
        <v>350</v>
      </c>
      <c r="J34" s="12"/>
      <c r="K34" s="12"/>
      <c r="L34" s="24">
        <f t="shared" si="1"/>
        <v>0</v>
      </c>
      <c r="M34" s="37">
        <f t="shared" si="5"/>
        <v>350</v>
      </c>
      <c r="N34" s="129"/>
      <c r="P34" s="132" t="s">
        <v>7</v>
      </c>
      <c r="Q34" s="28" t="s">
        <v>6</v>
      </c>
      <c r="R34" s="28" t="s">
        <v>5</v>
      </c>
      <c r="S34" s="26">
        <f t="shared" si="8"/>
        <v>50</v>
      </c>
      <c r="T34" s="26">
        <f t="shared" si="9"/>
        <v>750</v>
      </c>
      <c r="U34" s="26">
        <f t="shared" si="4"/>
        <v>700</v>
      </c>
      <c r="V34" s="129">
        <f>SUM(U34:U38)</f>
        <v>1300</v>
      </c>
    </row>
    <row r="35" spans="3:22" ht="19.5" customHeight="1" x14ac:dyDescent="0.25">
      <c r="C35" s="132"/>
      <c r="D35" s="3" t="s">
        <v>2</v>
      </c>
      <c r="E35" s="3" t="s">
        <v>1</v>
      </c>
      <c r="F35" s="4">
        <v>150</v>
      </c>
      <c r="G35" s="4">
        <v>100</v>
      </c>
      <c r="H35" s="4">
        <v>200</v>
      </c>
      <c r="I35" s="3">
        <f t="shared" si="0"/>
        <v>100</v>
      </c>
      <c r="J35" s="12"/>
      <c r="K35" s="12"/>
      <c r="L35" s="24">
        <f t="shared" si="1"/>
        <v>0</v>
      </c>
      <c r="M35" s="37">
        <f t="shared" si="5"/>
        <v>250</v>
      </c>
      <c r="N35" s="129"/>
      <c r="P35" s="132"/>
      <c r="Q35" s="28" t="s">
        <v>6</v>
      </c>
      <c r="R35" s="28" t="s">
        <v>3</v>
      </c>
      <c r="S35" s="26">
        <f t="shared" si="8"/>
        <v>1250</v>
      </c>
      <c r="T35" s="26">
        <f t="shared" si="9"/>
        <v>1050</v>
      </c>
      <c r="U35" s="26">
        <f t="shared" si="4"/>
        <v>-200</v>
      </c>
      <c r="V35" s="129"/>
    </row>
    <row r="36" spans="3:22" ht="19.5" customHeight="1" x14ac:dyDescent="0.25">
      <c r="C36" s="131" t="s">
        <v>0</v>
      </c>
      <c r="D36" s="131"/>
      <c r="E36" s="131"/>
      <c r="F36" s="2">
        <f t="shared" ref="F36:N36" si="10">SUM(F4:F35)</f>
        <v>6550</v>
      </c>
      <c r="G36" s="2">
        <f t="shared" si="10"/>
        <v>25900</v>
      </c>
      <c r="H36" s="2">
        <f t="shared" si="10"/>
        <v>30100</v>
      </c>
      <c r="I36" s="2">
        <f t="shared" si="10"/>
        <v>4200</v>
      </c>
      <c r="J36" s="2">
        <f t="shared" si="10"/>
        <v>0</v>
      </c>
      <c r="K36" s="2">
        <f t="shared" si="10"/>
        <v>0</v>
      </c>
      <c r="L36" s="2">
        <f t="shared" si="10"/>
        <v>0</v>
      </c>
      <c r="M36" s="2">
        <f t="shared" si="10"/>
        <v>10750</v>
      </c>
      <c r="N36" s="2">
        <f t="shared" si="10"/>
        <v>10750</v>
      </c>
      <c r="P36" s="132"/>
      <c r="Q36" s="28" t="s">
        <v>4</v>
      </c>
      <c r="R36" s="28" t="s">
        <v>3</v>
      </c>
      <c r="S36" s="26">
        <f t="shared" si="8"/>
        <v>1800</v>
      </c>
      <c r="T36" s="26">
        <f t="shared" si="9"/>
        <v>2000</v>
      </c>
      <c r="U36" s="26">
        <f t="shared" si="4"/>
        <v>200</v>
      </c>
      <c r="V36" s="129"/>
    </row>
    <row r="37" spans="3:22" ht="19.5" customHeight="1" x14ac:dyDescent="0.25">
      <c r="F37" s="1"/>
      <c r="G37" s="1"/>
      <c r="H37" s="1"/>
      <c r="I37" s="1"/>
      <c r="J37" s="1"/>
      <c r="K37" s="1"/>
      <c r="L37" s="1"/>
      <c r="M37" s="1"/>
      <c r="P37" s="132"/>
      <c r="Q37" s="3" t="s">
        <v>2</v>
      </c>
      <c r="R37" s="3" t="s">
        <v>3</v>
      </c>
      <c r="S37" s="26">
        <f t="shared" si="8"/>
        <v>400</v>
      </c>
      <c r="T37" s="26">
        <f t="shared" si="9"/>
        <v>750</v>
      </c>
      <c r="U37" s="26">
        <f t="shared" si="4"/>
        <v>350</v>
      </c>
      <c r="V37" s="129"/>
    </row>
    <row r="38" spans="3:22" ht="19.5" customHeight="1" x14ac:dyDescent="0.25">
      <c r="P38" s="132"/>
      <c r="Q38" s="3" t="s">
        <v>2</v>
      </c>
      <c r="R38" s="3" t="s">
        <v>1</v>
      </c>
      <c r="S38" s="26">
        <f t="shared" si="8"/>
        <v>100</v>
      </c>
      <c r="T38" s="26">
        <f t="shared" si="9"/>
        <v>350</v>
      </c>
      <c r="U38" s="26">
        <f t="shared" si="4"/>
        <v>250</v>
      </c>
      <c r="V38" s="129"/>
    </row>
    <row r="39" spans="3:22" ht="19.5" customHeight="1" x14ac:dyDescent="0.25">
      <c r="P39" s="131" t="s">
        <v>0</v>
      </c>
      <c r="Q39" s="131"/>
      <c r="R39" s="131"/>
      <c r="S39" s="2" t="e">
        <f>SUM(S4:S38)</f>
        <v>#REF!</v>
      </c>
      <c r="T39" s="2" t="e">
        <f>SUM(T4:T38)</f>
        <v>#REF!</v>
      </c>
      <c r="U39" s="2" t="e">
        <f>SUM(U4:U38)</f>
        <v>#REF!</v>
      </c>
      <c r="V39" s="2" t="e">
        <f>SUM(V4:V38)</f>
        <v>#REF!</v>
      </c>
    </row>
  </sheetData>
  <mergeCells count="40">
    <mergeCell ref="V28:V29"/>
    <mergeCell ref="V30:V33"/>
    <mergeCell ref="V34:V38"/>
    <mergeCell ref="P16:P18"/>
    <mergeCell ref="P19:P23"/>
    <mergeCell ref="P24:P27"/>
    <mergeCell ref="P28:P29"/>
    <mergeCell ref="P30:P33"/>
    <mergeCell ref="P34:P38"/>
    <mergeCell ref="V16:V18"/>
    <mergeCell ref="V19:V23"/>
    <mergeCell ref="V24:V27"/>
    <mergeCell ref="V13:V14"/>
    <mergeCell ref="C12:C13"/>
    <mergeCell ref="N12:N13"/>
    <mergeCell ref="P13:P14"/>
    <mergeCell ref="C18:C22"/>
    <mergeCell ref="C27:C30"/>
    <mergeCell ref="N15:N17"/>
    <mergeCell ref="P39:R39"/>
    <mergeCell ref="N31:N35"/>
    <mergeCell ref="N18:N22"/>
    <mergeCell ref="N23:N26"/>
    <mergeCell ref="C31:C35"/>
    <mergeCell ref="N27:N30"/>
    <mergeCell ref="C23:C26"/>
    <mergeCell ref="C36:E36"/>
    <mergeCell ref="C15:C17"/>
    <mergeCell ref="N5:N7"/>
    <mergeCell ref="C5:C7"/>
    <mergeCell ref="C10:C11"/>
    <mergeCell ref="N10:N11"/>
    <mergeCell ref="U2:V2"/>
    <mergeCell ref="M2:N2"/>
    <mergeCell ref="N8:N9"/>
    <mergeCell ref="C8:C9"/>
    <mergeCell ref="P5:P6"/>
    <mergeCell ref="P8:P9"/>
    <mergeCell ref="V5:V6"/>
    <mergeCell ref="V8:V9"/>
  </mergeCells>
  <printOptions horizontalCentered="1"/>
  <pageMargins left="0" right="0" top="0" bottom="0" header="0" footer="0"/>
  <pageSetup scale="8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6"/>
  <sheetViews>
    <sheetView topLeftCell="A8" zoomScale="85" zoomScaleNormal="85" workbookViewId="0">
      <selection activeCell="L22" sqref="L22"/>
    </sheetView>
  </sheetViews>
  <sheetFormatPr defaultRowHeight="15" x14ac:dyDescent="0.25"/>
  <cols>
    <col min="3" max="3" width="11.140625" style="1" customWidth="1"/>
    <col min="4" max="4" width="18.85546875" style="1" customWidth="1"/>
    <col min="5" max="5" width="16.7109375" style="1" customWidth="1"/>
    <col min="6" max="6" width="9" hidden="1" customWidth="1"/>
    <col min="7" max="7" width="8.85546875" bestFit="1" customWidth="1"/>
    <col min="8" max="8" width="8.140625" customWidth="1"/>
    <col min="9" max="9" width="9.7109375" bestFit="1" customWidth="1"/>
    <col min="10" max="10" width="10" bestFit="1" customWidth="1"/>
    <col min="11" max="11" width="9" style="1" customWidth="1"/>
    <col min="12" max="12" width="29.140625" style="45" customWidth="1"/>
  </cols>
  <sheetData>
    <row r="2" spans="3:12" x14ac:dyDescent="0.25">
      <c r="C2" s="42"/>
      <c r="D2" s="42"/>
      <c r="E2" s="42"/>
      <c r="F2" s="38"/>
      <c r="G2" s="38"/>
      <c r="H2" s="38"/>
      <c r="I2" s="38"/>
      <c r="J2" s="133">
        <f ca="1">TODAY()</f>
        <v>45754</v>
      </c>
      <c r="K2" s="133"/>
      <c r="L2" s="43"/>
    </row>
    <row r="3" spans="3:12" ht="45" x14ac:dyDescent="0.25">
      <c r="C3" s="49" t="s">
        <v>32</v>
      </c>
      <c r="D3" s="49" t="s">
        <v>42</v>
      </c>
      <c r="E3" s="49" t="s">
        <v>41</v>
      </c>
      <c r="F3" s="6" t="s">
        <v>74</v>
      </c>
      <c r="G3" s="6" t="s">
        <v>39</v>
      </c>
      <c r="H3" s="6" t="s">
        <v>38</v>
      </c>
      <c r="I3" s="6" t="s">
        <v>37</v>
      </c>
      <c r="J3" s="6" t="s">
        <v>81</v>
      </c>
      <c r="K3" s="49" t="s">
        <v>46</v>
      </c>
      <c r="L3" s="6" t="s">
        <v>82</v>
      </c>
    </row>
    <row r="4" spans="3:12" x14ac:dyDescent="0.25">
      <c r="C4" s="55"/>
      <c r="D4" s="55"/>
      <c r="E4" s="55"/>
      <c r="F4" s="6"/>
      <c r="G4" s="6"/>
      <c r="H4" s="6"/>
      <c r="I4" s="6"/>
      <c r="J4" s="6"/>
      <c r="K4" s="55"/>
      <c r="L4" s="6"/>
    </row>
    <row r="5" spans="3:12" ht="23.25" customHeight="1" x14ac:dyDescent="0.25">
      <c r="C5" s="53" t="s">
        <v>28</v>
      </c>
      <c r="D5" s="3" t="s">
        <v>2</v>
      </c>
      <c r="E5" s="3" t="s">
        <v>1</v>
      </c>
      <c r="F5" s="53"/>
      <c r="G5" s="54"/>
      <c r="H5" s="54">
        <v>350</v>
      </c>
      <c r="I5" s="3">
        <f>H5-G5</f>
        <v>350</v>
      </c>
      <c r="J5" s="53">
        <f>F5+H5-G5</f>
        <v>350</v>
      </c>
      <c r="K5" s="53">
        <f>J5</f>
        <v>350</v>
      </c>
      <c r="L5" s="43" t="s">
        <v>95</v>
      </c>
    </row>
    <row r="6" spans="3:12" ht="22.5" customHeight="1" x14ac:dyDescent="0.25">
      <c r="C6" s="129" t="s">
        <v>50</v>
      </c>
      <c r="D6" s="3" t="s">
        <v>68</v>
      </c>
      <c r="E6" s="3" t="s">
        <v>1</v>
      </c>
      <c r="F6" s="47">
        <v>1900</v>
      </c>
      <c r="G6" s="41">
        <f>1700+100+50+38</f>
        <v>1888</v>
      </c>
      <c r="H6" s="47"/>
      <c r="I6" s="3">
        <f t="shared" ref="I6:I22" si="0">H6-G6</f>
        <v>-1888</v>
      </c>
      <c r="J6" s="51">
        <f t="shared" ref="J6:J22" si="1">F6+H6-G6</f>
        <v>12</v>
      </c>
      <c r="K6" s="129">
        <f>SUM(J6:J9)</f>
        <v>9162</v>
      </c>
      <c r="L6" s="43"/>
    </row>
    <row r="7" spans="3:12" ht="22.5" customHeight="1" x14ac:dyDescent="0.25">
      <c r="C7" s="129"/>
      <c r="D7" s="3" t="s">
        <v>68</v>
      </c>
      <c r="E7" s="3" t="s">
        <v>73</v>
      </c>
      <c r="F7" s="47"/>
      <c r="G7" s="47">
        <f>600+1100+900+200+500+500+150+50+50+50</f>
        <v>4100</v>
      </c>
      <c r="H7" s="47">
        <f>950+2000+800+350+50</f>
        <v>4150</v>
      </c>
      <c r="I7" s="3">
        <f t="shared" si="0"/>
        <v>50</v>
      </c>
      <c r="J7" s="51">
        <f t="shared" si="1"/>
        <v>50</v>
      </c>
      <c r="K7" s="129"/>
      <c r="L7" s="43" t="s">
        <v>87</v>
      </c>
    </row>
    <row r="8" spans="3:12" ht="22.5" customHeight="1" x14ac:dyDescent="0.25">
      <c r="C8" s="129"/>
      <c r="D8" s="3" t="s">
        <v>68</v>
      </c>
      <c r="E8" s="3" t="s">
        <v>92</v>
      </c>
      <c r="F8" s="50"/>
      <c r="G8" s="50"/>
      <c r="H8" s="50">
        <f>1900+1800+2650+2650</f>
        <v>9000</v>
      </c>
      <c r="I8" s="3">
        <f t="shared" si="0"/>
        <v>9000</v>
      </c>
      <c r="J8" s="51">
        <f t="shared" si="1"/>
        <v>9000</v>
      </c>
      <c r="K8" s="129"/>
      <c r="L8" s="43" t="s">
        <v>89</v>
      </c>
    </row>
    <row r="9" spans="3:12" ht="22.5" customHeight="1" x14ac:dyDescent="0.25">
      <c r="C9" s="129"/>
      <c r="D9" s="5" t="s">
        <v>88</v>
      </c>
      <c r="E9" s="46" t="s">
        <v>3</v>
      </c>
      <c r="F9" s="47"/>
      <c r="G9" s="47"/>
      <c r="H9" s="47">
        <v>100</v>
      </c>
      <c r="I9" s="3">
        <f t="shared" si="0"/>
        <v>100</v>
      </c>
      <c r="J9" s="51">
        <f t="shared" si="1"/>
        <v>100</v>
      </c>
      <c r="K9" s="129"/>
      <c r="L9" s="43" t="s">
        <v>85</v>
      </c>
    </row>
    <row r="10" spans="3:12" ht="22.5" customHeight="1" x14ac:dyDescent="0.25">
      <c r="C10" s="122" t="s">
        <v>61</v>
      </c>
      <c r="D10" s="9" t="s">
        <v>91</v>
      </c>
      <c r="E10" s="5" t="s">
        <v>8</v>
      </c>
      <c r="F10" s="47"/>
      <c r="G10" s="47">
        <v>2300</v>
      </c>
      <c r="H10" s="47">
        <f>850+500+2400+1800</f>
        <v>5550</v>
      </c>
      <c r="I10" s="3">
        <f t="shared" si="0"/>
        <v>3250</v>
      </c>
      <c r="J10" s="51">
        <f t="shared" si="1"/>
        <v>3250</v>
      </c>
      <c r="K10" s="129">
        <f>SUM(J10:J11)</f>
        <v>4650</v>
      </c>
      <c r="L10" s="43" t="s">
        <v>89</v>
      </c>
    </row>
    <row r="11" spans="3:12" ht="22.5" customHeight="1" x14ac:dyDescent="0.25">
      <c r="C11" s="124"/>
      <c r="D11" s="9" t="s">
        <v>94</v>
      </c>
      <c r="E11" s="5" t="s">
        <v>5</v>
      </c>
      <c r="F11" s="51"/>
      <c r="G11" s="51"/>
      <c r="H11" s="51">
        <f>300+1100</f>
        <v>1400</v>
      </c>
      <c r="I11" s="3">
        <f t="shared" si="0"/>
        <v>1400</v>
      </c>
      <c r="J11" s="51">
        <f t="shared" si="1"/>
        <v>1400</v>
      </c>
      <c r="K11" s="129"/>
      <c r="L11" s="43"/>
    </row>
    <row r="12" spans="3:12" ht="22.5" customHeight="1" x14ac:dyDescent="0.25">
      <c r="C12" s="51" t="s">
        <v>51</v>
      </c>
      <c r="D12" s="3" t="s">
        <v>43</v>
      </c>
      <c r="E12" s="3" t="s">
        <v>3</v>
      </c>
      <c r="F12" s="47">
        <v>100</v>
      </c>
      <c r="G12" s="48"/>
      <c r="H12" s="48"/>
      <c r="I12" s="3">
        <f t="shared" si="0"/>
        <v>0</v>
      </c>
      <c r="J12" s="51">
        <f t="shared" si="1"/>
        <v>100</v>
      </c>
      <c r="K12" s="51">
        <f>SUM(J12:J12)</f>
        <v>100</v>
      </c>
      <c r="L12" s="43" t="s">
        <v>89</v>
      </c>
    </row>
    <row r="13" spans="3:12" ht="22.5" customHeight="1" x14ac:dyDescent="0.25">
      <c r="C13" s="47" t="s">
        <v>76</v>
      </c>
      <c r="D13" s="9" t="s">
        <v>77</v>
      </c>
      <c r="E13" s="5" t="s">
        <v>3</v>
      </c>
      <c r="F13" s="47"/>
      <c r="G13" s="48"/>
      <c r="H13" s="48">
        <v>100</v>
      </c>
      <c r="I13" s="3">
        <f t="shared" si="0"/>
        <v>100</v>
      </c>
      <c r="J13" s="51">
        <f t="shared" si="1"/>
        <v>100</v>
      </c>
      <c r="K13" s="47">
        <f>SUM(J13:J13)</f>
        <v>100</v>
      </c>
      <c r="L13" s="43"/>
    </row>
    <row r="14" spans="3:12" ht="22.5" customHeight="1" x14ac:dyDescent="0.25">
      <c r="C14" s="47" t="s">
        <v>45</v>
      </c>
      <c r="D14" s="9" t="s">
        <v>78</v>
      </c>
      <c r="E14" s="5" t="s">
        <v>79</v>
      </c>
      <c r="F14" s="47"/>
      <c r="G14" s="48"/>
      <c r="H14" s="48">
        <v>50</v>
      </c>
      <c r="I14" s="3">
        <f t="shared" si="0"/>
        <v>50</v>
      </c>
      <c r="J14" s="51">
        <f t="shared" si="1"/>
        <v>50</v>
      </c>
      <c r="K14" s="47">
        <f>SUM(J14:J14)</f>
        <v>50</v>
      </c>
      <c r="L14" s="43"/>
    </row>
    <row r="15" spans="3:12" ht="22.5" customHeight="1" x14ac:dyDescent="0.25">
      <c r="C15" s="132" t="s">
        <v>75</v>
      </c>
      <c r="D15" s="9" t="s">
        <v>80</v>
      </c>
      <c r="E15" s="5" t="s">
        <v>3</v>
      </c>
      <c r="F15" s="47"/>
      <c r="G15" s="48"/>
      <c r="H15" s="47">
        <f>200+200</f>
        <v>400</v>
      </c>
      <c r="I15" s="3">
        <f t="shared" si="0"/>
        <v>400</v>
      </c>
      <c r="J15" s="51">
        <f t="shared" si="1"/>
        <v>400</v>
      </c>
      <c r="K15" s="129">
        <f>SUM(J15:J16)</f>
        <v>1050</v>
      </c>
      <c r="L15" s="43" t="s">
        <v>86</v>
      </c>
    </row>
    <row r="16" spans="3:12" ht="22.5" customHeight="1" x14ac:dyDescent="0.25">
      <c r="C16" s="132"/>
      <c r="D16" s="9" t="s">
        <v>80</v>
      </c>
      <c r="E16" s="5" t="s">
        <v>90</v>
      </c>
      <c r="F16" s="47"/>
      <c r="G16" s="48"/>
      <c r="H16" s="47">
        <f>550+100</f>
        <v>650</v>
      </c>
      <c r="I16" s="3">
        <f t="shared" si="0"/>
        <v>650</v>
      </c>
      <c r="J16" s="51">
        <f t="shared" si="1"/>
        <v>650</v>
      </c>
      <c r="K16" s="129"/>
      <c r="L16" s="43" t="s">
        <v>86</v>
      </c>
    </row>
    <row r="17" spans="3:12" ht="22.5" customHeight="1" x14ac:dyDescent="0.25">
      <c r="C17" s="48" t="s">
        <v>47</v>
      </c>
      <c r="D17" s="3" t="s">
        <v>83</v>
      </c>
      <c r="E17" s="5" t="s">
        <v>84</v>
      </c>
      <c r="F17" s="47"/>
      <c r="G17" s="48">
        <v>50</v>
      </c>
      <c r="H17" s="47">
        <f>100+50</f>
        <v>150</v>
      </c>
      <c r="I17" s="3">
        <f t="shared" si="0"/>
        <v>100</v>
      </c>
      <c r="J17" s="51">
        <f t="shared" si="1"/>
        <v>100</v>
      </c>
      <c r="K17" s="47">
        <f>SUM(J17:J17)</f>
        <v>100</v>
      </c>
      <c r="L17" s="43" t="s">
        <v>86</v>
      </c>
    </row>
    <row r="18" spans="3:12" ht="22.5" customHeight="1" x14ac:dyDescent="0.25">
      <c r="C18" s="132" t="s">
        <v>24</v>
      </c>
      <c r="D18" s="3" t="s">
        <v>22</v>
      </c>
      <c r="E18" s="3" t="s">
        <v>3</v>
      </c>
      <c r="F18" s="47"/>
      <c r="G18" s="48">
        <f>100+200+150+150+50+50+50</f>
        <v>750</v>
      </c>
      <c r="H18" s="48">
        <f>200+200+100+150+50+250+50+50+50+100</f>
        <v>1200</v>
      </c>
      <c r="I18" s="3">
        <f t="shared" si="0"/>
        <v>450</v>
      </c>
      <c r="J18" s="51">
        <f t="shared" si="1"/>
        <v>450</v>
      </c>
      <c r="K18" s="129">
        <f>SUM(J18:J19)</f>
        <v>500</v>
      </c>
      <c r="L18" s="43" t="s">
        <v>86</v>
      </c>
    </row>
    <row r="19" spans="3:12" ht="22.5" customHeight="1" x14ac:dyDescent="0.25">
      <c r="C19" s="132"/>
      <c r="D19" s="3" t="s">
        <v>22</v>
      </c>
      <c r="E19" s="3" t="s">
        <v>1</v>
      </c>
      <c r="F19" s="47"/>
      <c r="G19" s="48">
        <f>150+100+50+50+50</f>
        <v>400</v>
      </c>
      <c r="H19" s="48">
        <f>100+100+100+50+50+50</f>
        <v>450</v>
      </c>
      <c r="I19" s="3">
        <f t="shared" si="0"/>
        <v>50</v>
      </c>
      <c r="J19" s="51">
        <f t="shared" si="1"/>
        <v>50</v>
      </c>
      <c r="K19" s="129"/>
      <c r="L19" s="43" t="s">
        <v>86</v>
      </c>
    </row>
    <row r="20" spans="3:12" ht="22.5" customHeight="1" x14ac:dyDescent="0.25">
      <c r="C20" s="52" t="s">
        <v>10</v>
      </c>
      <c r="D20" s="5" t="s">
        <v>18</v>
      </c>
      <c r="E20" s="5" t="s">
        <v>3</v>
      </c>
      <c r="F20" s="47"/>
      <c r="G20" s="48">
        <v>550</v>
      </c>
      <c r="H20" s="48">
        <f>100+150+100+250</f>
        <v>600</v>
      </c>
      <c r="I20" s="3">
        <f t="shared" si="0"/>
        <v>50</v>
      </c>
      <c r="J20" s="51">
        <f t="shared" si="1"/>
        <v>50</v>
      </c>
      <c r="K20" s="51">
        <f>SUM(J20:J20)</f>
        <v>50</v>
      </c>
      <c r="L20" s="43"/>
    </row>
    <row r="21" spans="3:12" ht="22.5" customHeight="1" x14ac:dyDescent="0.25">
      <c r="C21" s="132" t="s">
        <v>7</v>
      </c>
      <c r="D21" s="48" t="s">
        <v>6</v>
      </c>
      <c r="E21" s="48" t="s">
        <v>5</v>
      </c>
      <c r="F21" s="47">
        <v>700</v>
      </c>
      <c r="G21" s="48">
        <f>250+350+50</f>
        <v>650</v>
      </c>
      <c r="H21" s="48"/>
      <c r="I21" s="3">
        <f t="shared" si="0"/>
        <v>-650</v>
      </c>
      <c r="J21" s="51">
        <f t="shared" si="1"/>
        <v>50</v>
      </c>
      <c r="K21" s="129">
        <f>SUM(J21:J22)</f>
        <v>300</v>
      </c>
      <c r="L21" s="43" t="s">
        <v>86</v>
      </c>
    </row>
    <row r="22" spans="3:12" ht="22.5" customHeight="1" x14ac:dyDescent="0.25">
      <c r="C22" s="132"/>
      <c r="D22" s="48" t="s">
        <v>6</v>
      </c>
      <c r="E22" s="48" t="s">
        <v>3</v>
      </c>
      <c r="F22" s="47">
        <v>-200</v>
      </c>
      <c r="G22" s="48">
        <f>50+400+700+400+600+150</f>
        <v>2300</v>
      </c>
      <c r="H22" s="48">
        <f>200+500+400+450+400+400+150+50+200</f>
        <v>2750</v>
      </c>
      <c r="I22" s="3">
        <f t="shared" si="0"/>
        <v>450</v>
      </c>
      <c r="J22" s="51">
        <f t="shared" si="1"/>
        <v>250</v>
      </c>
      <c r="K22" s="129"/>
      <c r="L22" s="43" t="s">
        <v>93</v>
      </c>
    </row>
    <row r="23" spans="3:12" ht="19.5" customHeight="1" x14ac:dyDescent="0.25">
      <c r="C23" s="131" t="s">
        <v>0</v>
      </c>
      <c r="D23" s="131"/>
      <c r="E23" s="131"/>
      <c r="F23" s="49">
        <f>SUM(F6:F22)</f>
        <v>2500</v>
      </c>
      <c r="G23" s="49">
        <f>SUM(G5:G22)</f>
        <v>12988</v>
      </c>
      <c r="H23" s="49">
        <f>SUM(H5:H22)</f>
        <v>26900</v>
      </c>
      <c r="I23" s="49">
        <f>SUM(I5:I22)</f>
        <v>13912</v>
      </c>
      <c r="J23" s="49">
        <f>SUM(J5:J22)</f>
        <v>16412</v>
      </c>
      <c r="K23" s="49">
        <f>SUM(K5:K22)</f>
        <v>16412</v>
      </c>
      <c r="L23" s="43"/>
    </row>
    <row r="24" spans="3:12" ht="19.5" customHeight="1" x14ac:dyDescent="0.25">
      <c r="C24" s="40"/>
      <c r="D24" s="40"/>
      <c r="E24" s="40"/>
      <c r="F24" s="40"/>
      <c r="G24" s="40"/>
      <c r="H24" s="40"/>
      <c r="I24" s="40"/>
      <c r="J24" s="40"/>
      <c r="K24" s="40"/>
      <c r="L24" s="44"/>
    </row>
    <row r="25" spans="3:12" ht="19.5" customHeight="1" x14ac:dyDescent="0.25">
      <c r="C25" s="40"/>
      <c r="D25" s="40"/>
      <c r="E25" s="40"/>
      <c r="F25" s="39"/>
      <c r="G25" s="39"/>
      <c r="H25" s="39"/>
      <c r="I25" s="39"/>
      <c r="J25" s="39"/>
      <c r="K25" s="40"/>
      <c r="L25" s="44"/>
    </row>
    <row r="26" spans="3:12" ht="19.5" customHeight="1" x14ac:dyDescent="0.25"/>
  </sheetData>
  <mergeCells count="12">
    <mergeCell ref="C23:E23"/>
    <mergeCell ref="K21:K22"/>
    <mergeCell ref="C21:C22"/>
    <mergeCell ref="C15:C16"/>
    <mergeCell ref="K15:K16"/>
    <mergeCell ref="K18:K19"/>
    <mergeCell ref="C18:C19"/>
    <mergeCell ref="C10:C11"/>
    <mergeCell ref="K10:K11"/>
    <mergeCell ref="J2:K2"/>
    <mergeCell ref="K6:K9"/>
    <mergeCell ref="C6:C9"/>
  </mergeCells>
  <printOptions horizontalCentered="1"/>
  <pageMargins left="0" right="0" top="0" bottom="0" header="0" footer="0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0"/>
  <sheetViews>
    <sheetView zoomScale="85" zoomScaleNormal="85" workbookViewId="0">
      <selection activeCell="G10" sqref="G10"/>
    </sheetView>
  </sheetViews>
  <sheetFormatPr defaultRowHeight="15" x14ac:dyDescent="0.25"/>
  <cols>
    <col min="3" max="3" width="11.140625" style="1" customWidth="1"/>
    <col min="4" max="4" width="18.85546875" style="1" customWidth="1"/>
    <col min="5" max="5" width="16.7109375" style="1" customWidth="1"/>
    <col min="6" max="9" width="11.42578125" customWidth="1"/>
    <col min="10" max="10" width="11.42578125" style="1" customWidth="1"/>
    <col min="11" max="11" width="41.28515625" customWidth="1"/>
  </cols>
  <sheetData>
    <row r="2" spans="3:11" x14ac:dyDescent="0.25">
      <c r="C2" s="60"/>
      <c r="D2" s="60"/>
      <c r="E2" s="60"/>
      <c r="F2" s="4"/>
      <c r="G2" s="4"/>
      <c r="H2" s="4"/>
      <c r="I2" s="134">
        <f ca="1">TODAY()</f>
        <v>45754</v>
      </c>
      <c r="J2" s="134"/>
      <c r="K2" s="57"/>
    </row>
    <row r="3" spans="3:11" ht="45" x14ac:dyDescent="0.25">
      <c r="C3" s="59" t="s">
        <v>32</v>
      </c>
      <c r="D3" s="59" t="s">
        <v>42</v>
      </c>
      <c r="E3" s="59" t="s">
        <v>41</v>
      </c>
      <c r="F3" s="56" t="s">
        <v>96</v>
      </c>
      <c r="G3" s="6" t="s">
        <v>39</v>
      </c>
      <c r="H3" s="6" t="s">
        <v>38</v>
      </c>
      <c r="I3" s="2" t="s">
        <v>46</v>
      </c>
      <c r="J3" s="59" t="s">
        <v>46</v>
      </c>
      <c r="K3" s="59" t="s">
        <v>82</v>
      </c>
    </row>
    <row r="4" spans="3:11" ht="20.25" customHeight="1" x14ac:dyDescent="0.25">
      <c r="C4" s="122" t="s">
        <v>31</v>
      </c>
      <c r="D4" s="46" t="s">
        <v>97</v>
      </c>
      <c r="E4" s="46" t="s">
        <v>1</v>
      </c>
      <c r="F4" s="4"/>
      <c r="G4" s="4">
        <f>2500+1500</f>
        <v>4000</v>
      </c>
      <c r="H4" s="4">
        <f>1300+2800</f>
        <v>4100</v>
      </c>
      <c r="I4" s="9">
        <f>F4+H4-G4</f>
        <v>100</v>
      </c>
      <c r="J4" s="129">
        <f>SUM(I4:I5)</f>
        <v>350</v>
      </c>
      <c r="K4" s="60" t="s">
        <v>102</v>
      </c>
    </row>
    <row r="5" spans="3:11" ht="20.25" customHeight="1" x14ac:dyDescent="0.25">
      <c r="C5" s="124"/>
      <c r="D5" s="46" t="s">
        <v>103</v>
      </c>
      <c r="E5" s="46" t="s">
        <v>3</v>
      </c>
      <c r="F5" s="4"/>
      <c r="G5" s="4"/>
      <c r="H5" s="4">
        <v>250</v>
      </c>
      <c r="I5" s="9">
        <f t="shared" ref="I5:I16" si="0">F5+H5-G5</f>
        <v>250</v>
      </c>
      <c r="J5" s="129"/>
      <c r="K5" s="62"/>
    </row>
    <row r="6" spans="3:11" ht="20.25" customHeight="1" x14ac:dyDescent="0.25">
      <c r="C6" s="129" t="s">
        <v>50</v>
      </c>
      <c r="D6" s="3" t="s">
        <v>68</v>
      </c>
      <c r="E6" s="3" t="s">
        <v>92</v>
      </c>
      <c r="F6" s="4">
        <v>9000</v>
      </c>
      <c r="G6" s="4">
        <f>1900+3300+2050+700+600+100+150</f>
        <v>8800</v>
      </c>
      <c r="H6" s="4"/>
      <c r="I6" s="9">
        <f t="shared" si="0"/>
        <v>200</v>
      </c>
      <c r="J6" s="129">
        <f>SUM(I6:I7)</f>
        <v>1400</v>
      </c>
      <c r="K6" s="60"/>
    </row>
    <row r="7" spans="3:11" ht="20.25" customHeight="1" x14ac:dyDescent="0.25">
      <c r="C7" s="129"/>
      <c r="D7" s="3" t="s">
        <v>68</v>
      </c>
      <c r="E7" s="3" t="s">
        <v>1</v>
      </c>
      <c r="F7" s="4"/>
      <c r="G7" s="4"/>
      <c r="H7" s="4">
        <v>1200</v>
      </c>
      <c r="I7" s="9">
        <f t="shared" si="0"/>
        <v>1200</v>
      </c>
      <c r="J7" s="129"/>
      <c r="K7" s="64" t="s">
        <v>101</v>
      </c>
    </row>
    <row r="8" spans="3:11" ht="20.25" customHeight="1" x14ac:dyDescent="0.25">
      <c r="C8" s="58" t="s">
        <v>98</v>
      </c>
      <c r="D8" s="9" t="s">
        <v>44</v>
      </c>
      <c r="E8" s="5" t="s">
        <v>5</v>
      </c>
      <c r="F8" s="4"/>
      <c r="G8" s="4">
        <v>1700</v>
      </c>
      <c r="H8" s="4">
        <f>2700+150</f>
        <v>2850</v>
      </c>
      <c r="I8" s="9">
        <f t="shared" si="0"/>
        <v>1150</v>
      </c>
      <c r="J8" s="58">
        <f>SUM(I8:I8)</f>
        <v>1150</v>
      </c>
      <c r="K8" s="64" t="s">
        <v>100</v>
      </c>
    </row>
    <row r="9" spans="3:11" ht="20.25" customHeight="1" x14ac:dyDescent="0.25">
      <c r="C9" s="58" t="s">
        <v>45</v>
      </c>
      <c r="D9" s="5" t="s">
        <v>44</v>
      </c>
      <c r="E9" s="5" t="s">
        <v>99</v>
      </c>
      <c r="F9" s="4"/>
      <c r="G9" s="4">
        <v>1800</v>
      </c>
      <c r="H9" s="4">
        <f>3100+800</f>
        <v>3900</v>
      </c>
      <c r="I9" s="9">
        <f t="shared" si="0"/>
        <v>2100</v>
      </c>
      <c r="J9" s="58">
        <f>SUM(I9:I9)</f>
        <v>2100</v>
      </c>
      <c r="K9" s="64" t="s">
        <v>100</v>
      </c>
    </row>
    <row r="10" spans="3:11" ht="20.25" customHeight="1" x14ac:dyDescent="0.25">
      <c r="C10" s="132" t="s">
        <v>75</v>
      </c>
      <c r="D10" s="5" t="s">
        <v>12</v>
      </c>
      <c r="E10" s="5" t="s">
        <v>1</v>
      </c>
      <c r="F10" s="4"/>
      <c r="G10" s="4">
        <f>200+300</f>
        <v>500</v>
      </c>
      <c r="H10" s="4">
        <f>550+200+100</f>
        <v>850</v>
      </c>
      <c r="I10" s="9">
        <f t="shared" si="0"/>
        <v>350</v>
      </c>
      <c r="J10" s="129">
        <f>SUM(I10:I12)</f>
        <v>550</v>
      </c>
      <c r="K10" s="60"/>
    </row>
    <row r="11" spans="3:11" ht="20.25" customHeight="1" x14ac:dyDescent="0.25">
      <c r="C11" s="132"/>
      <c r="D11" s="5" t="s">
        <v>14</v>
      </c>
      <c r="E11" s="5" t="s">
        <v>13</v>
      </c>
      <c r="F11" s="4"/>
      <c r="G11" s="4">
        <f>950+300+100+50</f>
        <v>1400</v>
      </c>
      <c r="H11" s="4">
        <f>300+150+1050</f>
        <v>1500</v>
      </c>
      <c r="I11" s="9">
        <f t="shared" si="0"/>
        <v>100</v>
      </c>
      <c r="J11" s="129"/>
      <c r="K11" s="60"/>
    </row>
    <row r="12" spans="3:11" ht="20.25" customHeight="1" x14ac:dyDescent="0.25">
      <c r="C12" s="132"/>
      <c r="D12" s="5" t="s">
        <v>14</v>
      </c>
      <c r="E12" s="5" t="s">
        <v>8</v>
      </c>
      <c r="F12" s="4"/>
      <c r="G12" s="4">
        <v>100</v>
      </c>
      <c r="H12" s="4">
        <v>200</v>
      </c>
      <c r="I12" s="9">
        <f t="shared" si="0"/>
        <v>100</v>
      </c>
      <c r="J12" s="129"/>
      <c r="K12" s="60"/>
    </row>
    <row r="13" spans="3:11" ht="20.25" customHeight="1" x14ac:dyDescent="0.25">
      <c r="C13" s="125" t="s">
        <v>20</v>
      </c>
      <c r="D13" s="3" t="s">
        <v>22</v>
      </c>
      <c r="E13" s="3" t="s">
        <v>92</v>
      </c>
      <c r="F13" s="4"/>
      <c r="G13" s="4"/>
      <c r="H13" s="4">
        <f>150+150</f>
        <v>300</v>
      </c>
      <c r="I13" s="9">
        <f t="shared" si="0"/>
        <v>300</v>
      </c>
      <c r="J13" s="129">
        <f>SUM(I13:I14)</f>
        <v>1200</v>
      </c>
      <c r="K13" s="60"/>
    </row>
    <row r="14" spans="3:11" ht="20.25" customHeight="1" x14ac:dyDescent="0.25">
      <c r="C14" s="126"/>
      <c r="D14" s="5" t="s">
        <v>22</v>
      </c>
      <c r="E14" s="5" t="s">
        <v>104</v>
      </c>
      <c r="F14" s="4"/>
      <c r="G14" s="4"/>
      <c r="H14" s="4">
        <v>900</v>
      </c>
      <c r="I14" s="9">
        <f t="shared" si="0"/>
        <v>900</v>
      </c>
      <c r="J14" s="129"/>
      <c r="K14" s="62"/>
    </row>
    <row r="15" spans="3:11" ht="20.25" customHeight="1" x14ac:dyDescent="0.25">
      <c r="C15" s="62" t="s">
        <v>11</v>
      </c>
      <c r="D15" s="5" t="s">
        <v>105</v>
      </c>
      <c r="E15" s="5" t="s">
        <v>106</v>
      </c>
      <c r="F15" s="4"/>
      <c r="G15" s="4"/>
      <c r="H15" s="4">
        <v>150</v>
      </c>
      <c r="I15" s="9">
        <f t="shared" si="0"/>
        <v>150</v>
      </c>
      <c r="J15" s="61">
        <f>SUM(I15:I15)</f>
        <v>150</v>
      </c>
      <c r="K15" s="62"/>
    </row>
    <row r="16" spans="3:11" ht="20.25" customHeight="1" x14ac:dyDescent="0.25">
      <c r="C16" s="60" t="s">
        <v>10</v>
      </c>
      <c r="D16" s="5" t="s">
        <v>44</v>
      </c>
      <c r="E16" s="5" t="s">
        <v>3</v>
      </c>
      <c r="F16" s="4"/>
      <c r="G16" s="4">
        <f>400+1200</f>
        <v>1600</v>
      </c>
      <c r="H16" s="4">
        <v>3100</v>
      </c>
      <c r="I16" s="9">
        <f t="shared" si="0"/>
        <v>1500</v>
      </c>
      <c r="J16" s="58">
        <f>SUM(I16:I16)</f>
        <v>1500</v>
      </c>
      <c r="K16" s="64" t="s">
        <v>100</v>
      </c>
    </row>
    <row r="17" spans="3:11" ht="20.25" customHeight="1" x14ac:dyDescent="0.25">
      <c r="C17" s="131" t="s">
        <v>0</v>
      </c>
      <c r="D17" s="131"/>
      <c r="E17" s="131"/>
      <c r="F17" s="59">
        <f>SUM(F4:F16)</f>
        <v>9000</v>
      </c>
      <c r="G17" s="59">
        <f>SUM(G4:G16)</f>
        <v>19900</v>
      </c>
      <c r="H17" s="59">
        <f>SUM(H4:H16)</f>
        <v>19300</v>
      </c>
      <c r="I17" s="59">
        <f>SUM(I4:I16)</f>
        <v>8400</v>
      </c>
      <c r="J17" s="63">
        <f>SUM(J4:J16)</f>
        <v>8400</v>
      </c>
      <c r="K17" s="57"/>
    </row>
    <row r="18" spans="3:11" ht="19.5" customHeight="1" x14ac:dyDescent="0.25">
      <c r="C18" s="40"/>
      <c r="D18" s="40"/>
      <c r="E18" s="40"/>
      <c r="J18" s="40"/>
    </row>
    <row r="19" spans="3:11" ht="19.5" customHeight="1" x14ac:dyDescent="0.25">
      <c r="C19" s="40"/>
      <c r="D19" s="40"/>
      <c r="E19" s="40"/>
      <c r="J19" s="40"/>
    </row>
    <row r="20" spans="3:11" ht="19.5" customHeight="1" x14ac:dyDescent="0.25"/>
  </sheetData>
  <mergeCells count="10">
    <mergeCell ref="I2:J2"/>
    <mergeCell ref="C17:E17"/>
    <mergeCell ref="J10:J12"/>
    <mergeCell ref="C10:C12"/>
    <mergeCell ref="J6:J7"/>
    <mergeCell ref="C6:C7"/>
    <mergeCell ref="J4:J5"/>
    <mergeCell ref="C4:C5"/>
    <mergeCell ref="C13:C14"/>
    <mergeCell ref="J13:J14"/>
  </mergeCells>
  <printOptions horizontalCentered="1"/>
  <pageMargins left="0" right="0" top="0" bottom="0" header="0" footer="0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7"/>
  <sheetViews>
    <sheetView topLeftCell="A19" zoomScale="85" zoomScaleNormal="85" workbookViewId="0">
      <selection activeCell="N13" sqref="N13"/>
    </sheetView>
  </sheetViews>
  <sheetFormatPr defaultRowHeight="15" x14ac:dyDescent="0.25"/>
  <cols>
    <col min="3" max="3" width="11.140625" style="1" customWidth="1"/>
    <col min="4" max="4" width="18.85546875" style="1" customWidth="1"/>
    <col min="5" max="5" width="16.7109375" style="1" customWidth="1"/>
    <col min="6" max="9" width="11.42578125" customWidth="1"/>
    <col min="10" max="10" width="11.42578125" style="1" customWidth="1"/>
    <col min="11" max="11" width="20.28515625" bestFit="1" customWidth="1"/>
  </cols>
  <sheetData>
    <row r="2" spans="3:11" x14ac:dyDescent="0.25">
      <c r="C2" s="66"/>
      <c r="D2" s="66"/>
      <c r="E2" s="66"/>
      <c r="F2" s="4"/>
      <c r="G2" s="4"/>
      <c r="H2" s="4"/>
      <c r="I2" s="134">
        <f ca="1">TODAY()</f>
        <v>45754</v>
      </c>
      <c r="J2" s="134"/>
      <c r="K2" s="68"/>
    </row>
    <row r="3" spans="3:11" ht="45" x14ac:dyDescent="0.25">
      <c r="C3" s="67" t="s">
        <v>32</v>
      </c>
      <c r="D3" s="67" t="s">
        <v>42</v>
      </c>
      <c r="E3" s="67" t="s">
        <v>41</v>
      </c>
      <c r="F3" s="56" t="s">
        <v>107</v>
      </c>
      <c r="G3" s="6" t="s">
        <v>39</v>
      </c>
      <c r="H3" s="6" t="s">
        <v>38</v>
      </c>
      <c r="I3" s="2" t="s">
        <v>46</v>
      </c>
      <c r="J3" s="67" t="s">
        <v>46</v>
      </c>
      <c r="K3" s="67" t="s">
        <v>82</v>
      </c>
    </row>
    <row r="4" spans="3:11" ht="22.5" customHeight="1" x14ac:dyDescent="0.25">
      <c r="C4" s="73" t="s">
        <v>31</v>
      </c>
      <c r="D4" s="71" t="s">
        <v>115</v>
      </c>
      <c r="E4" s="71" t="s">
        <v>3</v>
      </c>
      <c r="F4" s="5"/>
      <c r="G4" s="3">
        <f>2450+700+1000+900</f>
        <v>5050</v>
      </c>
      <c r="H4" s="3">
        <f>850+3300+700+200+50</f>
        <v>5100</v>
      </c>
      <c r="I4" s="9">
        <f t="shared" ref="I4:I23" si="0">F4+H4-G4</f>
        <v>50</v>
      </c>
      <c r="J4" s="73">
        <f>SUM(I4:I4)</f>
        <v>50</v>
      </c>
      <c r="K4" s="69"/>
    </row>
    <row r="5" spans="3:11" ht="20.25" customHeight="1" x14ac:dyDescent="0.25">
      <c r="C5" s="122" t="s">
        <v>28</v>
      </c>
      <c r="D5" s="46" t="s">
        <v>108</v>
      </c>
      <c r="E5" s="46" t="s">
        <v>3</v>
      </c>
      <c r="F5" s="9"/>
      <c r="G5" s="9">
        <f>750+250+1600</f>
        <v>2600</v>
      </c>
      <c r="H5" s="9">
        <f>800+1800+100+100</f>
        <v>2800</v>
      </c>
      <c r="I5" s="9">
        <f t="shared" si="0"/>
        <v>200</v>
      </c>
      <c r="J5" s="122">
        <f>SUM(I5:I6)</f>
        <v>800</v>
      </c>
      <c r="K5" s="66" t="s">
        <v>111</v>
      </c>
    </row>
    <row r="6" spans="3:11" ht="20.25" customHeight="1" x14ac:dyDescent="0.25">
      <c r="C6" s="124"/>
      <c r="D6" s="46" t="s">
        <v>68</v>
      </c>
      <c r="E6" s="46" t="s">
        <v>5</v>
      </c>
      <c r="F6" s="9"/>
      <c r="G6" s="9"/>
      <c r="H6" s="9">
        <v>600</v>
      </c>
      <c r="I6" s="9">
        <f t="shared" si="0"/>
        <v>600</v>
      </c>
      <c r="J6" s="124"/>
      <c r="K6" s="78"/>
    </row>
    <row r="7" spans="3:11" ht="20.25" customHeight="1" x14ac:dyDescent="0.25">
      <c r="C7" s="74" t="s">
        <v>50</v>
      </c>
      <c r="D7" s="3" t="s">
        <v>68</v>
      </c>
      <c r="E7" s="3" t="s">
        <v>1</v>
      </c>
      <c r="F7" s="9">
        <v>1200</v>
      </c>
      <c r="G7" s="9"/>
      <c r="H7" s="9"/>
      <c r="I7" s="9">
        <f t="shared" si="0"/>
        <v>1200</v>
      </c>
      <c r="J7" s="74">
        <f>SUM(I7:I7)</f>
        <v>1200</v>
      </c>
      <c r="K7" s="66" t="s">
        <v>119</v>
      </c>
    </row>
    <row r="8" spans="3:11" ht="20.25" customHeight="1" x14ac:dyDescent="0.25">
      <c r="C8" s="73" t="s">
        <v>116</v>
      </c>
      <c r="D8" s="9" t="s">
        <v>12</v>
      </c>
      <c r="E8" s="46" t="s">
        <v>3</v>
      </c>
      <c r="F8" s="4"/>
      <c r="G8" s="4"/>
      <c r="H8" s="4">
        <v>50</v>
      </c>
      <c r="I8" s="9">
        <f t="shared" si="0"/>
        <v>50</v>
      </c>
      <c r="J8" s="73">
        <f>SUM(I8:I8)</f>
        <v>50</v>
      </c>
      <c r="K8" s="64"/>
    </row>
    <row r="9" spans="3:11" ht="20.25" customHeight="1" x14ac:dyDescent="0.25">
      <c r="C9" s="75" t="s">
        <v>58</v>
      </c>
      <c r="D9" s="9" t="s">
        <v>12</v>
      </c>
      <c r="E9" s="5" t="s">
        <v>3</v>
      </c>
      <c r="F9" s="4"/>
      <c r="G9" s="4">
        <v>200</v>
      </c>
      <c r="H9" s="4">
        <v>200</v>
      </c>
      <c r="I9" s="9">
        <f t="shared" si="0"/>
        <v>0</v>
      </c>
      <c r="J9" s="75">
        <f>SUM(I9:I9)</f>
        <v>0</v>
      </c>
      <c r="K9" s="64"/>
    </row>
    <row r="10" spans="3:11" ht="20.25" customHeight="1" x14ac:dyDescent="0.25">
      <c r="C10" s="75" t="s">
        <v>52</v>
      </c>
      <c r="D10" s="9" t="s">
        <v>109</v>
      </c>
      <c r="E10" s="5" t="s">
        <v>110</v>
      </c>
      <c r="F10" s="4"/>
      <c r="G10" s="4"/>
      <c r="H10" s="4">
        <v>100</v>
      </c>
      <c r="I10" s="9">
        <f t="shared" si="0"/>
        <v>100</v>
      </c>
      <c r="J10" s="75">
        <f>SUM(I10:I10)</f>
        <v>100</v>
      </c>
      <c r="K10" s="64" t="s">
        <v>111</v>
      </c>
    </row>
    <row r="11" spans="3:11" ht="20.25" customHeight="1" x14ac:dyDescent="0.25">
      <c r="C11" s="122" t="s">
        <v>45</v>
      </c>
      <c r="D11" s="5" t="s">
        <v>44</v>
      </c>
      <c r="E11" s="5" t="s">
        <v>3</v>
      </c>
      <c r="F11" s="4"/>
      <c r="G11" s="4">
        <v>50</v>
      </c>
      <c r="H11" s="4">
        <v>100</v>
      </c>
      <c r="I11" s="9">
        <f t="shared" si="0"/>
        <v>50</v>
      </c>
      <c r="J11" s="122">
        <f>SUM(I11:I13)</f>
        <v>200</v>
      </c>
      <c r="K11" s="64"/>
    </row>
    <row r="12" spans="3:11" ht="20.25" customHeight="1" x14ac:dyDescent="0.25">
      <c r="C12" s="123"/>
      <c r="D12" s="5" t="s">
        <v>44</v>
      </c>
      <c r="E12" s="5" t="s">
        <v>117</v>
      </c>
      <c r="F12" s="4"/>
      <c r="G12" s="4"/>
      <c r="H12" s="4">
        <v>50</v>
      </c>
      <c r="I12" s="9">
        <f t="shared" si="0"/>
        <v>50</v>
      </c>
      <c r="J12" s="123"/>
      <c r="K12" s="64"/>
    </row>
    <row r="13" spans="3:11" ht="20.25" customHeight="1" x14ac:dyDescent="0.25">
      <c r="C13" s="124"/>
      <c r="D13" s="5" t="s">
        <v>14</v>
      </c>
      <c r="E13" s="5" t="s">
        <v>3</v>
      </c>
      <c r="F13" s="4"/>
      <c r="G13" s="4">
        <f>50+50+100</f>
        <v>200</v>
      </c>
      <c r="H13" s="4">
        <v>300</v>
      </c>
      <c r="I13" s="9">
        <f t="shared" si="0"/>
        <v>100</v>
      </c>
      <c r="J13" s="124"/>
      <c r="K13" s="64"/>
    </row>
    <row r="14" spans="3:11" ht="20.25" customHeight="1" x14ac:dyDescent="0.25">
      <c r="C14" s="65" t="s">
        <v>59</v>
      </c>
      <c r="D14" s="5" t="s">
        <v>112</v>
      </c>
      <c r="E14" s="5" t="s">
        <v>3</v>
      </c>
      <c r="F14" s="4"/>
      <c r="G14" s="4">
        <f>250+150+50+50+50+100+50</f>
        <v>700</v>
      </c>
      <c r="H14" s="4">
        <f>500+200+100</f>
        <v>800</v>
      </c>
      <c r="I14" s="9">
        <f t="shared" si="0"/>
        <v>100</v>
      </c>
      <c r="J14" s="65">
        <f>SUM(I14:I14)</f>
        <v>100</v>
      </c>
      <c r="K14" s="64"/>
    </row>
    <row r="15" spans="3:11" ht="20.25" customHeight="1" x14ac:dyDescent="0.25">
      <c r="C15" s="122" t="s">
        <v>65</v>
      </c>
      <c r="D15" s="5" t="s">
        <v>113</v>
      </c>
      <c r="E15" s="5" t="s">
        <v>114</v>
      </c>
      <c r="F15" s="4"/>
      <c r="G15" s="4"/>
      <c r="H15" s="4">
        <f>100+100+50</f>
        <v>250</v>
      </c>
      <c r="I15" s="9">
        <f t="shared" si="0"/>
        <v>250</v>
      </c>
      <c r="J15" s="122">
        <f>SUM(I15:I16)</f>
        <v>350</v>
      </c>
      <c r="K15" s="64"/>
    </row>
    <row r="16" spans="3:11" ht="20.25" customHeight="1" x14ac:dyDescent="0.25">
      <c r="C16" s="124"/>
      <c r="D16" s="5" t="s">
        <v>64</v>
      </c>
      <c r="E16" s="5" t="s">
        <v>5</v>
      </c>
      <c r="F16" s="4"/>
      <c r="G16" s="4"/>
      <c r="H16" s="4">
        <f>50+50</f>
        <v>100</v>
      </c>
      <c r="I16" s="9">
        <f t="shared" si="0"/>
        <v>100</v>
      </c>
      <c r="J16" s="124"/>
      <c r="K16" s="64"/>
    </row>
    <row r="17" spans="3:11" ht="20.25" customHeight="1" x14ac:dyDescent="0.25">
      <c r="C17" s="122" t="s">
        <v>75</v>
      </c>
      <c r="D17" s="5" t="s">
        <v>12</v>
      </c>
      <c r="E17" s="5" t="s">
        <v>1</v>
      </c>
      <c r="F17" s="4">
        <v>350</v>
      </c>
      <c r="G17" s="4"/>
      <c r="H17" s="4"/>
      <c r="I17" s="9">
        <f t="shared" si="0"/>
        <v>350</v>
      </c>
      <c r="J17" s="122">
        <f>SUM(I17:I19)</f>
        <v>2650</v>
      </c>
      <c r="K17" s="64" t="s">
        <v>111</v>
      </c>
    </row>
    <row r="18" spans="3:11" ht="20.25" customHeight="1" x14ac:dyDescent="0.25">
      <c r="C18" s="123"/>
      <c r="D18" s="5" t="s">
        <v>120</v>
      </c>
      <c r="E18" s="5" t="s">
        <v>3</v>
      </c>
      <c r="F18" s="4"/>
      <c r="G18" s="4">
        <v>50</v>
      </c>
      <c r="H18" s="4">
        <v>2350</v>
      </c>
      <c r="I18" s="9">
        <f t="shared" si="0"/>
        <v>2300</v>
      </c>
      <c r="J18" s="123"/>
      <c r="K18" s="64"/>
    </row>
    <row r="19" spans="3:11" ht="20.25" customHeight="1" x14ac:dyDescent="0.25">
      <c r="C19" s="124"/>
      <c r="D19" s="5" t="s">
        <v>118</v>
      </c>
      <c r="E19" s="5" t="s">
        <v>3</v>
      </c>
      <c r="F19" s="4"/>
      <c r="G19" s="4">
        <f>50+150+500+250</f>
        <v>950</v>
      </c>
      <c r="H19" s="4">
        <f>350+600</f>
        <v>950</v>
      </c>
      <c r="I19" s="9">
        <f t="shared" si="0"/>
        <v>0</v>
      </c>
      <c r="J19" s="124"/>
      <c r="K19" s="64"/>
    </row>
    <row r="20" spans="3:11" ht="20.25" customHeight="1" x14ac:dyDescent="0.25">
      <c r="C20" s="125" t="s">
        <v>20</v>
      </c>
      <c r="D20" s="3" t="s">
        <v>22</v>
      </c>
      <c r="E20" s="3" t="s">
        <v>92</v>
      </c>
      <c r="F20" s="4">
        <v>300</v>
      </c>
      <c r="G20" s="4"/>
      <c r="H20" s="4"/>
      <c r="I20" s="9">
        <f t="shared" si="0"/>
        <v>300</v>
      </c>
      <c r="J20" s="122">
        <f>SUM(I20:I21)</f>
        <v>300</v>
      </c>
      <c r="K20" s="66"/>
    </row>
    <row r="21" spans="3:11" ht="20.25" customHeight="1" x14ac:dyDescent="0.25">
      <c r="C21" s="126"/>
      <c r="D21" s="3" t="s">
        <v>18</v>
      </c>
      <c r="E21" s="3" t="s">
        <v>3</v>
      </c>
      <c r="F21" s="4"/>
      <c r="G21" s="4">
        <f>300+500+100+200+50</f>
        <v>1150</v>
      </c>
      <c r="H21" s="4">
        <f>300+500+150+200</f>
        <v>1150</v>
      </c>
      <c r="I21" s="9">
        <f t="shared" si="0"/>
        <v>0</v>
      </c>
      <c r="J21" s="124"/>
      <c r="K21" s="70"/>
    </row>
    <row r="22" spans="3:11" ht="20.25" customHeight="1" x14ac:dyDescent="0.25">
      <c r="C22" s="76"/>
      <c r="D22" s="5" t="s">
        <v>121</v>
      </c>
      <c r="E22" s="5" t="s">
        <v>3</v>
      </c>
      <c r="F22" s="4"/>
      <c r="G22" s="4"/>
      <c r="H22" s="4">
        <v>150</v>
      </c>
      <c r="I22" s="9">
        <f t="shared" si="0"/>
        <v>150</v>
      </c>
      <c r="J22" s="75">
        <f>SUM(I22:I22)</f>
        <v>150</v>
      </c>
      <c r="K22" s="78"/>
    </row>
    <row r="23" spans="3:11" ht="20.25" customHeight="1" x14ac:dyDescent="0.25">
      <c r="C23" s="76"/>
      <c r="D23" s="5" t="s">
        <v>121</v>
      </c>
      <c r="E23" s="5" t="s">
        <v>3</v>
      </c>
      <c r="F23" s="4"/>
      <c r="G23" s="4"/>
      <c r="H23" s="4">
        <v>100</v>
      </c>
      <c r="I23" s="9">
        <f t="shared" si="0"/>
        <v>100</v>
      </c>
      <c r="J23" s="75">
        <f>SUM(I23:I23)</f>
        <v>100</v>
      </c>
      <c r="K23" s="78"/>
    </row>
    <row r="24" spans="3:11" ht="20.25" customHeight="1" x14ac:dyDescent="0.25">
      <c r="C24" s="131" t="s">
        <v>0</v>
      </c>
      <c r="D24" s="131"/>
      <c r="E24" s="131"/>
      <c r="F24" s="77">
        <f>SUM(F4:F23)</f>
        <v>1850</v>
      </c>
      <c r="G24" s="77">
        <f>SUM(G4:G23)</f>
        <v>10950</v>
      </c>
      <c r="H24" s="77">
        <f>SUM(H4:H23)</f>
        <v>15150</v>
      </c>
      <c r="I24" s="72">
        <f>SUM(I4:I23)</f>
        <v>6050</v>
      </c>
      <c r="J24" s="77">
        <f>SUM(J4:J23)</f>
        <v>6050</v>
      </c>
      <c r="K24" s="68"/>
    </row>
    <row r="25" spans="3:11" ht="19.5" customHeight="1" x14ac:dyDescent="0.25">
      <c r="C25" s="40"/>
      <c r="D25" s="40"/>
      <c r="E25" s="40"/>
      <c r="J25"/>
    </row>
    <row r="26" spans="3:11" ht="19.5" customHeight="1" x14ac:dyDescent="0.25">
      <c r="C26" s="40"/>
      <c r="D26" s="40"/>
      <c r="E26" s="40"/>
      <c r="J26" s="40"/>
    </row>
    <row r="27" spans="3:11" ht="19.5" customHeight="1" x14ac:dyDescent="0.25"/>
  </sheetData>
  <mergeCells count="12">
    <mergeCell ref="C24:E24"/>
    <mergeCell ref="I2:J2"/>
    <mergeCell ref="J20:J21"/>
    <mergeCell ref="C20:C21"/>
    <mergeCell ref="C17:C19"/>
    <mergeCell ref="J17:J19"/>
    <mergeCell ref="J11:J13"/>
    <mergeCell ref="C11:C13"/>
    <mergeCell ref="C15:C16"/>
    <mergeCell ref="J15:J16"/>
    <mergeCell ref="J5:J6"/>
    <mergeCell ref="C5:C6"/>
  </mergeCells>
  <printOptions horizontalCentered="1"/>
  <pageMargins left="0" right="0" top="0" bottom="0" header="0" footer="0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"/>
  <sheetViews>
    <sheetView zoomScale="90" zoomScaleNormal="90" workbookViewId="0">
      <selection activeCell="K10" sqref="K10"/>
    </sheetView>
  </sheetViews>
  <sheetFormatPr defaultRowHeight="15" x14ac:dyDescent="0.25"/>
  <cols>
    <col min="3" max="3" width="11.140625" style="1" customWidth="1"/>
    <col min="4" max="4" width="18.85546875" style="1" customWidth="1"/>
    <col min="5" max="5" width="16.7109375" style="1" customWidth="1"/>
    <col min="6" max="9" width="11.42578125" customWidth="1"/>
    <col min="10" max="10" width="11.42578125" style="1" customWidth="1"/>
    <col min="11" max="11" width="20.28515625" bestFit="1" customWidth="1"/>
  </cols>
  <sheetData>
    <row r="2" spans="3:11" x14ac:dyDescent="0.25">
      <c r="C2" s="81"/>
      <c r="D2" s="81"/>
      <c r="E2" s="81"/>
      <c r="F2" s="4"/>
      <c r="G2" s="4"/>
      <c r="H2" s="4"/>
      <c r="I2" s="135">
        <f ca="1">TODAY()</f>
        <v>45754</v>
      </c>
      <c r="J2" s="135"/>
      <c r="K2" s="79"/>
    </row>
    <row r="3" spans="3:11" ht="45" x14ac:dyDescent="0.25">
      <c r="C3" s="80" t="s">
        <v>32</v>
      </c>
      <c r="D3" s="80" t="s">
        <v>42</v>
      </c>
      <c r="E3" s="80" t="s">
        <v>41</v>
      </c>
      <c r="F3" s="56" t="s">
        <v>107</v>
      </c>
      <c r="G3" s="6" t="s">
        <v>39</v>
      </c>
      <c r="H3" s="6" t="s">
        <v>38</v>
      </c>
      <c r="I3" s="2" t="s">
        <v>46</v>
      </c>
      <c r="J3" s="80" t="s">
        <v>46</v>
      </c>
      <c r="K3" s="80" t="s">
        <v>82</v>
      </c>
    </row>
    <row r="4" spans="3:11" ht="20.25" customHeight="1" x14ac:dyDescent="0.25">
      <c r="C4" s="87" t="s">
        <v>50</v>
      </c>
      <c r="D4" s="3" t="s">
        <v>68</v>
      </c>
      <c r="E4" s="3" t="s">
        <v>1</v>
      </c>
      <c r="F4" s="9">
        <v>1200</v>
      </c>
      <c r="G4" s="9"/>
      <c r="H4" s="9"/>
      <c r="I4" s="9">
        <f t="shared" ref="I4:I18" si="0">F4+H4-G4</f>
        <v>1200</v>
      </c>
      <c r="J4" s="86">
        <f>SUM(I4:I4)</f>
        <v>1200</v>
      </c>
      <c r="K4" s="81" t="s">
        <v>119</v>
      </c>
    </row>
    <row r="5" spans="3:11" ht="20.25" customHeight="1" x14ac:dyDescent="0.25">
      <c r="C5" s="85" t="s">
        <v>52</v>
      </c>
      <c r="D5" s="9" t="s">
        <v>128</v>
      </c>
      <c r="E5" s="5" t="s">
        <v>1</v>
      </c>
      <c r="F5" s="4"/>
      <c r="G5" s="4">
        <f>100+100</f>
        <v>200</v>
      </c>
      <c r="H5" s="4">
        <v>300</v>
      </c>
      <c r="I5" s="9">
        <f t="shared" si="0"/>
        <v>100</v>
      </c>
      <c r="J5" s="85">
        <f>SUM(I5:I5)</f>
        <v>100</v>
      </c>
      <c r="K5" s="64"/>
    </row>
    <row r="6" spans="3:11" ht="20.25" customHeight="1" x14ac:dyDescent="0.25">
      <c r="C6" s="122" t="s">
        <v>98</v>
      </c>
      <c r="D6" s="9" t="s">
        <v>14</v>
      </c>
      <c r="E6" s="5" t="s">
        <v>125</v>
      </c>
      <c r="F6" s="4"/>
      <c r="G6" s="4">
        <v>1500</v>
      </c>
      <c r="H6" s="4">
        <v>1600</v>
      </c>
      <c r="I6" s="9">
        <f t="shared" si="0"/>
        <v>100</v>
      </c>
      <c r="J6" s="122">
        <f>SUM(I6:I7)</f>
        <v>300</v>
      </c>
      <c r="K6" s="64"/>
    </row>
    <row r="7" spans="3:11" ht="20.25" customHeight="1" x14ac:dyDescent="0.25">
      <c r="C7" s="124"/>
      <c r="D7" s="9" t="s">
        <v>126</v>
      </c>
      <c r="E7" s="5" t="s">
        <v>127</v>
      </c>
      <c r="F7" s="4"/>
      <c r="G7" s="4"/>
      <c r="H7" s="4">
        <v>200</v>
      </c>
      <c r="I7" s="9">
        <f t="shared" si="0"/>
        <v>200</v>
      </c>
      <c r="J7" s="124"/>
      <c r="K7" s="64"/>
    </row>
    <row r="8" spans="3:11" ht="20.25" customHeight="1" x14ac:dyDescent="0.25">
      <c r="C8" s="122" t="s">
        <v>45</v>
      </c>
      <c r="D8" s="5" t="s">
        <v>44</v>
      </c>
      <c r="E8" s="5" t="s">
        <v>3</v>
      </c>
      <c r="F8" s="4">
        <v>50</v>
      </c>
      <c r="G8" s="4"/>
      <c r="H8" s="4"/>
      <c r="I8" s="9">
        <f t="shared" si="0"/>
        <v>50</v>
      </c>
      <c r="J8" s="122">
        <f>SUM(I8:I9)</f>
        <v>150</v>
      </c>
      <c r="K8" s="64"/>
    </row>
    <row r="9" spans="3:11" ht="20.25" customHeight="1" x14ac:dyDescent="0.25">
      <c r="C9" s="123"/>
      <c r="D9" s="5" t="s">
        <v>14</v>
      </c>
      <c r="E9" s="5" t="s">
        <v>3</v>
      </c>
      <c r="F9" s="4">
        <v>100</v>
      </c>
      <c r="G9" s="4"/>
      <c r="H9" s="4"/>
      <c r="I9" s="9">
        <f t="shared" si="0"/>
        <v>100</v>
      </c>
      <c r="J9" s="123"/>
      <c r="K9" s="64"/>
    </row>
    <row r="10" spans="3:11" ht="20.25" customHeight="1" x14ac:dyDescent="0.25">
      <c r="C10" s="83" t="s">
        <v>59</v>
      </c>
      <c r="D10" s="5" t="s">
        <v>112</v>
      </c>
      <c r="E10" s="5" t="s">
        <v>1</v>
      </c>
      <c r="F10" s="4"/>
      <c r="G10" s="4">
        <f>100+150</f>
        <v>250</v>
      </c>
      <c r="H10" s="4">
        <f>200+300</f>
        <v>500</v>
      </c>
      <c r="I10" s="9">
        <f t="shared" si="0"/>
        <v>250</v>
      </c>
      <c r="J10" s="83">
        <f>SUM(I10:I10)</f>
        <v>250</v>
      </c>
      <c r="K10" s="64"/>
    </row>
    <row r="11" spans="3:11" ht="20.25" customHeight="1" x14ac:dyDescent="0.25">
      <c r="C11" s="129" t="s">
        <v>65</v>
      </c>
      <c r="D11" s="5" t="s">
        <v>113</v>
      </c>
      <c r="E11" s="5" t="s">
        <v>114</v>
      </c>
      <c r="F11" s="4">
        <v>250</v>
      </c>
      <c r="G11" s="4">
        <f>100+50+50</f>
        <v>200</v>
      </c>
      <c r="H11" s="4"/>
      <c r="I11" s="9">
        <f t="shared" si="0"/>
        <v>50</v>
      </c>
      <c r="J11" s="129">
        <f>SUM(I11:I12)</f>
        <v>100</v>
      </c>
      <c r="K11" s="64"/>
    </row>
    <row r="12" spans="3:11" ht="20.25" customHeight="1" x14ac:dyDescent="0.25">
      <c r="C12" s="129"/>
      <c r="D12" s="5" t="s">
        <v>64</v>
      </c>
      <c r="E12" s="5" t="s">
        <v>5</v>
      </c>
      <c r="F12" s="4">
        <v>100</v>
      </c>
      <c r="G12" s="4">
        <v>50</v>
      </c>
      <c r="H12" s="4"/>
      <c r="I12" s="9">
        <f t="shared" si="0"/>
        <v>50</v>
      </c>
      <c r="J12" s="129"/>
      <c r="K12" s="64"/>
    </row>
    <row r="13" spans="3:11" ht="20.25" customHeight="1" x14ac:dyDescent="0.25">
      <c r="C13" s="129" t="s">
        <v>75</v>
      </c>
      <c r="D13" s="5" t="s">
        <v>12</v>
      </c>
      <c r="E13" s="5" t="s">
        <v>1</v>
      </c>
      <c r="F13" s="4">
        <v>350</v>
      </c>
      <c r="G13" s="4">
        <v>50</v>
      </c>
      <c r="H13" s="4"/>
      <c r="I13" s="9">
        <f t="shared" si="0"/>
        <v>300</v>
      </c>
      <c r="J13" s="129">
        <f>SUM(I13:I14)</f>
        <v>550</v>
      </c>
      <c r="K13" s="64" t="s">
        <v>111</v>
      </c>
    </row>
    <row r="14" spans="3:11" ht="20.25" customHeight="1" x14ac:dyDescent="0.25">
      <c r="C14" s="129"/>
      <c r="D14" s="5" t="s">
        <v>122</v>
      </c>
      <c r="E14" s="5" t="s">
        <v>123</v>
      </c>
      <c r="F14" s="4"/>
      <c r="G14" s="4"/>
      <c r="H14" s="4">
        <v>250</v>
      </c>
      <c r="I14" s="9">
        <f t="shared" si="0"/>
        <v>250</v>
      </c>
      <c r="J14" s="129"/>
      <c r="K14" s="64"/>
    </row>
    <row r="15" spans="3:11" ht="20.25" customHeight="1" x14ac:dyDescent="0.25">
      <c r="C15" s="89" t="s">
        <v>47</v>
      </c>
      <c r="D15" s="5" t="s">
        <v>129</v>
      </c>
      <c r="E15" s="5" t="s">
        <v>130</v>
      </c>
      <c r="F15" s="4"/>
      <c r="G15" s="4">
        <v>100</v>
      </c>
      <c r="H15" s="4">
        <v>150</v>
      </c>
      <c r="I15" s="9">
        <f>F15+H15-G15</f>
        <v>50</v>
      </c>
      <c r="J15" s="89">
        <f>SUM(I15:I15)</f>
        <v>50</v>
      </c>
      <c r="K15" s="64"/>
    </row>
    <row r="16" spans="3:11" ht="20.25" customHeight="1" x14ac:dyDescent="0.25">
      <c r="C16" s="122" t="s">
        <v>24</v>
      </c>
      <c r="D16" s="5" t="s">
        <v>22</v>
      </c>
      <c r="E16" s="5" t="s">
        <v>1</v>
      </c>
      <c r="F16" s="4"/>
      <c r="G16" s="4">
        <v>150</v>
      </c>
      <c r="H16" s="4">
        <v>400</v>
      </c>
      <c r="I16" s="9">
        <f t="shared" si="0"/>
        <v>250</v>
      </c>
      <c r="J16" s="129">
        <f>SUM(I16:I17)</f>
        <v>650</v>
      </c>
      <c r="K16" s="64"/>
    </row>
    <row r="17" spans="3:11" ht="20.25" customHeight="1" x14ac:dyDescent="0.25">
      <c r="C17" s="124"/>
      <c r="D17" s="5" t="s">
        <v>22</v>
      </c>
      <c r="E17" s="5" t="s">
        <v>131</v>
      </c>
      <c r="F17" s="4"/>
      <c r="G17" s="4"/>
      <c r="H17" s="4">
        <v>400</v>
      </c>
      <c r="I17" s="9">
        <f t="shared" si="0"/>
        <v>400</v>
      </c>
      <c r="J17" s="129"/>
      <c r="K17" s="64"/>
    </row>
    <row r="18" spans="3:11" ht="20.25" customHeight="1" x14ac:dyDescent="0.25">
      <c r="C18" s="81" t="s">
        <v>20</v>
      </c>
      <c r="D18" s="3" t="s">
        <v>22</v>
      </c>
      <c r="E18" s="3" t="s">
        <v>92</v>
      </c>
      <c r="F18" s="4">
        <v>300</v>
      </c>
      <c r="G18" s="4">
        <v>250</v>
      </c>
      <c r="H18" s="4"/>
      <c r="I18" s="9">
        <f t="shared" si="0"/>
        <v>50</v>
      </c>
      <c r="J18" s="84">
        <f>SUM(I18:I18)</f>
        <v>50</v>
      </c>
      <c r="K18" s="81" t="s">
        <v>124</v>
      </c>
    </row>
    <row r="19" spans="3:11" ht="20.25" customHeight="1" x14ac:dyDescent="0.25">
      <c r="C19" s="131" t="s">
        <v>0</v>
      </c>
      <c r="D19" s="131"/>
      <c r="E19" s="131"/>
      <c r="F19" s="88">
        <f>SUM(F4:F18)</f>
        <v>2350</v>
      </c>
      <c r="G19" s="88">
        <f>SUM(G4:G18)</f>
        <v>2750</v>
      </c>
      <c r="H19" s="88">
        <f>SUM(H4:H18)</f>
        <v>3800</v>
      </c>
      <c r="I19" s="88">
        <f>SUM(I4:I18)</f>
        <v>3400</v>
      </c>
      <c r="J19" s="88">
        <f>SUM(J4:J18)</f>
        <v>3400</v>
      </c>
      <c r="K19" s="82"/>
    </row>
    <row r="20" spans="3:11" ht="19.5" customHeight="1" x14ac:dyDescent="0.25">
      <c r="C20" s="40"/>
      <c r="D20" s="40"/>
      <c r="E20" s="40"/>
      <c r="J20"/>
    </row>
    <row r="21" spans="3:11" ht="19.5" customHeight="1" x14ac:dyDescent="0.25">
      <c r="C21" s="40"/>
      <c r="D21" s="40"/>
      <c r="E21" s="40"/>
      <c r="J21" s="40"/>
    </row>
    <row r="22" spans="3:11" ht="19.5" customHeight="1" x14ac:dyDescent="0.25"/>
  </sheetData>
  <mergeCells count="12">
    <mergeCell ref="C19:E19"/>
    <mergeCell ref="C11:C12"/>
    <mergeCell ref="J11:J12"/>
    <mergeCell ref="C13:C14"/>
    <mergeCell ref="J13:J14"/>
    <mergeCell ref="C16:C17"/>
    <mergeCell ref="J16:J17"/>
    <mergeCell ref="I2:J2"/>
    <mergeCell ref="C6:C7"/>
    <mergeCell ref="J6:J7"/>
    <mergeCell ref="J8:J9"/>
    <mergeCell ref="C8:C9"/>
  </mergeCells>
  <printOptions horizontalCentered="1" verticalCentered="1"/>
  <pageMargins left="0" right="0" top="0" bottom="0" header="0" footer="0"/>
  <pageSetup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0"/>
  <sheetViews>
    <sheetView topLeftCell="A13" zoomScale="85" zoomScaleNormal="85" workbookViewId="0">
      <selection activeCell="N27" sqref="N27"/>
    </sheetView>
  </sheetViews>
  <sheetFormatPr defaultRowHeight="15" x14ac:dyDescent="0.25"/>
  <cols>
    <col min="3" max="3" width="11.140625" style="1" customWidth="1"/>
    <col min="4" max="4" width="24.140625" style="1" bestFit="1" customWidth="1"/>
    <col min="5" max="5" width="16.7109375" style="1" customWidth="1"/>
    <col min="6" max="7" width="11.42578125" customWidth="1"/>
    <col min="8" max="8" width="8.5703125" customWidth="1"/>
    <col min="9" max="9" width="11.42578125" customWidth="1"/>
    <col min="10" max="10" width="11.42578125" style="1" customWidth="1"/>
    <col min="11" max="11" width="24.28515625" bestFit="1" customWidth="1"/>
  </cols>
  <sheetData>
    <row r="1" spans="3:11" ht="15.75" thickBot="1" x14ac:dyDescent="0.3"/>
    <row r="2" spans="3:11" ht="15.75" thickBot="1" x14ac:dyDescent="0.3">
      <c r="C2" s="93"/>
      <c r="D2" s="94"/>
      <c r="E2" s="94"/>
      <c r="F2" s="95"/>
      <c r="G2" s="95"/>
      <c r="H2" s="95"/>
      <c r="I2" s="142">
        <f ca="1">TODAY()</f>
        <v>45754</v>
      </c>
      <c r="J2" s="142"/>
      <c r="K2" s="96"/>
    </row>
    <row r="3" spans="3:11" ht="45" x14ac:dyDescent="0.25">
      <c r="C3" s="98" t="s">
        <v>32</v>
      </c>
      <c r="D3" s="99" t="s">
        <v>42</v>
      </c>
      <c r="E3" s="99" t="s">
        <v>41</v>
      </c>
      <c r="F3" s="100" t="s">
        <v>132</v>
      </c>
      <c r="G3" s="101" t="s">
        <v>39</v>
      </c>
      <c r="H3" s="101" t="s">
        <v>38</v>
      </c>
      <c r="I3" s="102" t="s">
        <v>46</v>
      </c>
      <c r="J3" s="99" t="s">
        <v>46</v>
      </c>
      <c r="K3" s="103" t="s">
        <v>82</v>
      </c>
    </row>
    <row r="4" spans="3:11" ht="22.5" customHeight="1" x14ac:dyDescent="0.25">
      <c r="C4" s="139" t="s">
        <v>31</v>
      </c>
      <c r="D4" s="105" t="s">
        <v>140</v>
      </c>
      <c r="E4" s="105" t="s">
        <v>3</v>
      </c>
      <c r="F4" s="5"/>
      <c r="G4" s="3">
        <f>150+1400</f>
        <v>1550</v>
      </c>
      <c r="H4" s="3">
        <f>200+1650+150</f>
        <v>2000</v>
      </c>
      <c r="I4" s="9">
        <f t="shared" ref="I4:I26" si="0">F4+H4-G4</f>
        <v>450</v>
      </c>
      <c r="J4" s="129">
        <f>SUM(I4:I5)</f>
        <v>950</v>
      </c>
      <c r="K4" s="104"/>
    </row>
    <row r="5" spans="3:11" ht="22.5" customHeight="1" x14ac:dyDescent="0.25">
      <c r="C5" s="140"/>
      <c r="D5" s="111" t="s">
        <v>121</v>
      </c>
      <c r="E5" s="111" t="s">
        <v>9</v>
      </c>
      <c r="F5" s="5"/>
      <c r="G5" s="3"/>
      <c r="H5" s="3">
        <v>500</v>
      </c>
      <c r="I5" s="9">
        <f t="shared" si="0"/>
        <v>500</v>
      </c>
      <c r="J5" s="129"/>
      <c r="K5" s="104"/>
    </row>
    <row r="6" spans="3:11" ht="22.5" customHeight="1" x14ac:dyDescent="0.25">
      <c r="C6" s="139" t="s">
        <v>50</v>
      </c>
      <c r="D6" s="3" t="s">
        <v>68</v>
      </c>
      <c r="E6" s="3" t="s">
        <v>1</v>
      </c>
      <c r="F6" s="9">
        <v>1200</v>
      </c>
      <c r="G6" s="9">
        <v>1150</v>
      </c>
      <c r="H6" s="9"/>
      <c r="I6" s="9">
        <f t="shared" si="0"/>
        <v>50</v>
      </c>
      <c r="J6" s="129">
        <f>SUM(I6:I7)</f>
        <v>150</v>
      </c>
      <c r="K6" s="91" t="s">
        <v>119</v>
      </c>
    </row>
    <row r="7" spans="3:11" ht="22.5" customHeight="1" x14ac:dyDescent="0.25">
      <c r="C7" s="140"/>
      <c r="D7" s="3" t="s">
        <v>49</v>
      </c>
      <c r="E7" s="3" t="s">
        <v>1</v>
      </c>
      <c r="F7" s="9"/>
      <c r="G7" s="9">
        <v>100</v>
      </c>
      <c r="H7" s="9">
        <v>200</v>
      </c>
      <c r="I7" s="9">
        <f t="shared" si="0"/>
        <v>100</v>
      </c>
      <c r="J7" s="129"/>
      <c r="K7" s="91"/>
    </row>
    <row r="8" spans="3:11" ht="22.5" customHeight="1" x14ac:dyDescent="0.25">
      <c r="C8" s="114" t="s">
        <v>61</v>
      </c>
      <c r="D8" s="3" t="s">
        <v>12</v>
      </c>
      <c r="E8" s="3" t="s">
        <v>3</v>
      </c>
      <c r="F8" s="9"/>
      <c r="G8" s="9"/>
      <c r="H8" s="9">
        <v>2000</v>
      </c>
      <c r="I8" s="9">
        <f t="shared" si="0"/>
        <v>2000</v>
      </c>
      <c r="J8" s="111">
        <f>SUM(I8:I8)</f>
        <v>2000</v>
      </c>
      <c r="K8" s="91"/>
    </row>
    <row r="9" spans="3:11" ht="22.5" customHeight="1" x14ac:dyDescent="0.25">
      <c r="C9" s="139" t="s">
        <v>26</v>
      </c>
      <c r="D9" s="46" t="s">
        <v>137</v>
      </c>
      <c r="E9" s="46" t="s">
        <v>5</v>
      </c>
      <c r="F9" s="9"/>
      <c r="G9" s="9">
        <f>50+50+1750</f>
        <v>1850</v>
      </c>
      <c r="H9" s="9">
        <f>200+500+1200+300+200</f>
        <v>2400</v>
      </c>
      <c r="I9" s="9">
        <f t="shared" si="0"/>
        <v>550</v>
      </c>
      <c r="J9" s="122">
        <f>SUM(I9:I11)</f>
        <v>750</v>
      </c>
      <c r="K9" s="92" t="s">
        <v>136</v>
      </c>
    </row>
    <row r="10" spans="3:11" ht="22.5" customHeight="1" x14ac:dyDescent="0.25">
      <c r="C10" s="141"/>
      <c r="D10" s="9" t="s">
        <v>137</v>
      </c>
      <c r="E10" s="46" t="s">
        <v>3</v>
      </c>
      <c r="F10" s="9"/>
      <c r="G10" s="9"/>
      <c r="H10" s="9">
        <v>100</v>
      </c>
      <c r="I10" s="9">
        <f t="shared" si="0"/>
        <v>100</v>
      </c>
      <c r="J10" s="123"/>
      <c r="K10" s="92"/>
    </row>
    <row r="11" spans="3:11" ht="22.5" customHeight="1" x14ac:dyDescent="0.25">
      <c r="C11" s="140"/>
      <c r="D11" s="9" t="s">
        <v>137</v>
      </c>
      <c r="E11" s="46" t="s">
        <v>8</v>
      </c>
      <c r="F11" s="9"/>
      <c r="G11" s="9"/>
      <c r="H11" s="9">
        <v>100</v>
      </c>
      <c r="I11" s="9">
        <f t="shared" si="0"/>
        <v>100</v>
      </c>
      <c r="J11" s="124"/>
      <c r="K11" s="92"/>
    </row>
    <row r="12" spans="3:11" ht="22.5" customHeight="1" x14ac:dyDescent="0.25">
      <c r="C12" s="107" t="s">
        <v>58</v>
      </c>
      <c r="D12" s="9" t="s">
        <v>138</v>
      </c>
      <c r="E12" s="5" t="s">
        <v>139</v>
      </c>
      <c r="F12" s="9"/>
      <c r="G12" s="9">
        <f>1150+1400+850+150</f>
        <v>3550</v>
      </c>
      <c r="H12" s="9">
        <f>500+2500+600</f>
        <v>3600</v>
      </c>
      <c r="I12" s="9">
        <f t="shared" si="0"/>
        <v>50</v>
      </c>
      <c r="J12" s="105">
        <f>SUM(I12:I12)</f>
        <v>50</v>
      </c>
      <c r="K12" s="110"/>
    </row>
    <row r="13" spans="3:11" ht="22.5" customHeight="1" x14ac:dyDescent="0.25">
      <c r="C13" s="138" t="s">
        <v>98</v>
      </c>
      <c r="D13" s="9" t="s">
        <v>133</v>
      </c>
      <c r="E13" s="5" t="s">
        <v>3</v>
      </c>
      <c r="F13" s="4"/>
      <c r="G13" s="4">
        <f>200+1180</f>
        <v>1380</v>
      </c>
      <c r="H13" s="4">
        <f>450+1000</f>
        <v>1450</v>
      </c>
      <c r="I13" s="9">
        <f t="shared" si="0"/>
        <v>70</v>
      </c>
      <c r="J13" s="129">
        <f>SUM(I13:I15)</f>
        <v>320</v>
      </c>
      <c r="K13" s="90" t="s">
        <v>135</v>
      </c>
    </row>
    <row r="14" spans="3:11" ht="22.5" customHeight="1" x14ac:dyDescent="0.25">
      <c r="C14" s="138"/>
      <c r="D14" s="9" t="s">
        <v>22</v>
      </c>
      <c r="E14" s="5" t="s">
        <v>5</v>
      </c>
      <c r="F14" s="4"/>
      <c r="G14" s="4">
        <v>750</v>
      </c>
      <c r="H14" s="4">
        <v>900</v>
      </c>
      <c r="I14" s="9">
        <f t="shared" si="0"/>
        <v>150</v>
      </c>
      <c r="J14" s="129"/>
      <c r="K14" s="90"/>
    </row>
    <row r="15" spans="3:11" ht="22.5" customHeight="1" x14ac:dyDescent="0.25">
      <c r="C15" s="138"/>
      <c r="D15" s="9" t="s">
        <v>14</v>
      </c>
      <c r="E15" s="5" t="s">
        <v>125</v>
      </c>
      <c r="F15" s="4">
        <v>100</v>
      </c>
      <c r="G15" s="4"/>
      <c r="H15" s="4"/>
      <c r="I15" s="9">
        <f t="shared" si="0"/>
        <v>100</v>
      </c>
      <c r="J15" s="129"/>
      <c r="K15" s="90"/>
    </row>
    <row r="16" spans="3:11" ht="22.5" customHeight="1" x14ac:dyDescent="0.25">
      <c r="C16" s="109" t="s">
        <v>45</v>
      </c>
      <c r="D16" s="5" t="s">
        <v>14</v>
      </c>
      <c r="E16" s="5" t="s">
        <v>3</v>
      </c>
      <c r="F16" s="4">
        <v>100</v>
      </c>
      <c r="G16" s="4"/>
      <c r="H16" s="4"/>
      <c r="I16" s="9">
        <f t="shared" si="0"/>
        <v>100</v>
      </c>
      <c r="J16" s="105">
        <f>SUM(I16:I16)</f>
        <v>100</v>
      </c>
      <c r="K16" s="90"/>
    </row>
    <row r="17" spans="3:11" ht="22.5" customHeight="1" x14ac:dyDescent="0.25">
      <c r="C17" s="139" t="s">
        <v>65</v>
      </c>
      <c r="D17" s="105" t="s">
        <v>121</v>
      </c>
      <c r="E17" s="105" t="s">
        <v>9</v>
      </c>
      <c r="F17" s="4"/>
      <c r="G17" s="4">
        <v>650</v>
      </c>
      <c r="H17" s="4">
        <v>800</v>
      </c>
      <c r="I17" s="9">
        <f t="shared" si="0"/>
        <v>150</v>
      </c>
      <c r="J17" s="129">
        <f>SUM(I17:I18)</f>
        <v>200</v>
      </c>
      <c r="K17" s="90"/>
    </row>
    <row r="18" spans="3:11" ht="22.5" customHeight="1" x14ac:dyDescent="0.25">
      <c r="C18" s="140"/>
      <c r="D18" s="5" t="s">
        <v>6</v>
      </c>
      <c r="E18" s="5" t="s">
        <v>3</v>
      </c>
      <c r="F18" s="4"/>
      <c r="G18" s="4"/>
      <c r="H18" s="4">
        <v>50</v>
      </c>
      <c r="I18" s="9">
        <f t="shared" si="0"/>
        <v>50</v>
      </c>
      <c r="J18" s="129"/>
      <c r="K18" s="90"/>
    </row>
    <row r="19" spans="3:11" ht="22.5" customHeight="1" x14ac:dyDescent="0.25">
      <c r="C19" s="139" t="s">
        <v>75</v>
      </c>
      <c r="D19" s="5" t="s">
        <v>12</v>
      </c>
      <c r="E19" s="5" t="s">
        <v>1</v>
      </c>
      <c r="F19" s="4">
        <v>300</v>
      </c>
      <c r="G19" s="4"/>
      <c r="H19" s="4"/>
      <c r="I19" s="9">
        <f t="shared" si="0"/>
        <v>300</v>
      </c>
      <c r="J19" s="122">
        <f>SUM(I19:I20)</f>
        <v>350</v>
      </c>
      <c r="K19" s="90" t="s">
        <v>111</v>
      </c>
    </row>
    <row r="20" spans="3:11" ht="22.5" customHeight="1" x14ac:dyDescent="0.25">
      <c r="C20" s="140"/>
      <c r="D20" s="5" t="s">
        <v>118</v>
      </c>
      <c r="E20" s="5" t="s">
        <v>92</v>
      </c>
      <c r="F20" s="4"/>
      <c r="G20" s="4">
        <v>550</v>
      </c>
      <c r="H20" s="4">
        <v>600</v>
      </c>
      <c r="I20" s="9">
        <f t="shared" si="0"/>
        <v>50</v>
      </c>
      <c r="J20" s="124"/>
      <c r="K20" s="90"/>
    </row>
    <row r="21" spans="3:11" ht="22.5" customHeight="1" x14ac:dyDescent="0.25">
      <c r="C21" s="139" t="s">
        <v>47</v>
      </c>
      <c r="D21" s="5" t="s">
        <v>112</v>
      </c>
      <c r="E21" s="5" t="s">
        <v>60</v>
      </c>
      <c r="F21" s="4"/>
      <c r="G21" s="4"/>
      <c r="H21" s="4">
        <v>50</v>
      </c>
      <c r="I21" s="9">
        <f t="shared" si="0"/>
        <v>50</v>
      </c>
      <c r="J21" s="122">
        <f>SUM(I21:I23)</f>
        <v>600</v>
      </c>
      <c r="K21" s="90"/>
    </row>
    <row r="22" spans="3:11" ht="22.5" customHeight="1" x14ac:dyDescent="0.25">
      <c r="C22" s="141"/>
      <c r="D22" s="5" t="s">
        <v>112</v>
      </c>
      <c r="E22" s="5" t="s">
        <v>5</v>
      </c>
      <c r="F22" s="4"/>
      <c r="G22" s="4"/>
      <c r="H22" s="4">
        <v>50</v>
      </c>
      <c r="I22" s="9">
        <f t="shared" si="0"/>
        <v>50</v>
      </c>
      <c r="J22" s="123"/>
      <c r="K22" s="90"/>
    </row>
    <row r="23" spans="3:11" ht="22.5" customHeight="1" x14ac:dyDescent="0.25">
      <c r="C23" s="140"/>
      <c r="D23" s="5" t="s">
        <v>129</v>
      </c>
      <c r="E23" s="5" t="s">
        <v>1</v>
      </c>
      <c r="F23" s="4"/>
      <c r="G23" s="4"/>
      <c r="H23" s="4">
        <f>250+250</f>
        <v>500</v>
      </c>
      <c r="I23" s="9">
        <f t="shared" si="0"/>
        <v>500</v>
      </c>
      <c r="J23" s="124"/>
      <c r="K23" s="90"/>
    </row>
    <row r="24" spans="3:11" ht="22.5" customHeight="1" x14ac:dyDescent="0.25">
      <c r="C24" s="108" t="s">
        <v>134</v>
      </c>
      <c r="D24" s="5" t="s">
        <v>12</v>
      </c>
      <c r="E24" s="5" t="s">
        <v>5</v>
      </c>
      <c r="F24" s="4"/>
      <c r="G24" s="4">
        <f>150+150+50+1100</f>
        <v>1450</v>
      </c>
      <c r="H24" s="4">
        <v>1950</v>
      </c>
      <c r="I24" s="9">
        <f t="shared" si="0"/>
        <v>500</v>
      </c>
      <c r="J24" s="106">
        <f>SUM(I24:I24)</f>
        <v>500</v>
      </c>
      <c r="K24" s="92" t="s">
        <v>136</v>
      </c>
    </row>
    <row r="25" spans="3:11" ht="22.5" customHeight="1" x14ac:dyDescent="0.25">
      <c r="C25" s="113" t="s">
        <v>24</v>
      </c>
      <c r="D25" s="5" t="s">
        <v>22</v>
      </c>
      <c r="E25" s="5" t="s">
        <v>3</v>
      </c>
      <c r="F25" s="116"/>
      <c r="G25" s="116"/>
      <c r="H25" s="116">
        <v>800</v>
      </c>
      <c r="I25" s="9">
        <f t="shared" si="0"/>
        <v>800</v>
      </c>
      <c r="J25" s="112">
        <f t="shared" ref="J25:J26" si="1">SUM(I25:I25)</f>
        <v>800</v>
      </c>
      <c r="K25" s="117"/>
    </row>
    <row r="26" spans="3:11" ht="22.5" customHeight="1" x14ac:dyDescent="0.25">
      <c r="C26" s="113" t="s">
        <v>15</v>
      </c>
      <c r="D26" s="5" t="s">
        <v>4</v>
      </c>
      <c r="E26" s="5" t="s">
        <v>141</v>
      </c>
      <c r="F26" s="116"/>
      <c r="G26" s="116"/>
      <c r="H26" s="116">
        <v>100</v>
      </c>
      <c r="I26" s="9">
        <f t="shared" si="0"/>
        <v>100</v>
      </c>
      <c r="J26" s="112">
        <f t="shared" si="1"/>
        <v>100</v>
      </c>
      <c r="K26" s="117"/>
    </row>
    <row r="27" spans="3:11" ht="20.25" customHeight="1" thickBot="1" x14ac:dyDescent="0.3">
      <c r="C27" s="136" t="s">
        <v>0</v>
      </c>
      <c r="D27" s="137"/>
      <c r="E27" s="137"/>
      <c r="F27" s="115">
        <f>SUM(F4:F26)</f>
        <v>1700</v>
      </c>
      <c r="G27" s="115">
        <f>SUM(G4:G26)</f>
        <v>12980</v>
      </c>
      <c r="H27" s="115">
        <f>SUM(H4:H26)</f>
        <v>18150</v>
      </c>
      <c r="I27" s="115">
        <f>SUM(I4:I26)</f>
        <v>6870</v>
      </c>
      <c r="J27" s="115">
        <f>SUM(J4:J26)</f>
        <v>6870</v>
      </c>
      <c r="K27" s="97"/>
    </row>
    <row r="28" spans="3:11" ht="19.5" customHeight="1" x14ac:dyDescent="0.25">
      <c r="C28" s="40"/>
      <c r="D28" s="40"/>
      <c r="E28" s="40"/>
      <c r="J28"/>
    </row>
    <row r="29" spans="3:11" ht="19.5" customHeight="1" x14ac:dyDescent="0.25">
      <c r="C29" s="40"/>
      <c r="D29" s="40"/>
      <c r="E29" s="40"/>
      <c r="J29" s="40"/>
    </row>
    <row r="30" spans="3:11" ht="19.5" customHeight="1" x14ac:dyDescent="0.25"/>
  </sheetData>
  <mergeCells count="16">
    <mergeCell ref="I2:J2"/>
    <mergeCell ref="J9:J11"/>
    <mergeCell ref="C9:C11"/>
    <mergeCell ref="C6:C7"/>
    <mergeCell ref="J6:J7"/>
    <mergeCell ref="C4:C5"/>
    <mergeCell ref="J4:J5"/>
    <mergeCell ref="C27:E27"/>
    <mergeCell ref="C13:C15"/>
    <mergeCell ref="J13:J15"/>
    <mergeCell ref="J17:J18"/>
    <mergeCell ref="C17:C18"/>
    <mergeCell ref="C19:C20"/>
    <mergeCell ref="J19:J20"/>
    <mergeCell ref="C21:C23"/>
    <mergeCell ref="J21:J23"/>
  </mergeCells>
  <printOptions horizontalCentered="1" verticalCentered="1"/>
  <pageMargins left="0" right="0" top="0" bottom="0" header="0" footer="0"/>
  <pageSetup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7"/>
  <sheetViews>
    <sheetView tabSelected="1" zoomScale="85" zoomScaleNormal="85" workbookViewId="0">
      <selection activeCell="E10" sqref="C2:K24"/>
    </sheetView>
  </sheetViews>
  <sheetFormatPr defaultRowHeight="15" x14ac:dyDescent="0.25"/>
  <cols>
    <col min="3" max="3" width="11.140625" style="1" customWidth="1"/>
    <col min="4" max="4" width="24.140625" style="1" bestFit="1" customWidth="1"/>
    <col min="5" max="5" width="16.7109375" style="1" customWidth="1"/>
    <col min="6" max="6" width="12.7109375" customWidth="1"/>
    <col min="7" max="7" width="11.42578125" customWidth="1"/>
    <col min="8" max="8" width="8.5703125" customWidth="1"/>
    <col min="9" max="9" width="11.42578125" customWidth="1"/>
    <col min="10" max="10" width="11.42578125" style="1" customWidth="1"/>
    <col min="11" max="11" width="24.28515625" bestFit="1" customWidth="1"/>
  </cols>
  <sheetData>
    <row r="1" spans="3:11" ht="15.75" thickBot="1" x14ac:dyDescent="0.3"/>
    <row r="2" spans="3:11" ht="15.75" thickBot="1" x14ac:dyDescent="0.3">
      <c r="C2" s="93"/>
      <c r="D2" s="94"/>
      <c r="E2" s="94"/>
      <c r="F2" s="95"/>
      <c r="G2" s="95"/>
      <c r="H2" s="95"/>
      <c r="I2" s="142">
        <f ca="1">TODAY()</f>
        <v>45754</v>
      </c>
      <c r="J2" s="142"/>
      <c r="K2" s="96"/>
    </row>
    <row r="3" spans="3:11" ht="45" customHeight="1" x14ac:dyDescent="0.25">
      <c r="C3" s="98" t="s">
        <v>32</v>
      </c>
      <c r="D3" s="99" t="s">
        <v>42</v>
      </c>
      <c r="E3" s="99" t="s">
        <v>41</v>
      </c>
      <c r="F3" s="100" t="s">
        <v>142</v>
      </c>
      <c r="G3" s="101" t="s">
        <v>39</v>
      </c>
      <c r="H3" s="101" t="s">
        <v>38</v>
      </c>
      <c r="I3" s="102" t="s">
        <v>46</v>
      </c>
      <c r="J3" s="99" t="s">
        <v>46</v>
      </c>
      <c r="K3" s="103" t="s">
        <v>82</v>
      </c>
    </row>
    <row r="4" spans="3:11" ht="22.5" customHeight="1" x14ac:dyDescent="0.25">
      <c r="C4" s="120" t="s">
        <v>50</v>
      </c>
      <c r="D4" s="3" t="s">
        <v>49</v>
      </c>
      <c r="E4" s="3" t="s">
        <v>1</v>
      </c>
      <c r="F4" s="9">
        <v>100</v>
      </c>
      <c r="G4" s="9"/>
      <c r="H4" s="9"/>
      <c r="I4" s="9">
        <f t="shared" ref="I4" si="0">F4+H4-G4</f>
        <v>100</v>
      </c>
      <c r="J4" s="118">
        <f>SUM(I4:I4)</f>
        <v>100</v>
      </c>
      <c r="K4" s="91"/>
    </row>
    <row r="5" spans="3:11" ht="22.5" customHeight="1" x14ac:dyDescent="0.25">
      <c r="C5" s="120" t="s">
        <v>61</v>
      </c>
      <c r="D5" s="9" t="s">
        <v>83</v>
      </c>
      <c r="E5" s="5" t="s">
        <v>3</v>
      </c>
      <c r="F5" s="9"/>
      <c r="G5" s="9">
        <v>1200</v>
      </c>
      <c r="H5" s="9">
        <f>500+700+100</f>
        <v>1300</v>
      </c>
      <c r="I5" s="9">
        <f t="shared" ref="I5:I23" si="1">F5+H5-G5</f>
        <v>100</v>
      </c>
      <c r="J5" s="118">
        <f>SUM(I5:I5)</f>
        <v>100</v>
      </c>
      <c r="K5" s="91"/>
    </row>
    <row r="6" spans="3:11" ht="22.5" customHeight="1" x14ac:dyDescent="0.25">
      <c r="C6" s="138" t="s">
        <v>26</v>
      </c>
      <c r="D6" s="46" t="s">
        <v>137</v>
      </c>
      <c r="E6" s="46" t="s">
        <v>5</v>
      </c>
      <c r="F6" s="9">
        <v>550</v>
      </c>
      <c r="G6" s="9">
        <f>100+50</f>
        <v>150</v>
      </c>
      <c r="H6" s="9">
        <f>450+50</f>
        <v>500</v>
      </c>
      <c r="I6" s="9">
        <f t="shared" si="1"/>
        <v>900</v>
      </c>
      <c r="J6" s="129">
        <f>SUM(I6:I8)</f>
        <v>1650</v>
      </c>
      <c r="K6" s="92" t="s">
        <v>136</v>
      </c>
    </row>
    <row r="7" spans="3:11" ht="22.5" customHeight="1" x14ac:dyDescent="0.25">
      <c r="C7" s="138"/>
      <c r="D7" s="9" t="s">
        <v>137</v>
      </c>
      <c r="E7" s="46" t="s">
        <v>3</v>
      </c>
      <c r="F7" s="9">
        <v>100</v>
      </c>
      <c r="G7" s="9"/>
      <c r="H7" s="9">
        <f>50+50</f>
        <v>100</v>
      </c>
      <c r="I7" s="9">
        <f t="shared" si="1"/>
        <v>200</v>
      </c>
      <c r="J7" s="129"/>
      <c r="K7" s="92"/>
    </row>
    <row r="8" spans="3:11" ht="22.5" customHeight="1" x14ac:dyDescent="0.25">
      <c r="C8" s="138"/>
      <c r="D8" s="9" t="s">
        <v>137</v>
      </c>
      <c r="E8" s="46" t="s">
        <v>8</v>
      </c>
      <c r="F8" s="9">
        <v>100</v>
      </c>
      <c r="G8" s="9">
        <f>500+900</f>
        <v>1400</v>
      </c>
      <c r="H8" s="9">
        <f>200+950+700</f>
        <v>1850</v>
      </c>
      <c r="I8" s="9">
        <f t="shared" si="1"/>
        <v>550</v>
      </c>
      <c r="J8" s="129"/>
      <c r="K8" s="92"/>
    </row>
    <row r="9" spans="3:11" ht="22.5" customHeight="1" x14ac:dyDescent="0.25">
      <c r="C9" s="138" t="s">
        <v>58</v>
      </c>
      <c r="D9" s="9" t="s">
        <v>138</v>
      </c>
      <c r="E9" s="5" t="s">
        <v>139</v>
      </c>
      <c r="F9" s="9">
        <v>50</v>
      </c>
      <c r="G9" s="9"/>
      <c r="H9" s="9"/>
      <c r="I9" s="9">
        <f t="shared" si="1"/>
        <v>50</v>
      </c>
      <c r="J9" s="129">
        <f>SUM(I9:I10)</f>
        <v>100</v>
      </c>
      <c r="K9" s="121"/>
    </row>
    <row r="10" spans="3:11" ht="22.5" customHeight="1" x14ac:dyDescent="0.25">
      <c r="C10" s="138"/>
      <c r="D10" s="9" t="s">
        <v>94</v>
      </c>
      <c r="E10" s="5" t="s">
        <v>3</v>
      </c>
      <c r="F10" s="9"/>
      <c r="G10" s="9"/>
      <c r="H10" s="9">
        <v>50</v>
      </c>
      <c r="I10" s="9">
        <f t="shared" si="1"/>
        <v>50</v>
      </c>
      <c r="J10" s="129"/>
      <c r="K10" s="121"/>
    </row>
    <row r="11" spans="3:11" ht="22.5" customHeight="1" x14ac:dyDescent="0.25">
      <c r="C11" s="138" t="s">
        <v>98</v>
      </c>
      <c r="D11" s="9" t="s">
        <v>133</v>
      </c>
      <c r="E11" s="5" t="s">
        <v>3</v>
      </c>
      <c r="F11" s="4">
        <v>70</v>
      </c>
      <c r="G11" s="4"/>
      <c r="H11" s="4"/>
      <c r="I11" s="9">
        <f t="shared" si="1"/>
        <v>70</v>
      </c>
      <c r="J11" s="129">
        <f>SUM(I11:I13)</f>
        <v>420</v>
      </c>
      <c r="K11" s="90" t="s">
        <v>135</v>
      </c>
    </row>
    <row r="12" spans="3:11" ht="22.5" customHeight="1" x14ac:dyDescent="0.25">
      <c r="C12" s="138"/>
      <c r="D12" s="9" t="s">
        <v>22</v>
      </c>
      <c r="E12" s="5" t="s">
        <v>5</v>
      </c>
      <c r="F12" s="4">
        <v>150</v>
      </c>
      <c r="G12" s="4"/>
      <c r="H12" s="4"/>
      <c r="I12" s="9">
        <f t="shared" si="1"/>
        <v>150</v>
      </c>
      <c r="J12" s="129"/>
      <c r="K12" s="90"/>
    </row>
    <row r="13" spans="3:11" ht="22.5" customHeight="1" x14ac:dyDescent="0.25">
      <c r="C13" s="138"/>
      <c r="D13" s="9" t="s">
        <v>14</v>
      </c>
      <c r="E13" s="5" t="s">
        <v>125</v>
      </c>
      <c r="F13" s="4">
        <v>100</v>
      </c>
      <c r="G13" s="4"/>
      <c r="H13" s="4">
        <f>50+50</f>
        <v>100</v>
      </c>
      <c r="I13" s="9">
        <f t="shared" si="1"/>
        <v>200</v>
      </c>
      <c r="J13" s="129"/>
      <c r="K13" s="90"/>
    </row>
    <row r="14" spans="3:11" ht="22.5" customHeight="1" x14ac:dyDescent="0.25">
      <c r="C14" s="120" t="s">
        <v>59</v>
      </c>
      <c r="D14" s="5" t="s">
        <v>48</v>
      </c>
      <c r="E14" s="5" t="s">
        <v>3</v>
      </c>
      <c r="F14" s="4"/>
      <c r="G14" s="4"/>
      <c r="H14" s="4">
        <v>200</v>
      </c>
      <c r="I14" s="9">
        <f t="shared" si="1"/>
        <v>200</v>
      </c>
      <c r="J14" s="118">
        <f t="shared" ref="J14" si="2">SUM(I14:I14)</f>
        <v>200</v>
      </c>
      <c r="K14" s="90"/>
    </row>
    <row r="15" spans="3:11" ht="22.5" customHeight="1" x14ac:dyDescent="0.25">
      <c r="C15" s="138" t="s">
        <v>65</v>
      </c>
      <c r="D15" s="118" t="s">
        <v>121</v>
      </c>
      <c r="E15" s="118" t="s">
        <v>9</v>
      </c>
      <c r="F15" s="4">
        <v>150</v>
      </c>
      <c r="G15" s="4"/>
      <c r="H15" s="4"/>
      <c r="I15" s="9">
        <f t="shared" si="1"/>
        <v>150</v>
      </c>
      <c r="J15" s="129">
        <f>SUM(I15:I16)</f>
        <v>200</v>
      </c>
      <c r="K15" s="90"/>
    </row>
    <row r="16" spans="3:11" ht="22.5" customHeight="1" x14ac:dyDescent="0.25">
      <c r="C16" s="138"/>
      <c r="D16" s="5" t="s">
        <v>6</v>
      </c>
      <c r="E16" s="5" t="s">
        <v>3</v>
      </c>
      <c r="F16" s="4">
        <v>50</v>
      </c>
      <c r="G16" s="4"/>
      <c r="H16" s="4"/>
      <c r="I16" s="9">
        <f t="shared" si="1"/>
        <v>50</v>
      </c>
      <c r="J16" s="129"/>
      <c r="K16" s="90"/>
    </row>
    <row r="17" spans="3:11" ht="22.5" customHeight="1" x14ac:dyDescent="0.25">
      <c r="C17" s="138" t="s">
        <v>75</v>
      </c>
      <c r="D17" s="5" t="s">
        <v>12</v>
      </c>
      <c r="E17" s="5" t="s">
        <v>1</v>
      </c>
      <c r="F17" s="4">
        <v>300</v>
      </c>
      <c r="G17" s="4"/>
      <c r="H17" s="4"/>
      <c r="I17" s="9">
        <f t="shared" si="1"/>
        <v>300</v>
      </c>
      <c r="J17" s="129">
        <f>SUM(I17:I18)</f>
        <v>350</v>
      </c>
      <c r="K17" s="90" t="s">
        <v>111</v>
      </c>
    </row>
    <row r="18" spans="3:11" ht="22.5" customHeight="1" x14ac:dyDescent="0.25">
      <c r="C18" s="138"/>
      <c r="D18" s="5" t="s">
        <v>14</v>
      </c>
      <c r="E18" s="5" t="s">
        <v>125</v>
      </c>
      <c r="F18" s="4"/>
      <c r="G18" s="4">
        <f>150+2300</f>
        <v>2450</v>
      </c>
      <c r="H18" s="4">
        <v>2500</v>
      </c>
      <c r="I18" s="9">
        <f t="shared" si="1"/>
        <v>50</v>
      </c>
      <c r="J18" s="129"/>
      <c r="K18" s="90" t="s">
        <v>136</v>
      </c>
    </row>
    <row r="19" spans="3:11" ht="22.5" customHeight="1" x14ac:dyDescent="0.25">
      <c r="C19" s="138" t="s">
        <v>47</v>
      </c>
      <c r="D19" s="5" t="s">
        <v>112</v>
      </c>
      <c r="E19" s="5" t="s">
        <v>60</v>
      </c>
      <c r="F19" s="4">
        <v>50</v>
      </c>
      <c r="G19" s="4"/>
      <c r="H19" s="4"/>
      <c r="I19" s="9">
        <f t="shared" si="1"/>
        <v>50</v>
      </c>
      <c r="J19" s="129">
        <f>SUM(I19:I20)</f>
        <v>550</v>
      </c>
      <c r="K19" s="90"/>
    </row>
    <row r="20" spans="3:11" ht="22.5" customHeight="1" x14ac:dyDescent="0.25">
      <c r="C20" s="138"/>
      <c r="D20" s="5" t="s">
        <v>129</v>
      </c>
      <c r="E20" s="5" t="s">
        <v>1</v>
      </c>
      <c r="F20" s="4">
        <v>500</v>
      </c>
      <c r="G20" s="4"/>
      <c r="H20" s="4"/>
      <c r="I20" s="9">
        <f t="shared" si="1"/>
        <v>500</v>
      </c>
      <c r="J20" s="129"/>
      <c r="K20" s="90"/>
    </row>
    <row r="21" spans="3:11" ht="22.5" customHeight="1" x14ac:dyDescent="0.25">
      <c r="C21" s="120" t="s">
        <v>24</v>
      </c>
      <c r="D21" s="5" t="s">
        <v>22</v>
      </c>
      <c r="E21" s="5" t="s">
        <v>3</v>
      </c>
      <c r="F21" s="4">
        <v>800</v>
      </c>
      <c r="G21" s="4">
        <f>700+50</f>
        <v>750</v>
      </c>
      <c r="H21" s="4"/>
      <c r="I21" s="9">
        <f t="shared" si="1"/>
        <v>50</v>
      </c>
      <c r="J21" s="118">
        <f t="shared" ref="J21" si="3">SUM(I21:I21)</f>
        <v>50</v>
      </c>
      <c r="K21" s="92"/>
    </row>
    <row r="22" spans="3:11" ht="22.5" customHeight="1" x14ac:dyDescent="0.25">
      <c r="C22" s="138" t="s">
        <v>15</v>
      </c>
      <c r="D22" s="5" t="s">
        <v>4</v>
      </c>
      <c r="E22" s="5" t="s">
        <v>9</v>
      </c>
      <c r="F22" s="4"/>
      <c r="G22" s="4"/>
      <c r="H22" s="4">
        <v>750</v>
      </c>
      <c r="I22" s="9">
        <f t="shared" si="1"/>
        <v>750</v>
      </c>
      <c r="J22" s="129">
        <f>SUM(I22:I23)</f>
        <v>850</v>
      </c>
      <c r="K22" s="92"/>
    </row>
    <row r="23" spans="3:11" ht="22.5" customHeight="1" x14ac:dyDescent="0.25">
      <c r="C23" s="138"/>
      <c r="D23" s="5" t="s">
        <v>4</v>
      </c>
      <c r="E23" s="5" t="s">
        <v>141</v>
      </c>
      <c r="F23" s="4">
        <v>100</v>
      </c>
      <c r="G23" s="4"/>
      <c r="H23" s="4"/>
      <c r="I23" s="9">
        <f t="shared" si="1"/>
        <v>100</v>
      </c>
      <c r="J23" s="129"/>
      <c r="K23" s="92"/>
    </row>
    <row r="24" spans="3:11" ht="20.25" customHeight="1" thickBot="1" x14ac:dyDescent="0.3">
      <c r="C24" s="136" t="s">
        <v>0</v>
      </c>
      <c r="D24" s="137"/>
      <c r="E24" s="137"/>
      <c r="F24" s="119">
        <f t="shared" ref="F24:H24" si="4">SUM(F4:F23)</f>
        <v>3170</v>
      </c>
      <c r="G24" s="119">
        <f t="shared" si="4"/>
        <v>5950</v>
      </c>
      <c r="H24" s="119">
        <f t="shared" si="4"/>
        <v>7350</v>
      </c>
      <c r="I24" s="119">
        <f>SUM(I4:I23)</f>
        <v>4570</v>
      </c>
      <c r="J24" s="119">
        <f>SUM(J4:J23)</f>
        <v>4570</v>
      </c>
      <c r="K24" s="97"/>
    </row>
    <row r="25" spans="3:11" ht="19.5" customHeight="1" x14ac:dyDescent="0.25">
      <c r="C25" s="40"/>
      <c r="D25" s="40"/>
      <c r="E25" s="40"/>
      <c r="J25"/>
    </row>
    <row r="26" spans="3:11" ht="19.5" customHeight="1" x14ac:dyDescent="0.25">
      <c r="C26" s="40"/>
      <c r="D26" s="40"/>
      <c r="E26" s="40"/>
      <c r="J26" s="40"/>
    </row>
    <row r="27" spans="3:11" ht="19.5" customHeight="1" x14ac:dyDescent="0.25"/>
  </sheetData>
  <mergeCells count="16">
    <mergeCell ref="C19:C20"/>
    <mergeCell ref="J19:J20"/>
    <mergeCell ref="C24:E24"/>
    <mergeCell ref="C11:C13"/>
    <mergeCell ref="J11:J13"/>
    <mergeCell ref="C15:C16"/>
    <mergeCell ref="J15:J16"/>
    <mergeCell ref="C17:C18"/>
    <mergeCell ref="J17:J18"/>
    <mergeCell ref="C22:C23"/>
    <mergeCell ref="J22:J23"/>
    <mergeCell ref="I2:J2"/>
    <mergeCell ref="C6:C8"/>
    <mergeCell ref="J6:J8"/>
    <mergeCell ref="J9:J10"/>
    <mergeCell ref="C9:C10"/>
  </mergeCells>
  <printOptions horizontalCentered="1" verticalCentered="1"/>
  <pageMargins left="0" right="0" top="0" bottom="0" header="0" footer="0"/>
  <pageSetup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50"/>
  <sheetViews>
    <sheetView workbookViewId="0">
      <selection activeCell="N9" sqref="N9"/>
    </sheetView>
  </sheetViews>
  <sheetFormatPr defaultRowHeight="15" x14ac:dyDescent="0.25"/>
  <cols>
    <col min="4" max="4" width="7.7109375" style="1" bestFit="1" customWidth="1"/>
    <col min="5" max="5" width="15.7109375" style="1" bestFit="1" customWidth="1"/>
    <col min="6" max="6" width="16.7109375" style="1" customWidth="1"/>
    <col min="9" max="9" width="10.140625" customWidth="1"/>
    <col min="10" max="10" width="9" style="1" customWidth="1"/>
  </cols>
  <sheetData>
    <row r="2" spans="4:10" x14ac:dyDescent="0.25">
      <c r="D2" s="8"/>
      <c r="E2" s="8"/>
      <c r="F2" s="8"/>
      <c r="G2" s="16"/>
      <c r="H2" s="16"/>
      <c r="I2" s="127">
        <f ca="1">TODAY()</f>
        <v>45754</v>
      </c>
      <c r="J2" s="128"/>
    </row>
    <row r="3" spans="4:10" ht="30" x14ac:dyDescent="0.25">
      <c r="D3" s="6" t="s">
        <v>32</v>
      </c>
      <c r="E3" s="6" t="s">
        <v>42</v>
      </c>
      <c r="F3" s="6" t="s">
        <v>41</v>
      </c>
      <c r="G3" s="6" t="s">
        <v>55</v>
      </c>
      <c r="H3" s="6" t="s">
        <v>56</v>
      </c>
      <c r="I3" s="6" t="s">
        <v>57</v>
      </c>
      <c r="J3" s="6" t="s">
        <v>46</v>
      </c>
    </row>
    <row r="4" spans="4:10" x14ac:dyDescent="0.25">
      <c r="D4" s="129" t="s">
        <v>31</v>
      </c>
      <c r="E4" s="5" t="s">
        <v>30</v>
      </c>
      <c r="F4" s="5" t="s">
        <v>29</v>
      </c>
      <c r="G4" s="16">
        <v>100</v>
      </c>
      <c r="H4" s="16">
        <v>150</v>
      </c>
      <c r="I4" s="16">
        <f>H4-G4</f>
        <v>50</v>
      </c>
      <c r="J4" s="129">
        <f>SUM(I4:I6)</f>
        <v>500</v>
      </c>
    </row>
    <row r="5" spans="4:10" x14ac:dyDescent="0.25">
      <c r="D5" s="129"/>
      <c r="E5" s="5" t="s">
        <v>62</v>
      </c>
      <c r="F5" s="5" t="s">
        <v>3</v>
      </c>
      <c r="G5" s="16">
        <v>0</v>
      </c>
      <c r="H5" s="16">
        <v>350</v>
      </c>
      <c r="I5" s="16">
        <f t="shared" ref="I5:I49" si="0">H5-G5</f>
        <v>350</v>
      </c>
      <c r="J5" s="129"/>
    </row>
    <row r="6" spans="4:10" x14ac:dyDescent="0.25">
      <c r="D6" s="129"/>
      <c r="E6" s="5" t="s">
        <v>62</v>
      </c>
      <c r="F6" s="5" t="s">
        <v>8</v>
      </c>
      <c r="G6" s="16">
        <v>200</v>
      </c>
      <c r="H6" s="16">
        <v>300</v>
      </c>
      <c r="I6" s="16">
        <f t="shared" si="0"/>
        <v>100</v>
      </c>
      <c r="J6" s="129"/>
    </row>
    <row r="7" spans="4:10" x14ac:dyDescent="0.25">
      <c r="D7" s="15" t="s">
        <v>28</v>
      </c>
      <c r="E7" s="5" t="s">
        <v>27</v>
      </c>
      <c r="F7" s="5" t="s">
        <v>5</v>
      </c>
      <c r="G7" s="16">
        <v>1450</v>
      </c>
      <c r="H7" s="16">
        <v>1550</v>
      </c>
      <c r="I7" s="16">
        <f t="shared" si="0"/>
        <v>100</v>
      </c>
      <c r="J7" s="15">
        <f>SUM(I7:I7)</f>
        <v>100</v>
      </c>
    </row>
    <row r="8" spans="4:10" x14ac:dyDescent="0.25">
      <c r="D8" s="129" t="s">
        <v>50</v>
      </c>
      <c r="E8" s="5" t="s">
        <v>49</v>
      </c>
      <c r="F8" s="5" t="s">
        <v>3</v>
      </c>
      <c r="G8" s="16">
        <v>2100</v>
      </c>
      <c r="H8" s="16">
        <v>2450</v>
      </c>
      <c r="I8" s="16">
        <f t="shared" si="0"/>
        <v>350</v>
      </c>
      <c r="J8" s="129">
        <f>SUM(I8:I11)</f>
        <v>850</v>
      </c>
    </row>
    <row r="9" spans="4:10" x14ac:dyDescent="0.25">
      <c r="D9" s="129"/>
      <c r="E9" s="5" t="s">
        <v>63</v>
      </c>
      <c r="F9" s="5" t="s">
        <v>8</v>
      </c>
      <c r="G9" s="16">
        <v>0</v>
      </c>
      <c r="H9" s="16">
        <v>250</v>
      </c>
      <c r="I9" s="16">
        <f t="shared" si="0"/>
        <v>250</v>
      </c>
      <c r="J9" s="129"/>
    </row>
    <row r="10" spans="4:10" x14ac:dyDescent="0.25">
      <c r="D10" s="129"/>
      <c r="E10" s="5" t="s">
        <v>63</v>
      </c>
      <c r="F10" s="5" t="s">
        <v>3</v>
      </c>
      <c r="G10" s="16">
        <v>0</v>
      </c>
      <c r="H10" s="16">
        <v>200</v>
      </c>
      <c r="I10" s="16">
        <f t="shared" si="0"/>
        <v>200</v>
      </c>
      <c r="J10" s="129"/>
    </row>
    <row r="11" spans="4:10" x14ac:dyDescent="0.25">
      <c r="D11" s="129"/>
      <c r="E11" s="5" t="s">
        <v>63</v>
      </c>
      <c r="F11" s="5" t="s">
        <v>1</v>
      </c>
      <c r="G11" s="16">
        <v>0</v>
      </c>
      <c r="H11" s="16">
        <v>50</v>
      </c>
      <c r="I11" s="16">
        <f t="shared" si="0"/>
        <v>50</v>
      </c>
      <c r="J11" s="129"/>
    </row>
    <row r="12" spans="4:10" x14ac:dyDescent="0.25">
      <c r="D12" s="129" t="s">
        <v>61</v>
      </c>
      <c r="E12" s="5" t="s">
        <v>48</v>
      </c>
      <c r="F12" s="5" t="s">
        <v>60</v>
      </c>
      <c r="G12" s="16">
        <v>1900</v>
      </c>
      <c r="H12" s="16">
        <v>1950</v>
      </c>
      <c r="I12" s="16">
        <f t="shared" si="0"/>
        <v>50</v>
      </c>
      <c r="J12" s="129">
        <f>SUM(I12:I13)</f>
        <v>100</v>
      </c>
    </row>
    <row r="13" spans="4:10" x14ac:dyDescent="0.25">
      <c r="D13" s="129"/>
      <c r="E13" s="5" t="s">
        <v>48</v>
      </c>
      <c r="F13" s="5" t="s">
        <v>1</v>
      </c>
      <c r="G13" s="16">
        <v>0</v>
      </c>
      <c r="H13" s="16">
        <v>50</v>
      </c>
      <c r="I13" s="16">
        <f t="shared" si="0"/>
        <v>50</v>
      </c>
      <c r="J13" s="129"/>
    </row>
    <row r="14" spans="4:10" x14ac:dyDescent="0.25">
      <c r="D14" s="15" t="s">
        <v>51</v>
      </c>
      <c r="E14" s="5" t="s">
        <v>43</v>
      </c>
      <c r="F14" s="5" t="s">
        <v>3</v>
      </c>
      <c r="G14" s="16">
        <v>0</v>
      </c>
      <c r="H14" s="16">
        <v>150</v>
      </c>
      <c r="I14" s="16">
        <f t="shared" si="0"/>
        <v>150</v>
      </c>
      <c r="J14" s="15">
        <f>SUM(I14:I14)</f>
        <v>150</v>
      </c>
    </row>
    <row r="15" spans="4:10" x14ac:dyDescent="0.25">
      <c r="D15" s="14" t="s">
        <v>26</v>
      </c>
      <c r="E15" s="14" t="s">
        <v>25</v>
      </c>
      <c r="F15" s="3" t="s">
        <v>3</v>
      </c>
      <c r="G15" s="16">
        <v>4000</v>
      </c>
      <c r="H15" s="16">
        <v>4850</v>
      </c>
      <c r="I15" s="16">
        <f t="shared" si="0"/>
        <v>850</v>
      </c>
      <c r="J15" s="15">
        <f>SUM(I15:I15)</f>
        <v>850</v>
      </c>
    </row>
    <row r="16" spans="4:10" x14ac:dyDescent="0.25">
      <c r="D16" s="14" t="s">
        <v>58</v>
      </c>
      <c r="E16" s="9" t="s">
        <v>53</v>
      </c>
      <c r="F16" s="5" t="s">
        <v>54</v>
      </c>
      <c r="G16" s="16">
        <v>2450</v>
      </c>
      <c r="H16" s="16">
        <v>2600</v>
      </c>
      <c r="I16" s="16">
        <f t="shared" si="0"/>
        <v>150</v>
      </c>
      <c r="J16" s="15">
        <f>SUM(I16:I16)</f>
        <v>150</v>
      </c>
    </row>
    <row r="17" spans="4:10" x14ac:dyDescent="0.25">
      <c r="D17" s="14" t="s">
        <v>52</v>
      </c>
      <c r="E17" s="9" t="s">
        <v>53</v>
      </c>
      <c r="F17" s="5" t="s">
        <v>54</v>
      </c>
      <c r="G17" s="16">
        <v>4100</v>
      </c>
      <c r="H17" s="16">
        <v>4550</v>
      </c>
      <c r="I17" s="16">
        <f t="shared" si="0"/>
        <v>450</v>
      </c>
      <c r="J17" s="15">
        <f>SUM(I17:I17)</f>
        <v>450</v>
      </c>
    </row>
    <row r="18" spans="4:10" x14ac:dyDescent="0.25">
      <c r="D18" s="14" t="s">
        <v>45</v>
      </c>
      <c r="E18" s="5" t="s">
        <v>44</v>
      </c>
      <c r="F18" s="5" t="s">
        <v>3</v>
      </c>
      <c r="G18" s="16">
        <v>400</v>
      </c>
      <c r="H18" s="16">
        <v>450</v>
      </c>
      <c r="I18" s="16">
        <f t="shared" si="0"/>
        <v>50</v>
      </c>
      <c r="J18" s="15">
        <f>SUM(I18:I18)</f>
        <v>50</v>
      </c>
    </row>
    <row r="19" spans="4:10" x14ac:dyDescent="0.25">
      <c r="D19" s="132" t="s">
        <v>59</v>
      </c>
      <c r="E19" s="5" t="s">
        <v>48</v>
      </c>
      <c r="F19" s="3" t="s">
        <v>5</v>
      </c>
      <c r="G19" s="16">
        <v>3000</v>
      </c>
      <c r="H19" s="16">
        <v>4950</v>
      </c>
      <c r="I19" s="16">
        <f t="shared" si="0"/>
        <v>1950</v>
      </c>
      <c r="J19" s="129">
        <f>SUM(I19:I20)</f>
        <v>2050</v>
      </c>
    </row>
    <row r="20" spans="4:10" x14ac:dyDescent="0.25">
      <c r="D20" s="132"/>
      <c r="E20" s="5" t="s">
        <v>48</v>
      </c>
      <c r="F20" s="3" t="s">
        <v>3</v>
      </c>
      <c r="G20" s="16">
        <v>0</v>
      </c>
      <c r="H20" s="16">
        <v>100</v>
      </c>
      <c r="I20" s="16">
        <f t="shared" si="0"/>
        <v>100</v>
      </c>
      <c r="J20" s="129"/>
    </row>
    <row r="21" spans="4:10" x14ac:dyDescent="0.25">
      <c r="D21" s="132" t="s">
        <v>65</v>
      </c>
      <c r="E21" s="5" t="s">
        <v>64</v>
      </c>
      <c r="F21" s="5" t="s">
        <v>5</v>
      </c>
      <c r="G21" s="16">
        <v>0</v>
      </c>
      <c r="H21" s="16">
        <v>50</v>
      </c>
      <c r="I21" s="16">
        <f t="shared" si="0"/>
        <v>50</v>
      </c>
      <c r="J21" s="129">
        <f>SUM(I21:I22)</f>
        <v>750</v>
      </c>
    </row>
    <row r="22" spans="4:10" x14ac:dyDescent="0.25">
      <c r="D22" s="132"/>
      <c r="E22" s="5" t="s">
        <v>64</v>
      </c>
      <c r="F22" s="5" t="s">
        <v>3</v>
      </c>
      <c r="G22" s="16">
        <v>0</v>
      </c>
      <c r="H22" s="16">
        <v>700</v>
      </c>
      <c r="I22" s="16">
        <f t="shared" si="0"/>
        <v>700</v>
      </c>
      <c r="J22" s="129"/>
    </row>
    <row r="23" spans="4:10" x14ac:dyDescent="0.25">
      <c r="D23" s="132" t="s">
        <v>47</v>
      </c>
      <c r="E23" s="5" t="s">
        <v>48</v>
      </c>
      <c r="F23" s="5" t="s">
        <v>3</v>
      </c>
      <c r="G23" s="16">
        <v>1350</v>
      </c>
      <c r="H23" s="16">
        <v>1450</v>
      </c>
      <c r="I23" s="16">
        <f t="shared" si="0"/>
        <v>100</v>
      </c>
      <c r="J23" s="129">
        <f>SUM(I23:I24)</f>
        <v>450</v>
      </c>
    </row>
    <row r="24" spans="4:10" x14ac:dyDescent="0.25">
      <c r="D24" s="132"/>
      <c r="E24" s="5" t="s">
        <v>48</v>
      </c>
      <c r="F24" s="3" t="s">
        <v>5</v>
      </c>
      <c r="G24" s="16">
        <v>1450</v>
      </c>
      <c r="H24" s="16">
        <v>1800</v>
      </c>
      <c r="I24" s="16">
        <f t="shared" si="0"/>
        <v>350</v>
      </c>
      <c r="J24" s="129"/>
    </row>
    <row r="25" spans="4:10" x14ac:dyDescent="0.25">
      <c r="D25" s="132" t="s">
        <v>24</v>
      </c>
      <c r="E25" s="3" t="s">
        <v>23</v>
      </c>
      <c r="F25" s="5" t="s">
        <v>3</v>
      </c>
      <c r="G25" s="16">
        <v>650</v>
      </c>
      <c r="H25" s="16">
        <v>950</v>
      </c>
      <c r="I25" s="16">
        <f t="shared" si="0"/>
        <v>300</v>
      </c>
      <c r="J25" s="129">
        <f>SUM(I25:I28)</f>
        <v>1350</v>
      </c>
    </row>
    <row r="26" spans="4:10" x14ac:dyDescent="0.25">
      <c r="D26" s="132"/>
      <c r="E26" s="3" t="s">
        <v>23</v>
      </c>
      <c r="F26" s="5" t="s">
        <v>5</v>
      </c>
      <c r="G26" s="16">
        <v>4000</v>
      </c>
      <c r="H26" s="16">
        <v>4600</v>
      </c>
      <c r="I26" s="16">
        <f t="shared" si="0"/>
        <v>600</v>
      </c>
      <c r="J26" s="129"/>
    </row>
    <row r="27" spans="4:10" x14ac:dyDescent="0.25">
      <c r="D27" s="132"/>
      <c r="E27" s="3" t="s">
        <v>22</v>
      </c>
      <c r="F27" s="5" t="s">
        <v>3</v>
      </c>
      <c r="G27" s="16">
        <v>2850</v>
      </c>
      <c r="H27" s="16">
        <v>3250</v>
      </c>
      <c r="I27" s="16">
        <f t="shared" si="0"/>
        <v>400</v>
      </c>
      <c r="J27" s="129"/>
    </row>
    <row r="28" spans="4:10" x14ac:dyDescent="0.25">
      <c r="D28" s="132"/>
      <c r="E28" s="5" t="s">
        <v>22</v>
      </c>
      <c r="F28" s="5" t="s">
        <v>21</v>
      </c>
      <c r="G28" s="16">
        <v>0</v>
      </c>
      <c r="H28" s="16">
        <v>50</v>
      </c>
      <c r="I28" s="16">
        <f t="shared" si="0"/>
        <v>50</v>
      </c>
      <c r="J28" s="129"/>
    </row>
    <row r="29" spans="4:10" x14ac:dyDescent="0.25">
      <c r="D29" s="132" t="s">
        <v>20</v>
      </c>
      <c r="E29" s="14" t="s">
        <v>19</v>
      </c>
      <c r="F29" s="14" t="s">
        <v>3</v>
      </c>
      <c r="G29" s="16">
        <v>1022</v>
      </c>
      <c r="H29" s="16">
        <v>1450</v>
      </c>
      <c r="I29" s="16">
        <f t="shared" si="0"/>
        <v>428</v>
      </c>
      <c r="J29" s="129">
        <f>SUM(I29:I33)</f>
        <v>1778</v>
      </c>
    </row>
    <row r="30" spans="4:10" x14ac:dyDescent="0.25">
      <c r="D30" s="132"/>
      <c r="E30" s="14" t="s">
        <v>18</v>
      </c>
      <c r="F30" s="14" t="s">
        <v>3</v>
      </c>
      <c r="G30" s="16">
        <v>0</v>
      </c>
      <c r="H30" s="16">
        <v>100</v>
      </c>
      <c r="I30" s="16">
        <f t="shared" si="0"/>
        <v>100</v>
      </c>
      <c r="J30" s="129"/>
    </row>
    <row r="31" spans="4:10" x14ac:dyDescent="0.25">
      <c r="D31" s="132"/>
      <c r="E31" s="14" t="s">
        <v>17</v>
      </c>
      <c r="F31" s="14" t="s">
        <v>3</v>
      </c>
      <c r="G31" s="16">
        <v>0</v>
      </c>
      <c r="H31" s="16">
        <v>800</v>
      </c>
      <c r="I31" s="16">
        <f t="shared" si="0"/>
        <v>800</v>
      </c>
      <c r="J31" s="129"/>
    </row>
    <row r="32" spans="4:10" x14ac:dyDescent="0.25">
      <c r="D32" s="132"/>
      <c r="E32" s="14" t="s">
        <v>16</v>
      </c>
      <c r="F32" s="14" t="s">
        <v>3</v>
      </c>
      <c r="G32" s="16">
        <v>0</v>
      </c>
      <c r="H32" s="16">
        <v>250</v>
      </c>
      <c r="I32" s="16">
        <f t="shared" si="0"/>
        <v>250</v>
      </c>
      <c r="J32" s="129"/>
    </row>
    <row r="33" spans="4:10" x14ac:dyDescent="0.25">
      <c r="D33" s="132"/>
      <c r="E33" s="14" t="s">
        <v>16</v>
      </c>
      <c r="F33" s="14" t="s">
        <v>1</v>
      </c>
      <c r="G33" s="16">
        <v>0</v>
      </c>
      <c r="H33" s="16">
        <v>200</v>
      </c>
      <c r="I33" s="16">
        <f t="shared" si="0"/>
        <v>200</v>
      </c>
      <c r="J33" s="129"/>
    </row>
    <row r="34" spans="4:10" x14ac:dyDescent="0.25">
      <c r="D34" s="132" t="s">
        <v>15</v>
      </c>
      <c r="E34" s="5" t="s">
        <v>14</v>
      </c>
      <c r="F34" s="5" t="s">
        <v>3</v>
      </c>
      <c r="G34" s="16">
        <v>150</v>
      </c>
      <c r="H34" s="16">
        <v>1100</v>
      </c>
      <c r="I34" s="16">
        <f t="shared" si="0"/>
        <v>950</v>
      </c>
      <c r="J34" s="129">
        <f>SUM(I34:I38)</f>
        <v>1650</v>
      </c>
    </row>
    <row r="35" spans="4:10" x14ac:dyDescent="0.25">
      <c r="D35" s="132"/>
      <c r="E35" s="5" t="s">
        <v>14</v>
      </c>
      <c r="F35" s="5" t="s">
        <v>13</v>
      </c>
      <c r="G35" s="16">
        <v>0</v>
      </c>
      <c r="H35" s="16">
        <v>150</v>
      </c>
      <c r="I35" s="16">
        <f t="shared" si="0"/>
        <v>150</v>
      </c>
      <c r="J35" s="129"/>
    </row>
    <row r="36" spans="4:10" x14ac:dyDescent="0.25">
      <c r="D36" s="132"/>
      <c r="E36" s="5" t="s">
        <v>12</v>
      </c>
      <c r="F36" s="5" t="s">
        <v>8</v>
      </c>
      <c r="G36" s="16">
        <v>0</v>
      </c>
      <c r="H36" s="16">
        <v>100</v>
      </c>
      <c r="I36" s="16">
        <f t="shared" si="0"/>
        <v>100</v>
      </c>
      <c r="J36" s="129"/>
    </row>
    <row r="37" spans="4:10" x14ac:dyDescent="0.25">
      <c r="D37" s="132"/>
      <c r="E37" s="5" t="s">
        <v>17</v>
      </c>
      <c r="F37" s="5" t="s">
        <v>3</v>
      </c>
      <c r="G37" s="16">
        <v>150</v>
      </c>
      <c r="H37" s="16">
        <v>250</v>
      </c>
      <c r="I37" s="16">
        <f t="shared" si="0"/>
        <v>100</v>
      </c>
      <c r="J37" s="129"/>
    </row>
    <row r="38" spans="4:10" x14ac:dyDescent="0.25">
      <c r="D38" s="132"/>
      <c r="E38" s="5" t="s">
        <v>18</v>
      </c>
      <c r="F38" s="5" t="s">
        <v>3</v>
      </c>
      <c r="G38" s="16">
        <v>0</v>
      </c>
      <c r="H38" s="16">
        <v>350</v>
      </c>
      <c r="I38" s="16">
        <f t="shared" si="0"/>
        <v>350</v>
      </c>
      <c r="J38" s="129"/>
    </row>
    <row r="39" spans="4:10" x14ac:dyDescent="0.25">
      <c r="D39" s="132" t="s">
        <v>11</v>
      </c>
      <c r="E39" s="14" t="s">
        <v>4</v>
      </c>
      <c r="F39" s="14" t="s">
        <v>3</v>
      </c>
      <c r="G39" s="16">
        <v>0</v>
      </c>
      <c r="H39" s="16">
        <v>200</v>
      </c>
      <c r="I39" s="16">
        <f t="shared" si="0"/>
        <v>200</v>
      </c>
      <c r="J39" s="129">
        <f>SUM(I39:I40)</f>
        <v>250</v>
      </c>
    </row>
    <row r="40" spans="4:10" x14ac:dyDescent="0.25">
      <c r="D40" s="132"/>
      <c r="E40" s="3" t="s">
        <v>2</v>
      </c>
      <c r="F40" s="5" t="s">
        <v>1</v>
      </c>
      <c r="G40" s="16">
        <v>200</v>
      </c>
      <c r="H40" s="16">
        <v>250</v>
      </c>
      <c r="I40" s="16">
        <f t="shared" si="0"/>
        <v>50</v>
      </c>
      <c r="J40" s="129"/>
    </row>
    <row r="41" spans="4:10" x14ac:dyDescent="0.25">
      <c r="D41" s="132" t="s">
        <v>10</v>
      </c>
      <c r="E41" s="3" t="s">
        <v>2</v>
      </c>
      <c r="F41" s="3" t="s">
        <v>9</v>
      </c>
      <c r="G41" s="16">
        <v>300</v>
      </c>
      <c r="H41" s="16">
        <v>700</v>
      </c>
      <c r="I41" s="16">
        <f t="shared" si="0"/>
        <v>400</v>
      </c>
      <c r="J41" s="129">
        <f>SUM(I41:I45)</f>
        <v>1100</v>
      </c>
    </row>
    <row r="42" spans="4:10" x14ac:dyDescent="0.25">
      <c r="D42" s="132"/>
      <c r="E42" s="3" t="s">
        <v>2</v>
      </c>
      <c r="F42" s="3" t="s">
        <v>1</v>
      </c>
      <c r="G42" s="16">
        <v>0</v>
      </c>
      <c r="H42" s="16">
        <v>100</v>
      </c>
      <c r="I42" s="16">
        <f t="shared" si="0"/>
        <v>100</v>
      </c>
      <c r="J42" s="129"/>
    </row>
    <row r="43" spans="4:10" x14ac:dyDescent="0.25">
      <c r="D43" s="132"/>
      <c r="E43" s="3" t="s">
        <v>4</v>
      </c>
      <c r="F43" s="3" t="s">
        <v>9</v>
      </c>
      <c r="G43" s="16">
        <v>0</v>
      </c>
      <c r="H43" s="16">
        <v>100</v>
      </c>
      <c r="I43" s="16">
        <f t="shared" si="0"/>
        <v>100</v>
      </c>
      <c r="J43" s="129"/>
    </row>
    <row r="44" spans="4:10" x14ac:dyDescent="0.25">
      <c r="D44" s="132"/>
      <c r="E44" s="3" t="s">
        <v>4</v>
      </c>
      <c r="F44" s="3" t="s">
        <v>3</v>
      </c>
      <c r="G44" s="16">
        <v>50</v>
      </c>
      <c r="H44" s="16">
        <v>500</v>
      </c>
      <c r="I44" s="16">
        <f t="shared" si="0"/>
        <v>450</v>
      </c>
      <c r="J44" s="129"/>
    </row>
    <row r="45" spans="4:10" x14ac:dyDescent="0.25">
      <c r="D45" s="132"/>
      <c r="E45" s="3" t="s">
        <v>6</v>
      </c>
      <c r="F45" s="3" t="s">
        <v>8</v>
      </c>
      <c r="G45" s="16">
        <v>0</v>
      </c>
      <c r="H45" s="16">
        <v>50</v>
      </c>
      <c r="I45" s="16">
        <f t="shared" si="0"/>
        <v>50</v>
      </c>
      <c r="J45" s="129"/>
    </row>
    <row r="46" spans="4:10" x14ac:dyDescent="0.25">
      <c r="D46" s="132" t="s">
        <v>7</v>
      </c>
      <c r="E46" s="14" t="s">
        <v>6</v>
      </c>
      <c r="F46" s="14" t="s">
        <v>5</v>
      </c>
      <c r="G46" s="16">
        <v>50</v>
      </c>
      <c r="H46" s="16">
        <v>750</v>
      </c>
      <c r="I46" s="16">
        <f t="shared" si="0"/>
        <v>700</v>
      </c>
      <c r="J46" s="129">
        <f>SUM(I46:I49)</f>
        <v>1450</v>
      </c>
    </row>
    <row r="47" spans="4:10" x14ac:dyDescent="0.25">
      <c r="D47" s="132"/>
      <c r="E47" s="14" t="s">
        <v>4</v>
      </c>
      <c r="F47" s="14" t="s">
        <v>3</v>
      </c>
      <c r="G47" s="16">
        <v>450</v>
      </c>
      <c r="H47" s="16">
        <v>600</v>
      </c>
      <c r="I47" s="16">
        <f t="shared" si="0"/>
        <v>150</v>
      </c>
      <c r="J47" s="129"/>
    </row>
    <row r="48" spans="4:10" x14ac:dyDescent="0.25">
      <c r="D48" s="132"/>
      <c r="E48" s="3" t="s">
        <v>2</v>
      </c>
      <c r="F48" s="3" t="s">
        <v>3</v>
      </c>
      <c r="G48" s="16">
        <v>400</v>
      </c>
      <c r="H48" s="16">
        <v>750</v>
      </c>
      <c r="I48" s="16">
        <f t="shared" si="0"/>
        <v>350</v>
      </c>
      <c r="J48" s="129"/>
    </row>
    <row r="49" spans="4:10" x14ac:dyDescent="0.25">
      <c r="D49" s="132"/>
      <c r="E49" s="3" t="s">
        <v>2</v>
      </c>
      <c r="F49" s="3" t="s">
        <v>1</v>
      </c>
      <c r="G49" s="16">
        <v>100</v>
      </c>
      <c r="H49" s="16">
        <v>350</v>
      </c>
      <c r="I49" s="16">
        <f t="shared" si="0"/>
        <v>250</v>
      </c>
      <c r="J49" s="129"/>
    </row>
    <row r="50" spans="4:10" x14ac:dyDescent="0.25">
      <c r="D50" s="131" t="s">
        <v>0</v>
      </c>
      <c r="E50" s="131"/>
      <c r="F50" s="131"/>
      <c r="G50" s="2">
        <f>SUM(G4:G49)</f>
        <v>32872</v>
      </c>
      <c r="H50" s="2">
        <f>SUM(H4:H49)</f>
        <v>46900</v>
      </c>
      <c r="I50" s="2">
        <f>SUM(I4:I49)</f>
        <v>14028</v>
      </c>
      <c r="J50" s="2">
        <f>SUM(J4:J49)</f>
        <v>14028</v>
      </c>
    </row>
  </sheetData>
  <mergeCells count="26">
    <mergeCell ref="D46:D49"/>
    <mergeCell ref="J46:J49"/>
    <mergeCell ref="D50:F50"/>
    <mergeCell ref="D34:D38"/>
    <mergeCell ref="J34:J38"/>
    <mergeCell ref="D39:D40"/>
    <mergeCell ref="J39:J40"/>
    <mergeCell ref="D41:D45"/>
    <mergeCell ref="J41:J45"/>
    <mergeCell ref="D23:D24"/>
    <mergeCell ref="J23:J24"/>
    <mergeCell ref="D25:D28"/>
    <mergeCell ref="J25:J28"/>
    <mergeCell ref="D29:D33"/>
    <mergeCell ref="J29:J33"/>
    <mergeCell ref="D19:D20"/>
    <mergeCell ref="J19:J20"/>
    <mergeCell ref="D21:D22"/>
    <mergeCell ref="J21:J22"/>
    <mergeCell ref="I2:J2"/>
    <mergeCell ref="D4:D6"/>
    <mergeCell ref="J4:J6"/>
    <mergeCell ref="D8:D11"/>
    <mergeCell ref="J8:J11"/>
    <mergeCell ref="D12:D13"/>
    <mergeCell ref="J12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Oct-2024</vt:lpstr>
      <vt:lpstr>Nov-2024</vt:lpstr>
      <vt:lpstr>Dec-2024</vt:lpstr>
      <vt:lpstr>Jan-2025</vt:lpstr>
      <vt:lpstr>Feb-2025</vt:lpstr>
      <vt:lpstr>March-2025</vt:lpstr>
      <vt:lpstr>April-2025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</dc:creator>
  <cp:lastModifiedBy>Vishal Kumar</cp:lastModifiedBy>
  <cp:lastPrinted>2025-04-07T04:12:34Z</cp:lastPrinted>
  <dcterms:created xsi:type="dcterms:W3CDTF">2024-10-04T04:36:33Z</dcterms:created>
  <dcterms:modified xsi:type="dcterms:W3CDTF">2025-04-07T04:19:55Z</dcterms:modified>
</cp:coreProperties>
</file>