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xn_37216\Desktop\April 2025\"/>
    </mc:Choice>
  </mc:AlternateContent>
  <bookViews>
    <workbookView xWindow="0" yWindow="0" windowWidth="24000" windowHeight="8985" tabRatio="912" activeTab="2"/>
  </bookViews>
  <sheets>
    <sheet name="Sheet1" sheetId="54" r:id="rId1"/>
    <sheet name="Buds Raw Data" sheetId="1" r:id="rId2"/>
    <sheet name="UPH &amp; UPPH (Buds Line)" sheetId="45" r:id="rId3"/>
    <sheet name="Buds Summary" sheetId="48" r:id="rId4"/>
    <sheet name="CC Raw Data" sheetId="30" r:id="rId5"/>
    <sheet name="UPH &amp; UPPH (Charging case)" sheetId="43" r:id="rId6"/>
    <sheet name="Charging Case Summary" sheetId="53" r:id="rId7"/>
    <sheet name="Buds Leader Summary" sheetId="10" state="hidden" r:id="rId8"/>
    <sheet name="CC Leader summary" sheetId="32" state="hidden" r:id="rId9"/>
    <sheet name="Plan vs actual Buds (2)" sheetId="50" state="hidden" r:id="rId10"/>
    <sheet name="Remaining SFG" sheetId="39" state="hidden" r:id="rId11"/>
  </sheets>
  <definedNames>
    <definedName name="_xlnm._FilterDatabase" localSheetId="7" hidden="1">'Buds Leader Summary'!#REF!</definedName>
    <definedName name="_xlnm._FilterDatabase" localSheetId="1" hidden="1">'Buds Raw Data'!$B$1:$V$225</definedName>
    <definedName name="_xlnm._FilterDatabase" localSheetId="4" hidden="1">'CC Raw Data'!$A$4:$S$4</definedName>
    <definedName name="_xlnm._FilterDatabase" localSheetId="9" hidden="1">'Plan vs actual Buds (2)'!$A$22:$AE$22</definedName>
  </definedNames>
  <calcPr calcId="162913"/>
  <pivotCaches>
    <pivotCache cacheId="5" r:id="rId12"/>
    <pivotCache cacheId="6" r:id="rId13"/>
    <pivotCache cacheId="7" r:id="rId14"/>
    <pivotCache cacheId="8" r:id="rId15"/>
    <pivotCache cacheId="9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9" i="1" l="1"/>
  <c r="P14" i="1"/>
  <c r="P12" i="1"/>
  <c r="O114" i="30" l="1"/>
  <c r="O129" i="30"/>
  <c r="P129" i="30" s="1"/>
  <c r="O126" i="30"/>
  <c r="P126" i="30" s="1"/>
  <c r="O123" i="30"/>
  <c r="P123" i="30" s="1"/>
  <c r="O118" i="30"/>
  <c r="P118" i="30" s="1"/>
  <c r="P114" i="30"/>
  <c r="P111" i="30"/>
  <c r="O111" i="30"/>
  <c r="O133" i="30"/>
  <c r="P133" i="30" s="1"/>
  <c r="O132" i="30"/>
  <c r="P132" i="30" s="1"/>
  <c r="O131" i="30"/>
  <c r="P131" i="30" s="1"/>
  <c r="O128" i="30"/>
  <c r="P128" i="30" s="1"/>
  <c r="O125" i="30"/>
  <c r="P125" i="30" s="1"/>
  <c r="O122" i="30"/>
  <c r="P122" i="30" s="1"/>
  <c r="O121" i="30"/>
  <c r="P121" i="30" s="1"/>
  <c r="O120" i="30"/>
  <c r="P120" i="30" s="1"/>
  <c r="O117" i="30"/>
  <c r="P117" i="30" s="1"/>
  <c r="O113" i="30"/>
  <c r="P113" i="30" s="1"/>
  <c r="L133" i="30"/>
  <c r="L132" i="30"/>
  <c r="L131" i="30"/>
  <c r="L129" i="30"/>
  <c r="L128" i="30"/>
  <c r="L126" i="30"/>
  <c r="L125" i="30"/>
  <c r="L123" i="30"/>
  <c r="L122" i="30"/>
  <c r="L121" i="30"/>
  <c r="L120" i="30"/>
  <c r="L117" i="30"/>
  <c r="K114" i="30"/>
  <c r="L114" i="30" s="1"/>
  <c r="L113" i="30"/>
  <c r="L111" i="30"/>
  <c r="S181" i="1" l="1"/>
  <c r="T181" i="1" s="1"/>
  <c r="S184" i="1"/>
  <c r="S187" i="1"/>
  <c r="T187" i="1" s="1"/>
  <c r="S189" i="1"/>
  <c r="S194" i="1"/>
  <c r="T194" i="1" s="1"/>
  <c r="S197" i="1"/>
  <c r="T197" i="1" s="1"/>
  <c r="S201" i="1"/>
  <c r="T201" i="1" s="1"/>
  <c r="S203" i="1"/>
  <c r="T203" i="1" s="1"/>
  <c r="S205" i="1"/>
  <c r="T205" i="1" s="1"/>
  <c r="S208" i="1"/>
  <c r="T208" i="1" s="1"/>
  <c r="S211" i="1"/>
  <c r="S214" i="1"/>
  <c r="T214" i="1" s="1"/>
  <c r="S215" i="1"/>
  <c r="T215" i="1" s="1"/>
  <c r="S217" i="1"/>
  <c r="T217" i="1" s="1"/>
  <c r="S219" i="1"/>
  <c r="T219" i="1" s="1"/>
  <c r="S225" i="1"/>
  <c r="T225" i="1" s="1"/>
  <c r="S222" i="1"/>
  <c r="T222" i="1" s="1"/>
  <c r="T211" i="1"/>
  <c r="S224" i="1"/>
  <c r="T224" i="1" s="1"/>
  <c r="P225" i="1"/>
  <c r="O225" i="1"/>
  <c r="P224" i="1"/>
  <c r="O224" i="1"/>
  <c r="O223" i="1"/>
  <c r="P222" i="1"/>
  <c r="O222" i="1"/>
  <c r="O221" i="1"/>
  <c r="O220" i="1"/>
  <c r="P219" i="1"/>
  <c r="O219" i="1"/>
  <c r="O218" i="1"/>
  <c r="P217" i="1"/>
  <c r="O217" i="1"/>
  <c r="O216" i="1"/>
  <c r="P215" i="1"/>
  <c r="O215" i="1"/>
  <c r="P214" i="1"/>
  <c r="O214" i="1"/>
  <c r="O213" i="1"/>
  <c r="O212" i="1"/>
  <c r="P211" i="1"/>
  <c r="O211" i="1"/>
  <c r="O210" i="1"/>
  <c r="O209" i="1"/>
  <c r="P208" i="1"/>
  <c r="O208" i="1"/>
  <c r="O207" i="1"/>
  <c r="O206" i="1"/>
  <c r="P205" i="1"/>
  <c r="O205" i="1"/>
  <c r="O204" i="1"/>
  <c r="P203" i="1"/>
  <c r="O203" i="1"/>
  <c r="O202" i="1"/>
  <c r="O201" i="1"/>
  <c r="O200" i="1"/>
  <c r="O199" i="1"/>
  <c r="O198" i="1"/>
  <c r="P197" i="1"/>
  <c r="O197" i="1"/>
  <c r="O196" i="1"/>
  <c r="O195" i="1"/>
  <c r="P194" i="1"/>
  <c r="O194" i="1"/>
  <c r="O193" i="1"/>
  <c r="O192" i="1"/>
  <c r="O191" i="1"/>
  <c r="O190" i="1"/>
  <c r="T189" i="1"/>
  <c r="P189" i="1"/>
  <c r="O189" i="1"/>
  <c r="O188" i="1"/>
  <c r="P187" i="1"/>
  <c r="O187" i="1"/>
  <c r="O186" i="1"/>
  <c r="O185" i="1"/>
  <c r="T184" i="1"/>
  <c r="P184" i="1"/>
  <c r="O184" i="1"/>
  <c r="O83" i="30" l="1"/>
  <c r="P83" i="30" s="1"/>
  <c r="O88" i="30"/>
  <c r="O91" i="30"/>
  <c r="O104" i="30"/>
  <c r="P104" i="30"/>
  <c r="P100" i="30"/>
  <c r="O100" i="30"/>
  <c r="P91" i="30"/>
  <c r="P88" i="30"/>
  <c r="O86" i="30"/>
  <c r="P86" i="30" s="1"/>
  <c r="O110" i="30"/>
  <c r="P110" i="30" s="1"/>
  <c r="O109" i="30"/>
  <c r="P109" i="30" s="1"/>
  <c r="O108" i="30"/>
  <c r="P108" i="30" s="1"/>
  <c r="O107" i="30"/>
  <c r="P107" i="30" s="1"/>
  <c r="O103" i="30"/>
  <c r="P103" i="30" s="1"/>
  <c r="O102" i="30"/>
  <c r="P102" i="30" s="1"/>
  <c r="O99" i="30"/>
  <c r="P99" i="30" s="1"/>
  <c r="O98" i="30"/>
  <c r="P98" i="30" s="1"/>
  <c r="O97" i="30"/>
  <c r="P97" i="30" s="1"/>
  <c r="O96" i="30"/>
  <c r="P96" i="30" s="1"/>
  <c r="L110" i="30"/>
  <c r="L109" i="30"/>
  <c r="L108" i="30"/>
  <c r="L107" i="30"/>
  <c r="L104" i="30"/>
  <c r="L103" i="30"/>
  <c r="L102" i="30"/>
  <c r="L100" i="30"/>
  <c r="L99" i="30"/>
  <c r="L98" i="30"/>
  <c r="L97" i="30"/>
  <c r="L91" i="30"/>
  <c r="L88" i="30"/>
  <c r="L86" i="30"/>
  <c r="L83" i="30"/>
  <c r="J20" i="43"/>
  <c r="J19" i="43"/>
  <c r="J18" i="43"/>
  <c r="S132" i="1" l="1"/>
  <c r="T132" i="1" s="1"/>
  <c r="S134" i="1"/>
  <c r="T134" i="1" s="1"/>
  <c r="S138" i="1"/>
  <c r="S142" i="1"/>
  <c r="T142" i="1" s="1"/>
  <c r="S145" i="1"/>
  <c r="T145" i="1" s="1"/>
  <c r="S149" i="1"/>
  <c r="T149" i="1" s="1"/>
  <c r="S152" i="1"/>
  <c r="T152" i="1" s="1"/>
  <c r="S157" i="1"/>
  <c r="T157" i="1" s="1"/>
  <c r="S160" i="1"/>
  <c r="S165" i="1"/>
  <c r="T165" i="1" s="1"/>
  <c r="S168" i="1"/>
  <c r="T168" i="1" s="1"/>
  <c r="S172" i="1"/>
  <c r="T172" i="1" s="1"/>
  <c r="S175" i="1"/>
  <c r="T175" i="1" s="1"/>
  <c r="S179" i="1"/>
  <c r="T179" i="1"/>
  <c r="T160" i="1"/>
  <c r="S164" i="1"/>
  <c r="T164" i="1" s="1"/>
  <c r="O183" i="1"/>
  <c r="O182" i="1"/>
  <c r="P181" i="1"/>
  <c r="O181" i="1"/>
  <c r="O180" i="1"/>
  <c r="P179" i="1"/>
  <c r="O179" i="1"/>
  <c r="O178" i="1"/>
  <c r="O177" i="1"/>
  <c r="O176" i="1"/>
  <c r="P175" i="1"/>
  <c r="O175" i="1"/>
  <c r="O174" i="1"/>
  <c r="O173" i="1"/>
  <c r="P172" i="1"/>
  <c r="O172" i="1"/>
  <c r="O171" i="1"/>
  <c r="O170" i="1"/>
  <c r="O169" i="1"/>
  <c r="P168" i="1"/>
  <c r="O168" i="1"/>
  <c r="O167" i="1"/>
  <c r="O166" i="1"/>
  <c r="P165" i="1"/>
  <c r="O165" i="1"/>
  <c r="P164" i="1"/>
  <c r="O164" i="1"/>
  <c r="O163" i="1"/>
  <c r="O162" i="1"/>
  <c r="O161" i="1"/>
  <c r="P160" i="1"/>
  <c r="O160" i="1"/>
  <c r="O159" i="1"/>
  <c r="O158" i="1"/>
  <c r="P157" i="1"/>
  <c r="O157" i="1"/>
  <c r="O156" i="1"/>
  <c r="O155" i="1"/>
  <c r="O154" i="1"/>
  <c r="O153" i="1"/>
  <c r="P152" i="1"/>
  <c r="O152" i="1"/>
  <c r="O151" i="1"/>
  <c r="O150" i="1"/>
  <c r="P149" i="1"/>
  <c r="O149" i="1"/>
  <c r="O148" i="1"/>
  <c r="O147" i="1"/>
  <c r="O146" i="1"/>
  <c r="P145" i="1"/>
  <c r="O145" i="1"/>
  <c r="O144" i="1"/>
  <c r="O143" i="1"/>
  <c r="P142" i="1"/>
  <c r="O142" i="1"/>
  <c r="O141" i="1"/>
  <c r="O140" i="1"/>
  <c r="O139" i="1"/>
  <c r="T138" i="1"/>
  <c r="P138" i="1"/>
  <c r="O138" i="1"/>
  <c r="O137" i="1"/>
  <c r="O136" i="1"/>
  <c r="O135" i="1"/>
  <c r="P134" i="1"/>
  <c r="O134" i="1"/>
  <c r="O133" i="1"/>
  <c r="P132" i="1"/>
  <c r="O132" i="1"/>
  <c r="O47" i="30" l="1"/>
  <c r="O51" i="30"/>
  <c r="O57" i="30"/>
  <c r="O59" i="30"/>
  <c r="O69" i="30"/>
  <c r="O71" i="30"/>
  <c r="P71" i="30" s="1"/>
  <c r="O74" i="30"/>
  <c r="O78" i="30"/>
  <c r="P78" i="30" s="1"/>
  <c r="P74" i="30"/>
  <c r="P69" i="30"/>
  <c r="P59" i="30"/>
  <c r="P57" i="30"/>
  <c r="O82" i="30"/>
  <c r="P82" i="30" s="1"/>
  <c r="O81" i="30"/>
  <c r="P81" i="30" s="1"/>
  <c r="O80" i="30"/>
  <c r="P80" i="30" s="1"/>
  <c r="O68" i="30"/>
  <c r="P68" i="30" s="1"/>
  <c r="O67" i="30"/>
  <c r="P67" i="30" s="1"/>
  <c r="O66" i="30"/>
  <c r="P66" i="30" s="1"/>
  <c r="O65" i="30"/>
  <c r="P65" i="30" s="1"/>
  <c r="O64" i="30"/>
  <c r="P64" i="30" s="1"/>
  <c r="O63" i="30"/>
  <c r="P63" i="30" s="1"/>
  <c r="O62" i="30"/>
  <c r="P62" i="30" s="1"/>
  <c r="O56" i="30"/>
  <c r="P56" i="30" s="1"/>
  <c r="L82" i="30"/>
  <c r="L81" i="30"/>
  <c r="L80" i="30"/>
  <c r="L78" i="30"/>
  <c r="L74" i="30"/>
  <c r="L71" i="30"/>
  <c r="L69" i="30"/>
  <c r="L68" i="30"/>
  <c r="L67" i="30"/>
  <c r="L66" i="30"/>
  <c r="L65" i="30"/>
  <c r="L64" i="30"/>
  <c r="L63" i="30"/>
  <c r="L62" i="30"/>
  <c r="L59" i="30"/>
  <c r="L57" i="30"/>
  <c r="S87" i="1" l="1"/>
  <c r="S92" i="1" l="1"/>
  <c r="T92" i="1" s="1"/>
  <c r="S95" i="1"/>
  <c r="S97" i="1"/>
  <c r="T97" i="1" s="1"/>
  <c r="S100" i="1"/>
  <c r="T100" i="1" s="1"/>
  <c r="S103" i="1"/>
  <c r="T103" i="1" s="1"/>
  <c r="S107" i="1"/>
  <c r="T107" i="1" s="1"/>
  <c r="S110" i="1"/>
  <c r="T110" i="1" s="1"/>
  <c r="S116" i="1"/>
  <c r="T116" i="1" s="1"/>
  <c r="S119" i="1"/>
  <c r="T119" i="1" s="1"/>
  <c r="S127" i="1"/>
  <c r="T127" i="1" s="1"/>
  <c r="S124" i="1"/>
  <c r="T124" i="1" s="1"/>
  <c r="S131" i="1"/>
  <c r="T131" i="1" s="1"/>
  <c r="S130" i="1"/>
  <c r="T130" i="1" s="1"/>
  <c r="S115" i="1"/>
  <c r="T115" i="1" s="1"/>
  <c r="P131" i="1"/>
  <c r="O131" i="1"/>
  <c r="P130" i="1"/>
  <c r="O130" i="1"/>
  <c r="O129" i="1"/>
  <c r="O128" i="1"/>
  <c r="P127" i="1"/>
  <c r="O127" i="1"/>
  <c r="O126" i="1"/>
  <c r="O125" i="1"/>
  <c r="P124" i="1"/>
  <c r="O124" i="1"/>
  <c r="O123" i="1"/>
  <c r="O122" i="1"/>
  <c r="O121" i="1"/>
  <c r="O120" i="1"/>
  <c r="P119" i="1"/>
  <c r="O119" i="1"/>
  <c r="O118" i="1"/>
  <c r="O117" i="1"/>
  <c r="P116" i="1"/>
  <c r="O116" i="1"/>
  <c r="P115" i="1"/>
  <c r="O115" i="1"/>
  <c r="O114" i="1"/>
  <c r="O113" i="1"/>
  <c r="O112" i="1"/>
  <c r="O111" i="1"/>
  <c r="P110" i="1"/>
  <c r="O110" i="1"/>
  <c r="O109" i="1"/>
  <c r="O108" i="1"/>
  <c r="P107" i="1"/>
  <c r="O107" i="1"/>
  <c r="O106" i="1"/>
  <c r="O105" i="1"/>
  <c r="O104" i="1"/>
  <c r="P103" i="1"/>
  <c r="O103" i="1"/>
  <c r="O102" i="1"/>
  <c r="O101" i="1"/>
  <c r="P100" i="1"/>
  <c r="O100" i="1"/>
  <c r="O99" i="1"/>
  <c r="O98" i="1"/>
  <c r="P97" i="1"/>
  <c r="O97" i="1"/>
  <c r="O96" i="1"/>
  <c r="T95" i="1"/>
  <c r="P95" i="1"/>
  <c r="O95" i="1"/>
  <c r="O94" i="1"/>
  <c r="O93" i="1"/>
  <c r="P92" i="1"/>
  <c r="O92" i="1"/>
  <c r="O91" i="1"/>
  <c r="S90" i="1"/>
  <c r="T90" i="1" s="1"/>
  <c r="P90" i="1"/>
  <c r="O90" i="1"/>
  <c r="S89" i="1"/>
  <c r="T89" i="1" s="1"/>
  <c r="P89" i="1"/>
  <c r="O89" i="1"/>
  <c r="O88" i="1"/>
  <c r="T87" i="1"/>
  <c r="P87" i="1"/>
  <c r="O87" i="1"/>
  <c r="O30" i="30" l="1"/>
  <c r="P30" i="30" s="1"/>
  <c r="O33" i="30"/>
  <c r="O53" i="30"/>
  <c r="P53" i="30" s="1"/>
  <c r="P51" i="30"/>
  <c r="P47" i="30"/>
  <c r="O45" i="30"/>
  <c r="P45" i="30" s="1"/>
  <c r="O38" i="30"/>
  <c r="P38" i="30" s="1"/>
  <c r="O36" i="30"/>
  <c r="P36" i="30" s="1"/>
  <c r="P33" i="30"/>
  <c r="O55" i="30"/>
  <c r="P55" i="30" s="1"/>
  <c r="O54" i="30"/>
  <c r="P54" i="30" s="1"/>
  <c r="O44" i="30"/>
  <c r="P44" i="30" s="1"/>
  <c r="O43" i="30"/>
  <c r="P43" i="30" s="1"/>
  <c r="O42" i="30"/>
  <c r="P42" i="30" s="1"/>
  <c r="O41" i="30"/>
  <c r="P41" i="30" s="1"/>
  <c r="O40" i="30"/>
  <c r="P40" i="30" s="1"/>
  <c r="O29" i="30"/>
  <c r="P29" i="30" s="1"/>
  <c r="L55" i="30"/>
  <c r="L54" i="30"/>
  <c r="L53" i="30"/>
  <c r="L47" i="30"/>
  <c r="L45" i="30"/>
  <c r="L44" i="30"/>
  <c r="L43" i="30"/>
  <c r="L42" i="30"/>
  <c r="L41" i="30"/>
  <c r="L40" i="30"/>
  <c r="L38" i="30"/>
  <c r="L36" i="30"/>
  <c r="L33" i="30"/>
  <c r="L30" i="30"/>
  <c r="L29" i="30"/>
  <c r="V20" i="43"/>
  <c r="R19" i="43"/>
  <c r="R18" i="43"/>
  <c r="V19" i="43"/>
  <c r="S20" i="43"/>
  <c r="S19" i="43"/>
  <c r="S18" i="43"/>
  <c r="V18" i="43"/>
  <c r="R20" i="43"/>
  <c r="S45" i="1" l="1"/>
  <c r="S47" i="1"/>
  <c r="T47" i="1" s="1"/>
  <c r="S48" i="1"/>
  <c r="T48" i="1" s="1"/>
  <c r="S50" i="1"/>
  <c r="T50" i="1" s="1"/>
  <c r="S52" i="1"/>
  <c r="T52" i="1" s="1"/>
  <c r="S56" i="1"/>
  <c r="T56" i="1" s="1"/>
  <c r="S62" i="1"/>
  <c r="T62" i="1" s="1"/>
  <c r="S66" i="1"/>
  <c r="T66" i="1" s="1"/>
  <c r="S69" i="1"/>
  <c r="S74" i="1"/>
  <c r="T74" i="1" s="1"/>
  <c r="S77" i="1"/>
  <c r="T77" i="1" s="1"/>
  <c r="S79" i="1"/>
  <c r="T79" i="1" s="1"/>
  <c r="S81" i="1"/>
  <c r="S83" i="1"/>
  <c r="T83" i="1"/>
  <c r="T81" i="1"/>
  <c r="T69" i="1"/>
  <c r="S60" i="1"/>
  <c r="T60" i="1" s="1"/>
  <c r="S58" i="1"/>
  <c r="T58" i="1" s="1"/>
  <c r="S55" i="1"/>
  <c r="T55" i="1" s="1"/>
  <c r="O86" i="1"/>
  <c r="O85" i="1"/>
  <c r="O84" i="1"/>
  <c r="P83" i="1"/>
  <c r="O83" i="1"/>
  <c r="O82" i="1"/>
  <c r="P81" i="1"/>
  <c r="O81" i="1"/>
  <c r="O80" i="1"/>
  <c r="P79" i="1"/>
  <c r="O79" i="1"/>
  <c r="O78" i="1"/>
  <c r="P77" i="1"/>
  <c r="O77" i="1"/>
  <c r="O76" i="1"/>
  <c r="O75" i="1"/>
  <c r="P74" i="1"/>
  <c r="O74" i="1"/>
  <c r="O73" i="1"/>
  <c r="O72" i="1"/>
  <c r="O71" i="1"/>
  <c r="O70" i="1"/>
  <c r="P69" i="1"/>
  <c r="O69" i="1"/>
  <c r="O68" i="1"/>
  <c r="O67" i="1"/>
  <c r="P66" i="1"/>
  <c r="O66" i="1"/>
  <c r="O65" i="1"/>
  <c r="O64" i="1"/>
  <c r="O63" i="1"/>
  <c r="P62" i="1"/>
  <c r="O62" i="1"/>
  <c r="O61" i="1"/>
  <c r="P60" i="1"/>
  <c r="O60" i="1"/>
  <c r="O59" i="1"/>
  <c r="P58" i="1"/>
  <c r="O58" i="1"/>
  <c r="O57" i="1"/>
  <c r="P56" i="1"/>
  <c r="O56" i="1"/>
  <c r="P55" i="1"/>
  <c r="O55" i="1"/>
  <c r="O54" i="1"/>
  <c r="O53" i="1"/>
  <c r="P52" i="1"/>
  <c r="O52" i="1"/>
  <c r="O51" i="1"/>
  <c r="P50" i="1"/>
  <c r="O50" i="1"/>
  <c r="O49" i="1"/>
  <c r="P48" i="1"/>
  <c r="O48" i="1"/>
  <c r="P47" i="1"/>
  <c r="O47" i="1"/>
  <c r="O46" i="1"/>
  <c r="T45" i="1"/>
  <c r="O45" i="1"/>
  <c r="O23" i="30" l="1"/>
  <c r="P23" i="30"/>
  <c r="O21" i="30"/>
  <c r="P21" i="30" s="1"/>
  <c r="O19" i="30"/>
  <c r="P19" i="30" s="1"/>
  <c r="O13" i="30"/>
  <c r="P13" i="30" s="1"/>
  <c r="O11" i="30"/>
  <c r="P11" i="30" s="1"/>
  <c r="O8" i="30"/>
  <c r="P8" i="30" s="1"/>
  <c r="O28" i="30"/>
  <c r="P28" i="30" s="1"/>
  <c r="O27" i="30"/>
  <c r="P27" i="30" s="1"/>
  <c r="O26" i="30"/>
  <c r="P26" i="30" s="1"/>
  <c r="O18" i="30"/>
  <c r="P18" i="30" s="1"/>
  <c r="P17" i="30"/>
  <c r="O17" i="30"/>
  <c r="O16" i="30"/>
  <c r="P16" i="30" s="1"/>
  <c r="O15" i="30"/>
  <c r="P15" i="30" s="1"/>
  <c r="O10" i="30"/>
  <c r="P10" i="30" s="1"/>
  <c r="O6" i="30"/>
  <c r="P6" i="30" s="1"/>
  <c r="O5" i="30"/>
  <c r="P5" i="30" s="1"/>
  <c r="L28" i="30" l="1"/>
  <c r="L27" i="30"/>
  <c r="L26" i="30"/>
  <c r="L23" i="30"/>
  <c r="L21" i="30"/>
  <c r="L19" i="30"/>
  <c r="L18" i="30"/>
  <c r="L16" i="30"/>
  <c r="L15" i="30"/>
  <c r="L11" i="30"/>
  <c r="L10" i="30"/>
  <c r="L8" i="30"/>
  <c r="L6" i="30"/>
  <c r="L5" i="30"/>
  <c r="S12" i="1" l="1"/>
  <c r="S16" i="1"/>
  <c r="T16" i="1" s="1"/>
  <c r="S19" i="1"/>
  <c r="T19" i="1" s="1"/>
  <c r="S26" i="1"/>
  <c r="T26" i="1" s="1"/>
  <c r="S33" i="1"/>
  <c r="T33" i="1" s="1"/>
  <c r="S39" i="1"/>
  <c r="T39" i="1" s="1"/>
  <c r="S44" i="1"/>
  <c r="T44" i="1" s="1"/>
  <c r="S32" i="1"/>
  <c r="T32" i="1" s="1"/>
  <c r="S31" i="1"/>
  <c r="T31" i="1" s="1"/>
  <c r="S42" i="1"/>
  <c r="T42" i="1" s="1"/>
  <c r="S37" i="1"/>
  <c r="T37" i="1" s="1"/>
  <c r="S24" i="1"/>
  <c r="T24" i="1" s="1"/>
  <c r="S22" i="1"/>
  <c r="T22" i="1" s="1"/>
  <c r="S14" i="1"/>
  <c r="T14" i="1" s="1"/>
  <c r="T12" i="1"/>
  <c r="S10" i="1"/>
  <c r="S6" i="1"/>
  <c r="T6" i="1" s="1"/>
  <c r="P44" i="1"/>
  <c r="O44" i="1"/>
  <c r="O43" i="1"/>
  <c r="P42" i="1"/>
  <c r="O42" i="1"/>
  <c r="O41" i="1"/>
  <c r="O40" i="1"/>
  <c r="P39" i="1"/>
  <c r="O39" i="1"/>
  <c r="O38" i="1"/>
  <c r="P37" i="1"/>
  <c r="O37" i="1"/>
  <c r="O36" i="1"/>
  <c r="O35" i="1"/>
  <c r="O34" i="1"/>
  <c r="P33" i="1"/>
  <c r="O33" i="1"/>
  <c r="P32" i="1"/>
  <c r="O32" i="1"/>
  <c r="P31" i="1"/>
  <c r="O31" i="1"/>
  <c r="O30" i="1"/>
  <c r="O29" i="1"/>
  <c r="O28" i="1"/>
  <c r="O27" i="1"/>
  <c r="P26" i="1"/>
  <c r="O26" i="1"/>
  <c r="O25" i="1"/>
  <c r="P24" i="1"/>
  <c r="O24" i="1"/>
  <c r="O23" i="1"/>
  <c r="P22" i="1"/>
  <c r="O22" i="1"/>
  <c r="O21" i="1"/>
  <c r="O20" i="1"/>
  <c r="O19" i="1"/>
  <c r="O18" i="1"/>
  <c r="O17" i="1"/>
  <c r="O16" i="1"/>
  <c r="O15" i="1"/>
  <c r="O14" i="1"/>
  <c r="O13" i="1"/>
  <c r="O12" i="1"/>
  <c r="O11" i="1"/>
  <c r="T10" i="1"/>
  <c r="P10" i="1"/>
  <c r="O10" i="1"/>
  <c r="S9" i="1"/>
  <c r="T9" i="1" s="1"/>
  <c r="P9" i="1"/>
  <c r="O9" i="1"/>
  <c r="O8" i="1"/>
  <c r="O7" i="1"/>
  <c r="P6" i="1"/>
  <c r="O6" i="1"/>
  <c r="P1" i="1" l="1"/>
  <c r="M3" i="1" l="1"/>
  <c r="L3" i="1"/>
  <c r="M2" i="1" l="1"/>
  <c r="M1" i="1" s="1"/>
  <c r="T3" i="1" l="1"/>
  <c r="R3" i="1"/>
  <c r="Q3" i="1"/>
  <c r="J3" i="1"/>
  <c r="K3" i="1"/>
  <c r="N3" i="1"/>
  <c r="I3" i="1"/>
  <c r="E20" i="43"/>
  <c r="F19" i="43"/>
  <c r="O20" i="43"/>
  <c r="E19" i="43"/>
  <c r="D20" i="43"/>
  <c r="D18" i="43"/>
  <c r="T19" i="43"/>
  <c r="N20" i="43"/>
  <c r="Q20" i="43"/>
  <c r="T20" i="43"/>
  <c r="E18" i="43"/>
  <c r="T18" i="43"/>
  <c r="K20" i="43"/>
  <c r="K19" i="43"/>
  <c r="P18" i="43"/>
  <c r="M20" i="43"/>
  <c r="D19" i="43"/>
  <c r="U19" i="43"/>
  <c r="Q19" i="43"/>
  <c r="P19" i="43"/>
  <c r="O18" i="43"/>
  <c r="N19" i="43"/>
  <c r="Q18" i="43"/>
  <c r="M19" i="43"/>
  <c r="P20" i="43"/>
  <c r="F18" i="43"/>
  <c r="M18" i="43"/>
  <c r="K18" i="43"/>
  <c r="O19" i="43"/>
  <c r="U18" i="43"/>
  <c r="N18" i="43"/>
  <c r="U20" i="43"/>
  <c r="F20" i="43"/>
  <c r="R20" i="45"/>
  <c r="K19" i="45"/>
  <c r="N18" i="45"/>
  <c r="Q18" i="45"/>
  <c r="N20" i="45"/>
  <c r="L20" i="45"/>
  <c r="K20" i="45"/>
  <c r="G18" i="45"/>
  <c r="U20" i="45"/>
  <c r="S19" i="45"/>
  <c r="G19" i="45"/>
  <c r="U19" i="45"/>
  <c r="J18" i="45"/>
  <c r="S18" i="45"/>
  <c r="T18" i="45"/>
  <c r="M19" i="45"/>
  <c r="J20" i="45"/>
  <c r="L18" i="45"/>
  <c r="U18" i="45"/>
  <c r="G20" i="45"/>
  <c r="T19" i="45"/>
  <c r="J19" i="45"/>
  <c r="R19" i="45"/>
  <c r="M20" i="45"/>
  <c r="S20" i="45"/>
  <c r="K18" i="45"/>
  <c r="Q20" i="45"/>
  <c r="N19" i="45"/>
  <c r="M18" i="45"/>
  <c r="Q19" i="45"/>
  <c r="T20" i="45"/>
  <c r="R18" i="45"/>
  <c r="L19" i="45"/>
  <c r="O3" i="1" l="1"/>
  <c r="I2" i="1" s="1"/>
  <c r="R2" i="1"/>
  <c r="K2" i="30"/>
  <c r="N2" i="30"/>
  <c r="M2" i="30"/>
  <c r="I2" i="30"/>
  <c r="J2" i="30"/>
  <c r="H2" i="30"/>
  <c r="AF76" i="50"/>
  <c r="AE76" i="50"/>
  <c r="AD76" i="50"/>
  <c r="AC76" i="50"/>
  <c r="AB76" i="50"/>
  <c r="AA76" i="50"/>
  <c r="Z76" i="50"/>
  <c r="Y76" i="50"/>
  <c r="X76" i="50"/>
  <c r="W76" i="50"/>
  <c r="V76" i="50"/>
  <c r="U76" i="50"/>
  <c r="T76" i="50"/>
  <c r="S76" i="50"/>
  <c r="R76" i="50"/>
  <c r="Q76" i="50"/>
  <c r="P76" i="50"/>
  <c r="O76" i="50"/>
  <c r="N76" i="50"/>
  <c r="M76" i="50"/>
  <c r="L76" i="50"/>
  <c r="K76" i="50"/>
  <c r="J76" i="50"/>
  <c r="I76" i="50"/>
  <c r="H76" i="50"/>
  <c r="G76" i="50"/>
  <c r="F76" i="50"/>
  <c r="E76" i="50"/>
  <c r="D76" i="50"/>
  <c r="C76" i="50"/>
  <c r="AF73" i="50"/>
  <c r="AE73" i="50"/>
  <c r="AD73" i="50"/>
  <c r="AC73" i="50"/>
  <c r="AB73" i="50"/>
  <c r="AA73" i="50"/>
  <c r="Z73" i="50"/>
  <c r="Y73" i="50"/>
  <c r="X73" i="50"/>
  <c r="W73" i="50"/>
  <c r="V73" i="50"/>
  <c r="U73" i="50"/>
  <c r="T73" i="50"/>
  <c r="S73" i="50"/>
  <c r="R73" i="50"/>
  <c r="Q73" i="50"/>
  <c r="P73" i="50"/>
  <c r="O73" i="50"/>
  <c r="N73" i="50"/>
  <c r="M73" i="50"/>
  <c r="L73" i="50"/>
  <c r="K73" i="50"/>
  <c r="J73" i="50"/>
  <c r="I73" i="50"/>
  <c r="H73" i="50"/>
  <c r="G73" i="50"/>
  <c r="F73" i="50"/>
  <c r="E73" i="50"/>
  <c r="D73" i="50"/>
  <c r="C73" i="50"/>
  <c r="AF70" i="50"/>
  <c r="AE70" i="50"/>
  <c r="AD70" i="50"/>
  <c r="AC70" i="50"/>
  <c r="AB70" i="50"/>
  <c r="AA70" i="50"/>
  <c r="Z70" i="50"/>
  <c r="Y70" i="50"/>
  <c r="X70" i="50"/>
  <c r="W70" i="50"/>
  <c r="V70" i="50"/>
  <c r="U70" i="50"/>
  <c r="T70" i="50"/>
  <c r="S70" i="50"/>
  <c r="R70" i="50"/>
  <c r="Q70" i="50"/>
  <c r="P70" i="50"/>
  <c r="O70" i="50"/>
  <c r="N70" i="50"/>
  <c r="M70" i="50"/>
  <c r="L70" i="50"/>
  <c r="K70" i="50"/>
  <c r="J70" i="50"/>
  <c r="I70" i="50"/>
  <c r="H70" i="50"/>
  <c r="G70" i="50"/>
  <c r="F70" i="50"/>
  <c r="E70" i="50"/>
  <c r="D70" i="50"/>
  <c r="C70" i="50"/>
  <c r="AF67" i="50"/>
  <c r="AE67" i="50"/>
  <c r="AD67" i="50"/>
  <c r="AC67" i="50"/>
  <c r="AB67" i="50"/>
  <c r="AA67" i="50"/>
  <c r="Z67" i="50"/>
  <c r="Y67" i="50"/>
  <c r="X67" i="50"/>
  <c r="W67" i="50"/>
  <c r="V67" i="50"/>
  <c r="U67" i="50"/>
  <c r="T67" i="50"/>
  <c r="S67" i="50"/>
  <c r="R67" i="50"/>
  <c r="Q67" i="50"/>
  <c r="P67" i="50"/>
  <c r="O67" i="50"/>
  <c r="N67" i="50"/>
  <c r="M67" i="50"/>
  <c r="L67" i="50"/>
  <c r="K67" i="50"/>
  <c r="J67" i="50"/>
  <c r="I67" i="50"/>
  <c r="H67" i="50"/>
  <c r="G67" i="50"/>
  <c r="F67" i="50"/>
  <c r="E67" i="50"/>
  <c r="D67" i="50"/>
  <c r="C67" i="50"/>
  <c r="AF64" i="50"/>
  <c r="AE64" i="50"/>
  <c r="AD64" i="50"/>
  <c r="AC64" i="50"/>
  <c r="AB64" i="50"/>
  <c r="AA64" i="50"/>
  <c r="Z64" i="50"/>
  <c r="Y64" i="50"/>
  <c r="X64" i="50"/>
  <c r="W64" i="50"/>
  <c r="V64" i="50"/>
  <c r="U64" i="50"/>
  <c r="T64" i="50"/>
  <c r="S64" i="50"/>
  <c r="R64" i="50"/>
  <c r="Q64" i="50"/>
  <c r="P64" i="50"/>
  <c r="O64" i="50"/>
  <c r="N64" i="50"/>
  <c r="M64" i="50"/>
  <c r="L64" i="50"/>
  <c r="K64" i="50"/>
  <c r="J64" i="50"/>
  <c r="I64" i="50"/>
  <c r="H64" i="50"/>
  <c r="G64" i="50"/>
  <c r="F64" i="50"/>
  <c r="E64" i="50"/>
  <c r="D64" i="50"/>
  <c r="C64" i="50"/>
  <c r="AF61" i="50"/>
  <c r="AE61" i="50"/>
  <c r="AD61" i="50"/>
  <c r="AC61" i="50"/>
  <c r="AB61" i="50"/>
  <c r="AA61" i="50"/>
  <c r="Z61" i="50"/>
  <c r="Y61" i="50"/>
  <c r="X61" i="50"/>
  <c r="W61" i="50"/>
  <c r="V61" i="50"/>
  <c r="U61" i="50"/>
  <c r="T61" i="50"/>
  <c r="S61" i="50"/>
  <c r="R61" i="50"/>
  <c r="Q61" i="50"/>
  <c r="P61" i="50"/>
  <c r="O61" i="50"/>
  <c r="N61" i="50"/>
  <c r="M61" i="50"/>
  <c r="L61" i="50"/>
  <c r="K61" i="50"/>
  <c r="J61" i="50"/>
  <c r="I61" i="50"/>
  <c r="H61" i="50"/>
  <c r="G61" i="50"/>
  <c r="F61" i="50"/>
  <c r="E61" i="50"/>
  <c r="D61" i="50"/>
  <c r="C61" i="50"/>
  <c r="AF58" i="50"/>
  <c r="AE58" i="50"/>
  <c r="AD58" i="50"/>
  <c r="AC58" i="50"/>
  <c r="AB58" i="50"/>
  <c r="AA58" i="50"/>
  <c r="Z58" i="50"/>
  <c r="Y58" i="50"/>
  <c r="X58" i="50"/>
  <c r="W58" i="50"/>
  <c r="V58" i="50"/>
  <c r="U58" i="50"/>
  <c r="T58" i="50"/>
  <c r="S58" i="50"/>
  <c r="R58" i="50"/>
  <c r="Q58" i="50"/>
  <c r="P58" i="50"/>
  <c r="O58" i="50"/>
  <c r="N58" i="50"/>
  <c r="M58" i="50"/>
  <c r="L58" i="50"/>
  <c r="K58" i="50"/>
  <c r="J58" i="50"/>
  <c r="I58" i="50"/>
  <c r="H58" i="50"/>
  <c r="G58" i="50"/>
  <c r="F58" i="50"/>
  <c r="E58" i="50"/>
  <c r="D58" i="50"/>
  <c r="C58" i="50"/>
  <c r="AF55" i="50"/>
  <c r="AE55" i="50"/>
  <c r="AD55" i="50"/>
  <c r="AC55" i="50"/>
  <c r="AB55" i="50"/>
  <c r="AA55" i="50"/>
  <c r="Z55" i="50"/>
  <c r="Y55" i="50"/>
  <c r="X55" i="50"/>
  <c r="W55" i="50"/>
  <c r="V55" i="50"/>
  <c r="U55" i="50"/>
  <c r="T55" i="50"/>
  <c r="S55" i="50"/>
  <c r="R55" i="50"/>
  <c r="Q55" i="50"/>
  <c r="P55" i="50"/>
  <c r="O55" i="50"/>
  <c r="N55" i="50"/>
  <c r="M55" i="50"/>
  <c r="L55" i="50"/>
  <c r="K55" i="50"/>
  <c r="J55" i="50"/>
  <c r="I55" i="50"/>
  <c r="H55" i="50"/>
  <c r="G55" i="50"/>
  <c r="F55" i="50"/>
  <c r="E55" i="50"/>
  <c r="D55" i="50"/>
  <c r="C55" i="50"/>
  <c r="AF52" i="50"/>
  <c r="AE52" i="50"/>
  <c r="AD52" i="50"/>
  <c r="AC52" i="50"/>
  <c r="AB52" i="50"/>
  <c r="AA52" i="50"/>
  <c r="Z52" i="50"/>
  <c r="Y52" i="50"/>
  <c r="X52" i="50"/>
  <c r="W52" i="50"/>
  <c r="V52" i="50"/>
  <c r="U52" i="50"/>
  <c r="T52" i="50"/>
  <c r="S52" i="50"/>
  <c r="R52" i="50"/>
  <c r="Q52" i="50"/>
  <c r="P52" i="50"/>
  <c r="O52" i="50"/>
  <c r="N52" i="50"/>
  <c r="M52" i="50"/>
  <c r="L52" i="50"/>
  <c r="K52" i="50"/>
  <c r="J52" i="50"/>
  <c r="I52" i="50"/>
  <c r="H52" i="50"/>
  <c r="G52" i="50"/>
  <c r="F52" i="50"/>
  <c r="E52" i="50"/>
  <c r="D52" i="50"/>
  <c r="C52" i="50"/>
  <c r="AF49" i="50"/>
  <c r="AE49" i="50"/>
  <c r="AD49" i="50"/>
  <c r="AC49" i="50"/>
  <c r="AB49" i="50"/>
  <c r="AA49" i="50"/>
  <c r="Z49" i="50"/>
  <c r="Y49" i="50"/>
  <c r="X49" i="50"/>
  <c r="W49" i="50"/>
  <c r="V49" i="50"/>
  <c r="U49" i="50"/>
  <c r="T49" i="50"/>
  <c r="S49" i="50"/>
  <c r="R49" i="50"/>
  <c r="Q49" i="50"/>
  <c r="P49" i="50"/>
  <c r="O49" i="50"/>
  <c r="N49" i="50"/>
  <c r="M49" i="50"/>
  <c r="L49" i="50"/>
  <c r="K49" i="50"/>
  <c r="J49" i="50"/>
  <c r="I49" i="50"/>
  <c r="H49" i="50"/>
  <c r="G49" i="50"/>
  <c r="F49" i="50"/>
  <c r="E49" i="50"/>
  <c r="D49" i="50"/>
  <c r="C49" i="50"/>
  <c r="AF46" i="50"/>
  <c r="AE46" i="50"/>
  <c r="AD46" i="50"/>
  <c r="AC46" i="50"/>
  <c r="AB46" i="50"/>
  <c r="AA46" i="50"/>
  <c r="Z46" i="50"/>
  <c r="Y46" i="50"/>
  <c r="X46" i="50"/>
  <c r="W46" i="50"/>
  <c r="V46" i="50"/>
  <c r="U46" i="50"/>
  <c r="T46" i="50"/>
  <c r="S46" i="50"/>
  <c r="R46" i="50"/>
  <c r="Q46" i="50"/>
  <c r="P46" i="50"/>
  <c r="O46" i="50"/>
  <c r="N46" i="50"/>
  <c r="M46" i="50"/>
  <c r="L46" i="50"/>
  <c r="K46" i="50"/>
  <c r="J46" i="50"/>
  <c r="I46" i="50"/>
  <c r="H46" i="50"/>
  <c r="G46" i="50"/>
  <c r="F46" i="50"/>
  <c r="E46" i="50"/>
  <c r="D46" i="50"/>
  <c r="C46" i="50"/>
  <c r="AF43" i="50"/>
  <c r="AE43" i="50"/>
  <c r="AD43" i="50"/>
  <c r="AC43" i="50"/>
  <c r="AB43" i="50"/>
  <c r="AA43" i="50"/>
  <c r="Z43" i="50"/>
  <c r="Y43" i="50"/>
  <c r="X43" i="50"/>
  <c r="W43" i="50"/>
  <c r="V43" i="50"/>
  <c r="U43" i="50"/>
  <c r="T43" i="50"/>
  <c r="S43" i="50"/>
  <c r="R43" i="50"/>
  <c r="Q43" i="50"/>
  <c r="P43" i="50"/>
  <c r="O43" i="50"/>
  <c r="N43" i="50"/>
  <c r="M43" i="50"/>
  <c r="L43" i="50"/>
  <c r="K43" i="50"/>
  <c r="J43" i="50"/>
  <c r="I43" i="50"/>
  <c r="H43" i="50"/>
  <c r="G43" i="50"/>
  <c r="F43" i="50"/>
  <c r="E43" i="50"/>
  <c r="D43" i="50"/>
  <c r="C43" i="50"/>
  <c r="AF40" i="50"/>
  <c r="AE40" i="50"/>
  <c r="AD40" i="50"/>
  <c r="AC40" i="50"/>
  <c r="AB40" i="50"/>
  <c r="AA40" i="50"/>
  <c r="Z40" i="50"/>
  <c r="Y40" i="50"/>
  <c r="X40" i="50"/>
  <c r="W40" i="50"/>
  <c r="V40" i="50"/>
  <c r="U40" i="50"/>
  <c r="T40" i="50"/>
  <c r="S40" i="50"/>
  <c r="R40" i="50"/>
  <c r="Q40" i="50"/>
  <c r="P40" i="50"/>
  <c r="O40" i="50"/>
  <c r="N40" i="50"/>
  <c r="M40" i="50"/>
  <c r="L40" i="50"/>
  <c r="K40" i="50"/>
  <c r="J40" i="50"/>
  <c r="I40" i="50"/>
  <c r="H40" i="50"/>
  <c r="G40" i="50"/>
  <c r="F40" i="50"/>
  <c r="E40" i="50"/>
  <c r="D40" i="50"/>
  <c r="C40" i="50"/>
  <c r="AF37" i="50"/>
  <c r="AE37" i="50"/>
  <c r="AD37" i="50"/>
  <c r="AC37" i="50"/>
  <c r="AB37" i="50"/>
  <c r="AA37" i="50"/>
  <c r="Z37" i="50"/>
  <c r="Y37" i="50"/>
  <c r="X37" i="50"/>
  <c r="W37" i="50"/>
  <c r="V37" i="50"/>
  <c r="U37" i="50"/>
  <c r="T37" i="50"/>
  <c r="S37" i="50"/>
  <c r="R37" i="50"/>
  <c r="Q37" i="50"/>
  <c r="P37" i="50"/>
  <c r="O37" i="50"/>
  <c r="N37" i="50"/>
  <c r="M37" i="50"/>
  <c r="L37" i="50"/>
  <c r="K37" i="50"/>
  <c r="J37" i="50"/>
  <c r="I37" i="50"/>
  <c r="H37" i="50"/>
  <c r="G37" i="50"/>
  <c r="F37" i="50"/>
  <c r="E37" i="50"/>
  <c r="D37" i="50"/>
  <c r="C37" i="50"/>
  <c r="AF34" i="50"/>
  <c r="AE34" i="50"/>
  <c r="AD34" i="50"/>
  <c r="AC34" i="50"/>
  <c r="AB34" i="50"/>
  <c r="AA34" i="50"/>
  <c r="Z34" i="50"/>
  <c r="Y34" i="50"/>
  <c r="X34" i="50"/>
  <c r="W34" i="50"/>
  <c r="V34" i="50"/>
  <c r="U34" i="50"/>
  <c r="T34" i="50"/>
  <c r="S34" i="50"/>
  <c r="R34" i="50"/>
  <c r="Q34" i="50"/>
  <c r="P34" i="50"/>
  <c r="O34" i="50"/>
  <c r="N34" i="50"/>
  <c r="M34" i="50"/>
  <c r="L34" i="50"/>
  <c r="K34" i="50"/>
  <c r="J34" i="50"/>
  <c r="I34" i="50"/>
  <c r="H34" i="50"/>
  <c r="G34" i="50"/>
  <c r="F34" i="50"/>
  <c r="E34" i="50"/>
  <c r="D34" i="50"/>
  <c r="C34" i="50"/>
  <c r="AF31" i="50"/>
  <c r="AE31" i="50"/>
  <c r="AD31" i="50"/>
  <c r="AC31" i="50"/>
  <c r="AB31" i="50"/>
  <c r="AA31" i="50"/>
  <c r="Z31" i="50"/>
  <c r="Y31" i="50"/>
  <c r="X31" i="50"/>
  <c r="W31" i="50"/>
  <c r="V31" i="50"/>
  <c r="U31" i="50"/>
  <c r="T31" i="50"/>
  <c r="S31" i="50"/>
  <c r="R31" i="50"/>
  <c r="Q31" i="50"/>
  <c r="P31" i="50"/>
  <c r="O31" i="50"/>
  <c r="N31" i="50"/>
  <c r="M31" i="50"/>
  <c r="L31" i="50"/>
  <c r="K31" i="50"/>
  <c r="J31" i="50"/>
  <c r="I31" i="50"/>
  <c r="H31" i="50"/>
  <c r="G31" i="50"/>
  <c r="F31" i="50"/>
  <c r="E31" i="50"/>
  <c r="D31" i="50"/>
  <c r="C31" i="50"/>
  <c r="AF28" i="50"/>
  <c r="AE28" i="50"/>
  <c r="AD28" i="50"/>
  <c r="AC28" i="50"/>
  <c r="AB28" i="50"/>
  <c r="AA28" i="50"/>
  <c r="Z28" i="50"/>
  <c r="Y28" i="50"/>
  <c r="X28" i="50"/>
  <c r="W28" i="50"/>
  <c r="V28" i="50"/>
  <c r="U28" i="50"/>
  <c r="T28" i="50"/>
  <c r="S28" i="50"/>
  <c r="R28" i="50"/>
  <c r="Q28" i="50"/>
  <c r="P28" i="50"/>
  <c r="O28" i="50"/>
  <c r="N28" i="50"/>
  <c r="M28" i="50"/>
  <c r="L28" i="50"/>
  <c r="K28" i="50"/>
  <c r="J28" i="50"/>
  <c r="I28" i="50"/>
  <c r="H28" i="50"/>
  <c r="G28" i="50"/>
  <c r="F28" i="50"/>
  <c r="E28" i="50"/>
  <c r="D28" i="50"/>
  <c r="C28" i="50"/>
  <c r="AF25" i="50"/>
  <c r="AE25" i="50"/>
  <c r="AD25" i="50"/>
  <c r="AC25" i="50"/>
  <c r="AB25" i="50"/>
  <c r="AA25" i="50"/>
  <c r="Z25" i="50"/>
  <c r="Y25" i="50"/>
  <c r="X25" i="50"/>
  <c r="W25" i="50"/>
  <c r="V25" i="50"/>
  <c r="U25" i="50"/>
  <c r="T25" i="50"/>
  <c r="S25" i="50"/>
  <c r="R25" i="50"/>
  <c r="Q25" i="50"/>
  <c r="P25" i="50"/>
  <c r="O25" i="50"/>
  <c r="N25" i="50"/>
  <c r="M25" i="50"/>
  <c r="L25" i="50"/>
  <c r="K25" i="50"/>
  <c r="J25" i="50"/>
  <c r="I25" i="50"/>
  <c r="H25" i="50"/>
  <c r="G25" i="50"/>
  <c r="F25" i="50"/>
  <c r="E25" i="50"/>
  <c r="D25" i="50"/>
  <c r="C25" i="50"/>
  <c r="AF7" i="50"/>
  <c r="AE7" i="50"/>
  <c r="AD7" i="50"/>
  <c r="AC7" i="50"/>
  <c r="AB7" i="50"/>
  <c r="AA7" i="50"/>
  <c r="Z7" i="50"/>
  <c r="Y7" i="50"/>
  <c r="X7" i="50"/>
  <c r="W7" i="50"/>
  <c r="V7" i="50"/>
  <c r="U7" i="50"/>
  <c r="T7" i="50"/>
  <c r="S7" i="50"/>
  <c r="R7" i="50"/>
  <c r="Q7" i="50"/>
  <c r="P7" i="50"/>
  <c r="O7" i="50"/>
  <c r="N7" i="50"/>
  <c r="M7" i="50"/>
  <c r="L7" i="50"/>
  <c r="K7" i="50"/>
  <c r="J7" i="50"/>
  <c r="I7" i="50"/>
  <c r="H7" i="50"/>
  <c r="G7" i="50"/>
  <c r="F7" i="50"/>
  <c r="E7" i="50"/>
  <c r="D7" i="50"/>
  <c r="C7" i="50"/>
  <c r="AF6" i="50"/>
  <c r="AE6" i="50"/>
  <c r="AD6" i="50"/>
  <c r="AC6" i="50"/>
  <c r="AB6" i="50"/>
  <c r="AA6" i="50"/>
  <c r="Z6" i="50"/>
  <c r="Y6" i="50"/>
  <c r="X6" i="50"/>
  <c r="W6" i="50"/>
  <c r="V6" i="50"/>
  <c r="U6" i="50"/>
  <c r="T6" i="50"/>
  <c r="S6" i="50"/>
  <c r="R6" i="50"/>
  <c r="Q6" i="50"/>
  <c r="P6" i="50"/>
  <c r="O6" i="50"/>
  <c r="N6" i="50"/>
  <c r="M6" i="50"/>
  <c r="L6" i="50"/>
  <c r="K6" i="50"/>
  <c r="J6" i="50"/>
  <c r="I6" i="50"/>
  <c r="H6" i="50"/>
  <c r="G6" i="50"/>
  <c r="F6" i="50"/>
  <c r="E6" i="50"/>
  <c r="D6" i="50"/>
  <c r="C6" i="50"/>
  <c r="E25" i="39"/>
  <c r="D25" i="39"/>
  <c r="F5" i="39"/>
  <c r="F6" i="39"/>
  <c r="F7" i="39"/>
  <c r="F8" i="39"/>
  <c r="F9" i="39"/>
  <c r="F10" i="39"/>
  <c r="F11" i="39"/>
  <c r="F13" i="39"/>
  <c r="F14" i="39"/>
  <c r="F15" i="39"/>
  <c r="F16" i="39"/>
  <c r="F17" i="39"/>
  <c r="F18" i="39"/>
  <c r="F19" i="39"/>
  <c r="F20" i="39"/>
  <c r="F21" i="39"/>
  <c r="F22" i="39"/>
  <c r="F23" i="39"/>
  <c r="F24" i="39"/>
  <c r="F4" i="39"/>
  <c r="Y2" i="10"/>
  <c r="X2" i="10"/>
  <c r="Z2" i="10"/>
  <c r="L19" i="43"/>
  <c r="G20" i="43"/>
  <c r="H20" i="43"/>
  <c r="I19" i="43"/>
  <c r="I20" i="43"/>
  <c r="G18" i="43"/>
  <c r="I18" i="43"/>
  <c r="H19" i="43"/>
  <c r="G19" i="43"/>
  <c r="L20" i="43"/>
  <c r="L18" i="43"/>
  <c r="H18" i="43"/>
  <c r="I18" i="45"/>
  <c r="P20" i="45"/>
  <c r="P19" i="45"/>
  <c r="F20" i="45"/>
  <c r="F18" i="45"/>
  <c r="P18" i="45"/>
  <c r="O20" i="45"/>
  <c r="O19" i="45"/>
  <c r="D19" i="45"/>
  <c r="D20" i="45"/>
  <c r="F19" i="45"/>
  <c r="D18" i="45"/>
  <c r="E19" i="45"/>
  <c r="H20" i="45"/>
  <c r="E18" i="45"/>
  <c r="I19" i="45"/>
  <c r="H18" i="45"/>
  <c r="O18" i="45"/>
  <c r="I20" i="45"/>
  <c r="H19" i="45"/>
  <c r="E20" i="45"/>
  <c r="G8" i="50" l="1"/>
  <c r="C8" i="50"/>
  <c r="K8" i="50"/>
  <c r="S8" i="50"/>
  <c r="AA8" i="50"/>
  <c r="P8" i="50"/>
  <c r="I8" i="50"/>
  <c r="AF8" i="50"/>
  <c r="Y8" i="50"/>
  <c r="X8" i="50"/>
  <c r="Q8" i="50"/>
  <c r="O8" i="50"/>
  <c r="J8" i="50"/>
  <c r="R8" i="50"/>
  <c r="Z8" i="50"/>
  <c r="AE8" i="50"/>
  <c r="D8" i="50"/>
  <c r="L8" i="50"/>
  <c r="T8" i="50"/>
  <c r="AB8" i="50"/>
  <c r="E8" i="50"/>
  <c r="U8" i="50"/>
  <c r="AC8" i="50"/>
  <c r="F8" i="50"/>
  <c r="N8" i="50"/>
  <c r="V8" i="50"/>
  <c r="AD8" i="50"/>
  <c r="A6" i="50"/>
  <c r="M8" i="50"/>
  <c r="W8" i="50"/>
  <c r="F25" i="39"/>
  <c r="A7" i="50"/>
  <c r="H8" i="50"/>
  <c r="G2" i="30"/>
  <c r="O2" i="30"/>
  <c r="P2" i="30"/>
  <c r="S3" i="1"/>
  <c r="L2" i="30"/>
  <c r="O2" i="1"/>
  <c r="A8" i="50" l="1"/>
  <c r="P3" i="1"/>
</calcChain>
</file>

<file path=xl/sharedStrings.xml><?xml version="1.0" encoding="utf-8"?>
<sst xmlns="http://schemas.openxmlformats.org/spreadsheetml/2006/main" count="2923" uniqueCount="295">
  <si>
    <t>Date</t>
  </si>
  <si>
    <t xml:space="preserve">Line </t>
  </si>
  <si>
    <t>Shift</t>
  </si>
  <si>
    <t>Line Type</t>
  </si>
  <si>
    <t>Model</t>
  </si>
  <si>
    <t>Color</t>
  </si>
  <si>
    <t>Kit Received</t>
  </si>
  <si>
    <t>Plan</t>
  </si>
  <si>
    <t>Input</t>
  </si>
  <si>
    <t>SFG</t>
  </si>
  <si>
    <t>FG (Packing O/p)</t>
  </si>
  <si>
    <t>Ach% (FG&amp; SFG)</t>
  </si>
  <si>
    <t>UPH</t>
  </si>
  <si>
    <t>UPPH</t>
  </si>
  <si>
    <t>Leader</t>
  </si>
  <si>
    <t>Remarks</t>
  </si>
  <si>
    <t>White</t>
  </si>
  <si>
    <t>Line 2</t>
  </si>
  <si>
    <t>Blue</t>
  </si>
  <si>
    <t>Line 5</t>
  </si>
  <si>
    <t>Line 8</t>
  </si>
  <si>
    <t>IMT 131</t>
  </si>
  <si>
    <t>Row Labels</t>
  </si>
  <si>
    <t>Grand Total</t>
  </si>
  <si>
    <t>Sum of FG (Packing O/p)</t>
  </si>
  <si>
    <t>AD 121 Pro</t>
  </si>
  <si>
    <t>ACE</t>
  </si>
  <si>
    <t>AD 170</t>
  </si>
  <si>
    <t>Line No.</t>
  </si>
  <si>
    <t>Prod Qty</t>
  </si>
  <si>
    <t>Black</t>
  </si>
  <si>
    <t>(All)</t>
  </si>
  <si>
    <t>Line 3</t>
  </si>
  <si>
    <t>Line 1</t>
  </si>
  <si>
    <t>Line 4</t>
  </si>
  <si>
    <t>Line 7</t>
  </si>
  <si>
    <t xml:space="preserve">AD 161 Pro </t>
  </si>
  <si>
    <t>Nirvana ANC</t>
  </si>
  <si>
    <t>Ach% (FG)</t>
  </si>
  <si>
    <t>MP</t>
  </si>
  <si>
    <t>Work. hours</t>
  </si>
  <si>
    <t>AD 200 Plus</t>
  </si>
  <si>
    <t>Work order</t>
  </si>
  <si>
    <t>Kick</t>
  </si>
  <si>
    <t>Line 6</t>
  </si>
  <si>
    <t>AD ACE</t>
  </si>
  <si>
    <t>Green</t>
  </si>
  <si>
    <t>CC</t>
  </si>
  <si>
    <t>Remaining SFG</t>
  </si>
  <si>
    <t>AD 161</t>
  </si>
  <si>
    <t>Ad 131</t>
  </si>
  <si>
    <t>AD Alpha</t>
  </si>
  <si>
    <t>AD 800</t>
  </si>
  <si>
    <t>AD 138</t>
  </si>
  <si>
    <t>AD 71</t>
  </si>
  <si>
    <t>Rose Quartz</t>
  </si>
  <si>
    <t>Line 9</t>
  </si>
  <si>
    <t>Line 10</t>
  </si>
  <si>
    <t xml:space="preserve"> SFG</t>
  </si>
  <si>
    <t>Old SFG</t>
  </si>
  <si>
    <t>Remark</t>
  </si>
  <si>
    <t>SFG Due to Cavity Crack issue. (24 Hours hold Devices)</t>
  </si>
  <si>
    <t>Other P.O.</t>
  </si>
  <si>
    <t>SFG Due to Packing Kit N/A.</t>
  </si>
  <si>
    <t>MES Issue.</t>
  </si>
  <si>
    <t>SFG due to GB Month Lable N/A.</t>
  </si>
  <si>
    <t>Line 12</t>
  </si>
  <si>
    <t>Line 11</t>
  </si>
  <si>
    <t>Line 13</t>
  </si>
  <si>
    <t>Line 14</t>
  </si>
  <si>
    <t>Line 15</t>
  </si>
  <si>
    <t>Line 16</t>
  </si>
  <si>
    <t>Line 17</t>
  </si>
  <si>
    <t>Line 18</t>
  </si>
  <si>
    <t>FG</t>
  </si>
  <si>
    <t>PRODUCTION MIS REPORT</t>
  </si>
  <si>
    <t>Doc No.:</t>
  </si>
  <si>
    <t>CAL/PRD/C/F/33</t>
  </si>
  <si>
    <t>Issue No./Date:</t>
  </si>
  <si>
    <t>01/19-06-2024</t>
  </si>
  <si>
    <t>Rev No./Date:</t>
  </si>
  <si>
    <t>00/-</t>
  </si>
  <si>
    <t>Subject:</t>
  </si>
  <si>
    <t>Line no</t>
  </si>
  <si>
    <t>Old SFG Pack</t>
  </si>
  <si>
    <t>Total FG</t>
  </si>
  <si>
    <t>MP Count</t>
  </si>
  <si>
    <t>Working Hour</t>
  </si>
  <si>
    <t>UUPH</t>
  </si>
  <si>
    <t>(blank)</t>
  </si>
  <si>
    <t>Column Labels</t>
  </si>
  <si>
    <t>Average of UPH</t>
  </si>
  <si>
    <t>Total Average of UPH</t>
  </si>
  <si>
    <t>Average of UUPH</t>
  </si>
  <si>
    <t>Total Average of UUPH</t>
  </si>
  <si>
    <t>Sum of Total FG</t>
  </si>
  <si>
    <t>Total Sum of Total FG</t>
  </si>
  <si>
    <t>Average of UPPH</t>
  </si>
  <si>
    <t>Total Average of UPPH</t>
  </si>
  <si>
    <t>Total Sum of FG (Packing O/p)</t>
  </si>
  <si>
    <t>Month:</t>
  </si>
  <si>
    <t>Plan /Actual</t>
  </si>
  <si>
    <t>Total</t>
  </si>
  <si>
    <t>Plan VS Actual</t>
  </si>
  <si>
    <t>Actual</t>
  </si>
  <si>
    <t>Achievement</t>
  </si>
  <si>
    <t xml:space="preserve">MP short </t>
  </si>
  <si>
    <t>0ff</t>
  </si>
  <si>
    <t>Old sfg</t>
  </si>
  <si>
    <t>Line NO</t>
  </si>
  <si>
    <t>Prepared By:</t>
  </si>
  <si>
    <t>Checked By:</t>
  </si>
  <si>
    <t>Approved By:</t>
  </si>
  <si>
    <t>Line 24</t>
  </si>
  <si>
    <t>A</t>
  </si>
  <si>
    <t>Floor</t>
  </si>
  <si>
    <t>Engineer's</t>
  </si>
  <si>
    <t>WIP</t>
  </si>
  <si>
    <t>SFG+FG</t>
  </si>
  <si>
    <t>Total SFG</t>
  </si>
  <si>
    <t>OLD SFG</t>
  </si>
  <si>
    <t>1st</t>
  </si>
  <si>
    <t>Buds</t>
  </si>
  <si>
    <t>Sovesh</t>
  </si>
  <si>
    <t>Atul</t>
  </si>
  <si>
    <t>Anshu</t>
  </si>
  <si>
    <t>-</t>
  </si>
  <si>
    <t>2nd</t>
  </si>
  <si>
    <t>Paramjeet</t>
  </si>
  <si>
    <t>Amar</t>
  </si>
  <si>
    <t>B-1</t>
  </si>
  <si>
    <t>Dalchand</t>
  </si>
  <si>
    <t>Ravindra</t>
  </si>
  <si>
    <t>Digamber</t>
  </si>
  <si>
    <t>Line 23</t>
  </si>
  <si>
    <t>Jitendra</t>
  </si>
  <si>
    <t>Rishikesh</t>
  </si>
  <si>
    <t>Ram Sagar</t>
  </si>
  <si>
    <t>Sanoj</t>
  </si>
  <si>
    <t>Rupesh</t>
  </si>
  <si>
    <t>Ankit</t>
  </si>
  <si>
    <t>Gorakh</t>
  </si>
  <si>
    <t>Neeraj</t>
  </si>
  <si>
    <t>Babita</t>
  </si>
  <si>
    <t>Ambika</t>
  </si>
  <si>
    <t>Akash</t>
  </si>
  <si>
    <t>Vikash</t>
  </si>
  <si>
    <t>Narendra</t>
  </si>
  <si>
    <t>AD 191 ANC</t>
  </si>
  <si>
    <t>Rituraj</t>
  </si>
  <si>
    <t>Line 20</t>
  </si>
  <si>
    <t>AD 131</t>
  </si>
  <si>
    <t>Grey</t>
  </si>
  <si>
    <t>Shyam</t>
  </si>
  <si>
    <t>AD 280 ANC</t>
  </si>
  <si>
    <t>Pradeep</t>
  </si>
  <si>
    <t>AD Plus 311</t>
  </si>
  <si>
    <t>AD 161 Pro Buds</t>
  </si>
  <si>
    <t>AD 181 Pro</t>
  </si>
  <si>
    <t>AD 163</t>
  </si>
  <si>
    <t>* Manpower Short</t>
  </si>
  <si>
    <t>Lalit</t>
  </si>
  <si>
    <t>Vipan</t>
  </si>
  <si>
    <t>Gyanendra</t>
  </si>
  <si>
    <t>* Charging Case Short .</t>
  </si>
  <si>
    <t>* Manpower Short .</t>
  </si>
  <si>
    <t>* Sfg Due To Packing N/A .</t>
  </si>
  <si>
    <t>Deepanshu</t>
  </si>
  <si>
    <t>AD 111 V2</t>
  </si>
  <si>
    <t>AD Ultra pro</t>
  </si>
  <si>
    <t>* Sfg Due To Packing Late Received .</t>
  </si>
  <si>
    <t>AD 161-N</t>
  </si>
  <si>
    <t>AD Primo</t>
  </si>
  <si>
    <t>* Model changeover .</t>
  </si>
  <si>
    <t>AD 311 pro</t>
  </si>
  <si>
    <t>AD 141 ANC</t>
  </si>
  <si>
    <t>AD Supreme</t>
  </si>
  <si>
    <t>Prashant</t>
  </si>
  <si>
    <t>Midnight Blue</t>
  </si>
  <si>
    <t>Sachin</t>
  </si>
  <si>
    <t>AD 148 New</t>
  </si>
  <si>
    <t>Blazing Comet</t>
  </si>
  <si>
    <t xml:space="preserve">Line Run </t>
  </si>
  <si>
    <t>AD Nirvana Iris</t>
  </si>
  <si>
    <t>Dark Cyan</t>
  </si>
  <si>
    <t>AD Nirvana ANC Pro</t>
  </si>
  <si>
    <t>Govind</t>
  </si>
  <si>
    <t>Lokesh</t>
  </si>
  <si>
    <t>AD 148-N</t>
  </si>
  <si>
    <t>AD Nirvana X</t>
  </si>
  <si>
    <t>AD Nirvana ANC pro</t>
  </si>
  <si>
    <t>Vijay</t>
  </si>
  <si>
    <t>Frosted Mint</t>
  </si>
  <si>
    <t>Himanshu</t>
  </si>
  <si>
    <t>* TRC Pending .</t>
  </si>
  <si>
    <t>* Ultra pro CC Short .</t>
  </si>
  <si>
    <t>* model Changeover &amp; CC Short .</t>
  </si>
  <si>
    <t>Cosmic</t>
  </si>
  <si>
    <t>Smoky</t>
  </si>
  <si>
    <t xml:space="preserve">Northen Lights </t>
  </si>
  <si>
    <t>* till 7:00 Pm Qty 2793 CC received .* Cavity Crack Qty 80 .</t>
  </si>
  <si>
    <t>Lilac Senerty</t>
  </si>
  <si>
    <t>* One Hour PCBA Late Received .
* Sfg Due To Manpower Short .</t>
  </si>
  <si>
    <t>Iron Blood</t>
  </si>
  <si>
    <t>* Qty 1127 PCBA Rejection .
* Manpower Short .</t>
  </si>
  <si>
    <t>AD 141 Anc</t>
  </si>
  <si>
    <t>* Due to Cshell Ng molding issue 800 qty (RMD)</t>
  </si>
  <si>
    <t>Ceery Blossom</t>
  </si>
  <si>
    <t>Daily Buds Production Report (April - 2025) -Day</t>
  </si>
  <si>
    <t xml:space="preserve">Daily CC Production Report (April-2025) -Day </t>
  </si>
  <si>
    <t>* OS&amp;D Pending Store Side .</t>
  </si>
  <si>
    <t>* 194 PCBA Move To L-4 .</t>
  </si>
  <si>
    <t xml:space="preserve">AD Ultra Plus </t>
  </si>
  <si>
    <t>* Sfg Due To packing N/A .</t>
  </si>
  <si>
    <t>* CC Short &amp; Late Received .</t>
  </si>
  <si>
    <t xml:space="preserve">CB </t>
  </si>
  <si>
    <t>AD 311 Pro</t>
  </si>
  <si>
    <t>* Wip Clearance</t>
  </si>
  <si>
    <t>Mocha Elegance</t>
  </si>
  <si>
    <t>Coral Bloom</t>
  </si>
  <si>
    <t xml:space="preserve">AD ACE </t>
  </si>
  <si>
    <t>* model Changeover .
* Sfg due To Packing N/A .</t>
  </si>
  <si>
    <t>* model Changeover .</t>
  </si>
  <si>
    <t>Ashok</t>
  </si>
  <si>
    <t>Red</t>
  </si>
  <si>
    <t>Pooja</t>
  </si>
  <si>
    <t>AD Nirvana ION G2</t>
  </si>
  <si>
    <t xml:space="preserve">AD Supreme </t>
  </si>
  <si>
    <t>Cyancider</t>
  </si>
  <si>
    <t>* 500 Charging Pending</t>
  </si>
  <si>
    <t>AD Nirvana ANC New</t>
  </si>
  <si>
    <t xml:space="preserve"> </t>
  </si>
  <si>
    <t>Cosmic Onyx</t>
  </si>
  <si>
    <t>Sanjeet</t>
  </si>
  <si>
    <t>* High Rejection of LED Deform</t>
  </si>
  <si>
    <t>Cherry Blossom</t>
  </si>
  <si>
    <t>Viper Green</t>
  </si>
  <si>
    <t>Gaurav</t>
  </si>
  <si>
    <t xml:space="preserve">* Line run at 2PM with new </t>
  </si>
  <si>
    <t>* Kit Late Arrived .</t>
  </si>
  <si>
    <t>* OS&amp;D late Received .</t>
  </si>
  <si>
    <t>* Kit received Only 2200 .
* Model Changeover .
* AD 138 Charging Case Short .</t>
  </si>
  <si>
    <t>AD Nirvana ion G2</t>
  </si>
  <si>
    <t>* Spk rejection very high .</t>
  </si>
  <si>
    <t>AD 800 Hidef</t>
  </si>
  <si>
    <t>Silver</t>
  </si>
  <si>
    <t xml:space="preserve">AD Nirvana ANC </t>
  </si>
  <si>
    <t>* Charging Case Received Only 2204 .</t>
  </si>
  <si>
    <t xml:space="preserve">AD Nirvana Crystal </t>
  </si>
  <si>
    <t>AD 91</t>
  </si>
  <si>
    <t>AD Ultra Pro</t>
  </si>
  <si>
    <t>* Line run only 3hrs MP Shift to Line No. 1</t>
  </si>
  <si>
    <t>* Model Changeover .</t>
  </si>
  <si>
    <t>AD 131 Pro Buds</t>
  </si>
  <si>
    <t>Coco Brown</t>
  </si>
  <si>
    <t>AD Unity ANC</t>
  </si>
  <si>
    <t>* Left Side PCBA High Rejection .</t>
  </si>
  <si>
    <t>* Wip Clearance .</t>
  </si>
  <si>
    <t>* Charging Case Not received .</t>
  </si>
  <si>
    <t>* SPK Fail Qty 200 (RMD Issue .</t>
  </si>
  <si>
    <t>* Model 800 Charging Case not Received .</t>
  </si>
  <si>
    <t>AD Nirvana ANC N Mold</t>
  </si>
  <si>
    <t>Northen Lights</t>
  </si>
  <si>
    <t>AD Nirvana ANC</t>
  </si>
  <si>
    <t>AD 131 Elite ANC</t>
  </si>
  <si>
    <t>* Qty 50 Sfg AD 131 Elite White .</t>
  </si>
  <si>
    <t>* CC Recived Delay because CC Kit Received late At CC Line .</t>
  </si>
  <si>
    <t>* PCBA Received At 2:30 Pm .</t>
  </si>
  <si>
    <t>AD 121 Pro Plus</t>
  </si>
  <si>
    <t>* Charging Case Not Received As per Plan .
* Because 350 C Shall NG Fron Supplayer Side .</t>
  </si>
  <si>
    <t>CB</t>
  </si>
  <si>
    <t>AD Nirvana ION New G3</t>
  </si>
  <si>
    <t>Northern Light</t>
  </si>
  <si>
    <t>AD 111v2</t>
  </si>
  <si>
    <t>AD 161 Elite ANC</t>
  </si>
  <si>
    <t>* 300 Qty C Shell NG RMD issue</t>
  </si>
  <si>
    <t xml:space="preserve">AD 91 Prime </t>
  </si>
  <si>
    <t>Midnight Black</t>
  </si>
  <si>
    <t>AD Nirvana ion N Mold</t>
  </si>
  <si>
    <t>* PCBA late received .</t>
  </si>
  <si>
    <t>* Qty 275 Mic Fail RMD Issue .</t>
  </si>
  <si>
    <t>AD Ultra Plus</t>
  </si>
  <si>
    <t>Olive Slate</t>
  </si>
  <si>
    <t>* Qty 350 CC Not Received As per Plan .</t>
  </si>
  <si>
    <t>AD 301</t>
  </si>
  <si>
    <t>* Last 20 Mint Line stop Packing Supply .</t>
  </si>
  <si>
    <t>AD Nirvana Crystal</t>
  </si>
  <si>
    <t>* Charging Case Not received Timely .</t>
  </si>
  <si>
    <t>Gray</t>
  </si>
  <si>
    <t>* Sfg Due to packking  N/A .</t>
  </si>
  <si>
    <t>* Charging Case Not Received from 2nd Floor .</t>
  </si>
  <si>
    <t>Rajneesh</t>
  </si>
  <si>
    <t>Rose Qurtz</t>
  </si>
  <si>
    <t>Midnight Shadow</t>
  </si>
  <si>
    <t>* Line run at 11 PM due to C shell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</si>
</sst>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[$-409]d\-mmm;@"/>
    <numFmt numFmtId="166" formatCode="0.000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 Light"/>
      <family val="2"/>
      <scheme val="major"/>
    </font>
    <font>
      <sz val="9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1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1" fillId="0" borderId="0"/>
    <xf numFmtId="0" fontId="6" fillId="0" borderId="0"/>
    <xf numFmtId="0" fontId="1" fillId="0" borderId="0"/>
    <xf numFmtId="0" fontId="1" fillId="0" borderId="0"/>
  </cellStyleXfs>
  <cellXfs count="20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1" xfId="0" applyBorder="1" applyAlignment="1">
      <alignment horizontal="center"/>
    </xf>
    <xf numFmtId="0" fontId="0" fillId="0" borderId="1" xfId="0" pivotButton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/>
    <xf numFmtId="1" fontId="0" fillId="5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10" borderId="8" xfId="0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/>
    </xf>
    <xf numFmtId="165" fontId="2" fillId="4" borderId="9" xfId="0" applyNumberFormat="1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9" fontId="9" fillId="12" borderId="8" xfId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165" fontId="2" fillId="13" borderId="1" xfId="0" applyNumberFormat="1" applyFont="1" applyFill="1" applyBorder="1" applyAlignment="1">
      <alignment horizontal="center" vertical="center"/>
    </xf>
    <xf numFmtId="165" fontId="2" fillId="13" borderId="9" xfId="0" applyNumberFormat="1" applyFont="1" applyFill="1" applyBorder="1" applyAlignment="1">
      <alignment horizontal="center" vertical="center"/>
    </xf>
    <xf numFmtId="0" fontId="0" fillId="0" borderId="9" xfId="0" applyNumberFormat="1" applyBorder="1" applyAlignment="1">
      <alignment horizontal="center"/>
    </xf>
    <xf numFmtId="0" fontId="0" fillId="0" borderId="17" xfId="0" applyBorder="1" applyAlignment="1"/>
    <xf numFmtId="0" fontId="0" fillId="0" borderId="0" xfId="0" applyBorder="1" applyAlignment="1"/>
    <xf numFmtId="0" fontId="0" fillId="0" borderId="18" xfId="0" applyBorder="1" applyAlignment="1"/>
    <xf numFmtId="1" fontId="0" fillId="0" borderId="0" xfId="0" applyNumberFormat="1"/>
    <xf numFmtId="1" fontId="0" fillId="0" borderId="0" xfId="0" applyNumberFormat="1" applyBorder="1" applyAlignment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2" fillId="0" borderId="1" xfId="0" applyFont="1" applyBorder="1" applyAlignment="1">
      <alignment horizontal="left"/>
    </xf>
    <xf numFmtId="18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2" fillId="4" borderId="44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9" fontId="9" fillId="14" borderId="1" xfId="1" applyFont="1" applyFill="1" applyBorder="1" applyAlignment="1">
      <alignment horizontal="center"/>
    </xf>
    <xf numFmtId="1" fontId="9" fillId="5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1" xfId="0" applyNumberFormat="1" applyBorder="1"/>
    <xf numFmtId="14" fontId="0" fillId="0" borderId="1" xfId="0" applyNumberFormat="1" applyBorder="1"/>
    <xf numFmtId="0" fontId="0" fillId="0" borderId="3" xfId="0" pivotButton="1" applyBorder="1"/>
    <xf numFmtId="0" fontId="0" fillId="0" borderId="3" xfId="0" applyBorder="1" applyAlignment="1">
      <alignment horizontal="left"/>
    </xf>
    <xf numFmtId="0" fontId="0" fillId="0" borderId="3" xfId="0" applyNumberFormat="1" applyBorder="1"/>
    <xf numFmtId="0" fontId="0" fillId="0" borderId="3" xfId="0" applyBorder="1"/>
    <xf numFmtId="0" fontId="2" fillId="4" borderId="31" xfId="0" applyFont="1" applyFill="1" applyBorder="1" applyAlignment="1">
      <alignment horizontal="center" vertical="center"/>
    </xf>
    <xf numFmtId="0" fontId="12" fillId="0" borderId="1" xfId="0" pivotButton="1" applyFont="1" applyBorder="1"/>
    <xf numFmtId="0" fontId="12" fillId="0" borderId="1" xfId="0" applyFont="1" applyBorder="1"/>
    <xf numFmtId="16" fontId="12" fillId="0" borderId="1" xfId="0" applyNumberFormat="1" applyFont="1" applyBorder="1"/>
    <xf numFmtId="0" fontId="12" fillId="0" borderId="1" xfId="0" applyFont="1" applyBorder="1" applyAlignment="1">
      <alignment horizontal="left"/>
    </xf>
    <xf numFmtId="0" fontId="12" fillId="0" borderId="1" xfId="0" applyNumberFormat="1" applyFont="1" applyBorder="1"/>
    <xf numFmtId="0" fontId="2" fillId="4" borderId="20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2" fillId="4" borderId="2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1" fillId="0" borderId="0" xfId="0" applyFont="1" applyBorder="1"/>
    <xf numFmtId="0" fontId="2" fillId="18" borderId="1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4" fontId="14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14" fontId="0" fillId="0" borderId="1" xfId="0" applyNumberFormat="1" applyBorder="1" applyAlignment="1"/>
    <xf numFmtId="14" fontId="2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16" fontId="0" fillId="0" borderId="1" xfId="0" applyNumberFormat="1" applyFont="1" applyBorder="1" applyAlignment="1">
      <alignment horizontal="center" vertical="center"/>
    </xf>
    <xf numFmtId="0" fontId="0" fillId="0" borderId="0" xfId="0" pivotButton="1"/>
    <xf numFmtId="16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9" fontId="14" fillId="8" borderId="1" xfId="1" applyFont="1" applyFill="1" applyBorder="1" applyAlignment="1">
      <alignment horizontal="center" vertical="center"/>
    </xf>
    <xf numFmtId="1" fontId="14" fillId="2" borderId="1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16" fontId="11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17" borderId="1" xfId="0" applyFont="1" applyFill="1" applyBorder="1" applyAlignment="1">
      <alignment horizontal="center" vertical="center"/>
    </xf>
    <xf numFmtId="1" fontId="0" fillId="5" borderId="1" xfId="0" applyNumberFormat="1" applyFont="1" applyFill="1" applyBorder="1" applyAlignment="1">
      <alignment horizontal="center" vertical="center" wrapText="1"/>
    </xf>
    <xf numFmtId="164" fontId="0" fillId="5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1" fontId="0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4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4" borderId="32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36" xfId="0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0">
    <cellStyle name="Normal" xfId="0" builtinId="0"/>
    <cellStyle name="Normal 2" xfId="3"/>
    <cellStyle name="Normal 2 2" xfId="4"/>
    <cellStyle name="Normal 3" xfId="5"/>
    <cellStyle name="Normal 3 2" xfId="8"/>
    <cellStyle name="Normal 4" xfId="2"/>
    <cellStyle name="Normal 5" xfId="6"/>
    <cellStyle name="Normal 6" xfId="7"/>
    <cellStyle name="Normal 6 2" xfId="9"/>
    <cellStyle name="Percent" xfId="1" builtinId="5"/>
  </cellStyles>
  <dxfs count="20527">
    <dxf>
      <font>
        <color rgb="FF9C6500"/>
      </font>
      <fill>
        <patternFill>
          <bgColor rgb="FFFFEB9C"/>
        </patternFill>
      </fill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</dxf>
    <dxf>
      <numFmt numFmtId="164" formatCode="0.0"/>
    </dxf>
    <dxf>
      <numFmt numFmtId="2" formatCode="0.00"/>
    </dxf>
    <dxf>
      <numFmt numFmtId="2" formatCode="0.00"/>
    </dxf>
    <dxf>
      <numFmt numFmtId="167" formatCode="0.000"/>
    </dxf>
    <dxf>
      <numFmt numFmtId="167" formatCode="0.000"/>
    </dxf>
    <dxf>
      <numFmt numFmtId="166" formatCode="0.0000"/>
    </dxf>
    <dxf>
      <numFmt numFmtId="166" formatCode="0.0000"/>
    </dxf>
    <dxf>
      <numFmt numFmtId="1" formatCode="0"/>
    </dxf>
    <dxf>
      <numFmt numFmtId="1" formatCode="0"/>
    </dxf>
    <dxf>
      <numFmt numFmtId="164" formatCode="0.0"/>
    </dxf>
    <dxf>
      <numFmt numFmtId="2" formatCode="0.00"/>
    </dxf>
    <dxf>
      <numFmt numFmtId="167" formatCode="0.000"/>
    </dxf>
    <dxf>
      <numFmt numFmtId="166" formatCode="0.0000"/>
    </dxf>
    <dxf>
      <numFmt numFmtId="168" formatCode="0.00000"/>
    </dxf>
    <dxf>
      <numFmt numFmtId="169" formatCode="0.000000"/>
    </dxf>
    <dxf>
      <numFmt numFmtId="170" formatCode="0.0000000"/>
    </dxf>
    <dxf>
      <numFmt numFmtId="1" formatCode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2" formatCode="0.00"/>
    </dxf>
    <dxf>
      <numFmt numFmtId="167" formatCode="0.000"/>
    </dxf>
    <dxf>
      <numFmt numFmtId="166" formatCode="0.0000"/>
    </dxf>
    <dxf>
      <numFmt numFmtId="168" formatCode="0.00000"/>
    </dxf>
    <dxf>
      <numFmt numFmtId="169" formatCode="0.000000"/>
    </dxf>
    <dxf>
      <numFmt numFmtId="170" formatCode="0.0000000"/>
    </dxf>
    <dxf>
      <numFmt numFmtId="171" formatCode="0.00000000"/>
    </dxf>
    <dxf>
      <numFmt numFmtId="1" formatCode="0"/>
    </dxf>
    <dxf>
      <numFmt numFmtId="164" formatCode="0.0"/>
    </dxf>
    <dxf>
      <numFmt numFmtId="2" formatCode="0.00"/>
    </dxf>
    <dxf>
      <numFmt numFmtId="1" formatCode="0"/>
    </dxf>
    <dxf>
      <numFmt numFmtId="164" formatCode="0.0"/>
    </dxf>
    <dxf>
      <numFmt numFmtId="2" formatCode="0.00"/>
    </dxf>
    <dxf>
      <numFmt numFmtId="167" formatCode="0.000"/>
    </dxf>
    <dxf>
      <numFmt numFmtId="166" formatCode="0.0000"/>
    </dxf>
    <dxf>
      <numFmt numFmtId="168" formatCode="0.00000"/>
    </dxf>
    <dxf>
      <numFmt numFmtId="169" formatCode="0.000000"/>
    </dxf>
    <dxf>
      <numFmt numFmtId="1" formatCode="0"/>
    </dxf>
    <dxf>
      <numFmt numFmtId="164" formatCode="0.0"/>
    </dxf>
    <dxf>
      <numFmt numFmtId="2" formatCode="0.00"/>
    </dxf>
    <dxf>
      <numFmt numFmtId="167" formatCode="0.000"/>
    </dxf>
    <dxf>
      <numFmt numFmtId="166" formatCode="0.0000"/>
    </dxf>
    <dxf>
      <numFmt numFmtId="168" formatCode="0.00000"/>
    </dxf>
    <dxf>
      <numFmt numFmtId="169" formatCode="0.00000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64" formatCode="0.0"/>
    </dxf>
    <dxf>
      <numFmt numFmtId="2" formatCode="0.00"/>
    </dxf>
    <dxf>
      <numFmt numFmtId="167" formatCode="0.000"/>
    </dxf>
    <dxf>
      <numFmt numFmtId="166" formatCode="0.0000"/>
    </dxf>
    <dxf>
      <numFmt numFmtId="168" formatCode="0.00000"/>
    </dxf>
    <dxf>
      <numFmt numFmtId="169" formatCode="0.000000"/>
    </dxf>
    <dxf>
      <numFmt numFmtId="170" formatCode="0.0000000"/>
    </dxf>
    <dxf>
      <numFmt numFmtId="171" formatCode="0.00000000"/>
    </dxf>
    <dxf>
      <numFmt numFmtId="164" formatCode="0.0"/>
    </dxf>
    <dxf>
      <numFmt numFmtId="164" formatCode="0.0"/>
    </dxf>
    <dxf>
      <numFmt numFmtId="2" formatCode="0.00"/>
    </dxf>
    <dxf>
      <numFmt numFmtId="2" formatCode="0.00"/>
    </dxf>
    <dxf>
      <numFmt numFmtId="167" formatCode="0.000"/>
    </dxf>
    <dxf>
      <numFmt numFmtId="167" formatCode="0.000"/>
    </dxf>
    <dxf>
      <numFmt numFmtId="166" formatCode="0.0000"/>
    </dxf>
    <dxf>
      <numFmt numFmtId="166" formatCode="0.0000"/>
    </dxf>
    <dxf>
      <numFmt numFmtId="168" formatCode="0.00000"/>
    </dxf>
    <dxf>
      <numFmt numFmtId="168" formatCode="0.00000"/>
    </dxf>
    <dxf>
      <numFmt numFmtId="169" formatCode="0.000000"/>
    </dxf>
    <dxf>
      <numFmt numFmtId="169" formatCode="0.000000"/>
    </dxf>
    <dxf>
      <numFmt numFmtId="170" formatCode="0.0000000"/>
    </dxf>
    <dxf>
      <numFmt numFmtId="170" formatCode="0.0000000"/>
    </dxf>
    <dxf>
      <numFmt numFmtId="171" formatCode="0.00000000"/>
    </dxf>
    <dxf>
      <numFmt numFmtId="171" formatCode="0.00000000"/>
    </dxf>
    <dxf>
      <numFmt numFmtId="1" formatCode="0"/>
    </dxf>
    <dxf>
      <numFmt numFmtId="164" formatCode="0.0"/>
    </dxf>
    <dxf>
      <numFmt numFmtId="2" formatCode="0.00"/>
    </dxf>
    <dxf>
      <numFmt numFmtId="1" formatCode="0"/>
    </dxf>
    <dxf>
      <numFmt numFmtId="164" formatCode="0.0"/>
    </dxf>
    <dxf>
      <numFmt numFmtId="2" formatCode="0.00"/>
    </dxf>
    <dxf>
      <numFmt numFmtId="1" formatCode="0"/>
    </dxf>
    <dxf>
      <numFmt numFmtId="164" formatCode="0.0"/>
    </dxf>
    <dxf>
      <numFmt numFmtId="2" formatCode="0.00"/>
    </dxf>
    <dxf>
      <numFmt numFmtId="1" formatCode="0"/>
    </dxf>
    <dxf>
      <numFmt numFmtId="164" formatCode="0.0"/>
    </dxf>
    <dxf>
      <numFmt numFmtId="2" formatCode="0.00"/>
    </dxf>
    <dxf>
      <numFmt numFmtId="1" formatCode="0"/>
    </dxf>
    <dxf>
      <numFmt numFmtId="164" formatCode="0.0"/>
    </dxf>
    <dxf>
      <numFmt numFmtId="2" formatCode="0.00"/>
    </dxf>
    <dxf>
      <numFmt numFmtId="1" formatCode="0"/>
    </dxf>
    <dxf>
      <numFmt numFmtId="1" formatCode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alignment horizontal="center" indent="0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</dxf>
    <dxf>
      <numFmt numFmtId="2" formatCode="0.00"/>
    </dxf>
    <dxf>
      <numFmt numFmtId="167" formatCode="0.000"/>
    </dxf>
    <dxf>
      <numFmt numFmtId="166" formatCode="0.0000"/>
    </dxf>
    <dxf>
      <numFmt numFmtId="168" formatCode="0.00000"/>
    </dxf>
    <dxf>
      <numFmt numFmtId="169" formatCode="0.000000"/>
    </dxf>
    <dxf>
      <numFmt numFmtId="170" formatCode="0.0000000"/>
    </dxf>
    <dxf>
      <numFmt numFmtId="171" formatCode="0.00000000"/>
    </dxf>
    <dxf>
      <numFmt numFmtId="164" formatCode="0.0"/>
    </dxf>
    <dxf>
      <numFmt numFmtId="2" formatCode="0.00"/>
    </dxf>
    <dxf>
      <numFmt numFmtId="167" formatCode="0.000"/>
    </dxf>
    <dxf>
      <numFmt numFmtId="166" formatCode="0.0000"/>
    </dxf>
    <dxf>
      <numFmt numFmtId="168" formatCode="0.00000"/>
    </dxf>
    <dxf>
      <numFmt numFmtId="169" formatCode="0.000000"/>
    </dxf>
    <dxf>
      <numFmt numFmtId="170" formatCode="0.0000000"/>
    </dxf>
    <dxf>
      <numFmt numFmtId="171" formatCode="0.00000000"/>
    </dxf>
    <dxf>
      <numFmt numFmtId="1" formatCode="0"/>
    </dxf>
    <dxf>
      <numFmt numFmtId="164" formatCode="0.0"/>
    </dxf>
    <dxf>
      <numFmt numFmtId="2" formatCode="0.00"/>
    </dxf>
    <dxf>
      <numFmt numFmtId="167" formatCode="0.000"/>
    </dxf>
    <dxf>
      <numFmt numFmtId="166" formatCode="0.0000"/>
    </dxf>
    <dxf>
      <numFmt numFmtId="168" formatCode="0.00000"/>
    </dxf>
    <dxf>
      <numFmt numFmtId="169" formatCode="0.000000"/>
    </dxf>
    <dxf>
      <numFmt numFmtId="1" formatCode="0"/>
    </dxf>
    <dxf>
      <numFmt numFmtId="164" formatCode="0.0"/>
    </dxf>
    <dxf>
      <numFmt numFmtId="2" formatCode="0.00"/>
    </dxf>
    <dxf>
      <numFmt numFmtId="167" formatCode="0.000"/>
    </dxf>
    <dxf>
      <numFmt numFmtId="166" formatCode="0.0000"/>
    </dxf>
    <dxf>
      <numFmt numFmtId="168" formatCode="0.00000"/>
    </dxf>
    <dxf>
      <numFmt numFmtId="169" formatCode="0.000000"/>
    </dxf>
    <dxf>
      <numFmt numFmtId="164" formatCode="0.0"/>
    </dxf>
    <dxf>
      <numFmt numFmtId="2" formatCode="0.00"/>
    </dxf>
    <dxf>
      <numFmt numFmtId="167" formatCode="0.000"/>
    </dxf>
    <dxf>
      <numFmt numFmtId="166" formatCode="0.0000"/>
    </dxf>
    <dxf>
      <numFmt numFmtId="168" formatCode="0.00000"/>
    </dxf>
    <dxf>
      <numFmt numFmtId="169" formatCode="0.000000"/>
    </dxf>
    <dxf>
      <numFmt numFmtId="170" formatCode="0.0000000"/>
    </dxf>
    <dxf>
      <numFmt numFmtId="171" formatCode="0.0000000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59996337778862885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FC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474960995221922"/>
          <c:y val="3.17460119072541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469632085463"/>
          <c:y val="0.34107152788930889"/>
          <c:w val="0.81326620230163538"/>
          <c:h val="0.361878289039939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'UPH &amp; UPPH (Buds Line)'!$B$18:$C$18</c:f>
              <c:strCache>
                <c:ptCount val="2"/>
                <c:pt idx="0">
                  <c:v>UPH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'UPH &amp; UPPH (Buds Line)'!$D$17:$V$17</c:f>
              <c:strCache>
                <c:ptCount val="19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8</c:v>
                </c:pt>
                <c:pt idx="8">
                  <c:v>Line 9</c:v>
                </c:pt>
                <c:pt idx="9">
                  <c:v>Line 10</c:v>
                </c:pt>
                <c:pt idx="10">
                  <c:v>Line 11</c:v>
                </c:pt>
                <c:pt idx="11">
                  <c:v>Line 12</c:v>
                </c:pt>
                <c:pt idx="12">
                  <c:v>Line 13</c:v>
                </c:pt>
                <c:pt idx="13">
                  <c:v>Line 14</c:v>
                </c:pt>
                <c:pt idx="14">
                  <c:v>Line 17</c:v>
                </c:pt>
                <c:pt idx="15">
                  <c:v>Line 18</c:v>
                </c:pt>
                <c:pt idx="16">
                  <c:v>Line 20</c:v>
                </c:pt>
                <c:pt idx="17">
                  <c:v>Line 23</c:v>
                </c:pt>
                <c:pt idx="18">
                  <c:v>Line 24</c:v>
                </c:pt>
              </c:strCache>
            </c:strRef>
          </c:cat>
          <c:val>
            <c:numRef>
              <c:f>'UPH &amp; UPPH (Buds Line)'!$D$18:$V$18</c:f>
              <c:numCache>
                <c:formatCode>0</c:formatCode>
                <c:ptCount val="19"/>
                <c:pt idx="0">
                  <c:v>205.95999999999998</c:v>
                </c:pt>
                <c:pt idx="1">
                  <c:v>281</c:v>
                </c:pt>
                <c:pt idx="2">
                  <c:v>255.84</c:v>
                </c:pt>
                <c:pt idx="3">
                  <c:v>223</c:v>
                </c:pt>
                <c:pt idx="4">
                  <c:v>251</c:v>
                </c:pt>
                <c:pt idx="5">
                  <c:v>83.75</c:v>
                </c:pt>
                <c:pt idx="6">
                  <c:v>256</c:v>
                </c:pt>
                <c:pt idx="7">
                  <c:v>280</c:v>
                </c:pt>
                <c:pt idx="8">
                  <c:v>291</c:v>
                </c:pt>
                <c:pt idx="9">
                  <c:v>264</c:v>
                </c:pt>
                <c:pt idx="10">
                  <c:v>258</c:v>
                </c:pt>
                <c:pt idx="11">
                  <c:v>199</c:v>
                </c:pt>
                <c:pt idx="12">
                  <c:v>268</c:v>
                </c:pt>
                <c:pt idx="13">
                  <c:v>0</c:v>
                </c:pt>
                <c:pt idx="14">
                  <c:v>292</c:v>
                </c:pt>
                <c:pt idx="15">
                  <c:v>303</c:v>
                </c:pt>
                <c:pt idx="16">
                  <c:v>221</c:v>
                </c:pt>
                <c:pt idx="17">
                  <c:v>298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41-4AFE-848D-44F235CDD1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682174688"/>
        <c:axId val="682179264"/>
      </c:barChart>
      <c:catAx>
        <c:axId val="6821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179264"/>
        <c:crosses val="autoZero"/>
        <c:auto val="1"/>
        <c:lblAlgn val="ctr"/>
        <c:lblOffset val="100"/>
        <c:noMultiLvlLbl val="0"/>
      </c:catAx>
      <c:valAx>
        <c:axId val="68217926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17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86593603699224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745599940647406E-2"/>
          <c:y val="0.16243936364604758"/>
          <c:w val="0.88114606488066261"/>
          <c:h val="0.587620043592621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'UPH &amp; UPPH (Buds Line)'!$B$19:$C$19</c:f>
              <c:strCache>
                <c:ptCount val="2"/>
                <c:pt idx="0">
                  <c:v>UPPH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'UPH &amp; UPPH (Buds Line)'!$D$17:$V$17</c:f>
              <c:strCache>
                <c:ptCount val="19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8</c:v>
                </c:pt>
                <c:pt idx="8">
                  <c:v>Line 9</c:v>
                </c:pt>
                <c:pt idx="9">
                  <c:v>Line 10</c:v>
                </c:pt>
                <c:pt idx="10">
                  <c:v>Line 11</c:v>
                </c:pt>
                <c:pt idx="11">
                  <c:v>Line 12</c:v>
                </c:pt>
                <c:pt idx="12">
                  <c:v>Line 13</c:v>
                </c:pt>
                <c:pt idx="13">
                  <c:v>Line 14</c:v>
                </c:pt>
                <c:pt idx="14">
                  <c:v>Line 17</c:v>
                </c:pt>
                <c:pt idx="15">
                  <c:v>Line 18</c:v>
                </c:pt>
                <c:pt idx="16">
                  <c:v>Line 20</c:v>
                </c:pt>
                <c:pt idx="17">
                  <c:v>Line 23</c:v>
                </c:pt>
                <c:pt idx="18">
                  <c:v>Line 24</c:v>
                </c:pt>
              </c:strCache>
            </c:strRef>
          </c:cat>
          <c:val>
            <c:numRef>
              <c:f>'UPH &amp; UPPH (Buds Line)'!$D$19:$V$19</c:f>
              <c:numCache>
                <c:formatCode>0.0</c:formatCode>
                <c:ptCount val="19"/>
                <c:pt idx="0">
                  <c:v>3.2550193864106909</c:v>
                </c:pt>
                <c:pt idx="1">
                  <c:v>4.4694471907356741</c:v>
                </c:pt>
                <c:pt idx="2">
                  <c:v>4.0591563275434241</c:v>
                </c:pt>
                <c:pt idx="3">
                  <c:v>3.6644158209731983</c:v>
                </c:pt>
                <c:pt idx="4">
                  <c:v>3.892631717366529</c:v>
                </c:pt>
                <c:pt idx="5">
                  <c:v>2.8995726495726495</c:v>
                </c:pt>
                <c:pt idx="6">
                  <c:v>3.660429147793006</c:v>
                </c:pt>
                <c:pt idx="7">
                  <c:v>4.6795905984154818</c:v>
                </c:pt>
                <c:pt idx="8">
                  <c:v>4.4894518953001743</c:v>
                </c:pt>
                <c:pt idx="9">
                  <c:v>4.1799830716146307</c:v>
                </c:pt>
                <c:pt idx="10">
                  <c:v>4.0415144696350875</c:v>
                </c:pt>
                <c:pt idx="11">
                  <c:v>3.1715112864322941</c:v>
                </c:pt>
                <c:pt idx="12">
                  <c:v>4.2325633148213786</c:v>
                </c:pt>
                <c:pt idx="13">
                  <c:v>0</c:v>
                </c:pt>
                <c:pt idx="14">
                  <c:v>4.7089466089466088</c:v>
                </c:pt>
                <c:pt idx="15">
                  <c:v>5.0162703930292913</c:v>
                </c:pt>
                <c:pt idx="16">
                  <c:v>3.8560699773814529</c:v>
                </c:pt>
                <c:pt idx="17">
                  <c:v>4.9730451320313076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2-413D-88B1-A4BF6F64A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523862672"/>
        <c:axId val="523865584"/>
      </c:barChart>
      <c:catAx>
        <c:axId val="52386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65584"/>
        <c:crosses val="autoZero"/>
        <c:auto val="1"/>
        <c:lblAlgn val="ctr"/>
        <c:lblOffset val="100"/>
        <c:noMultiLvlLbl val="0"/>
      </c:catAx>
      <c:valAx>
        <c:axId val="523865584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62672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359688190477909"/>
          <c:y val="7.017543859649122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65865058482605"/>
          <c:y val="0.35333333333333333"/>
          <c:w val="0.81861592300962382"/>
          <c:h val="0.393014214807307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'UPH &amp; UPPH (Buds Line)'!$B$20:$C$20</c:f>
              <c:strCache>
                <c:ptCount val="2"/>
                <c:pt idx="0">
                  <c:v>Prod Qty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'UPH &amp; UPPH (Buds Line)'!$D$17:$V$17</c:f>
              <c:strCache>
                <c:ptCount val="19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8</c:v>
                </c:pt>
                <c:pt idx="8">
                  <c:v>Line 9</c:v>
                </c:pt>
                <c:pt idx="9">
                  <c:v>Line 10</c:v>
                </c:pt>
                <c:pt idx="10">
                  <c:v>Line 11</c:v>
                </c:pt>
                <c:pt idx="11">
                  <c:v>Line 12</c:v>
                </c:pt>
                <c:pt idx="12">
                  <c:v>Line 13</c:v>
                </c:pt>
                <c:pt idx="13">
                  <c:v>Line 14</c:v>
                </c:pt>
                <c:pt idx="14">
                  <c:v>Line 17</c:v>
                </c:pt>
                <c:pt idx="15">
                  <c:v>Line 18</c:v>
                </c:pt>
                <c:pt idx="16">
                  <c:v>Line 20</c:v>
                </c:pt>
                <c:pt idx="17">
                  <c:v>Line 23</c:v>
                </c:pt>
                <c:pt idx="18">
                  <c:v>Line 24</c:v>
                </c:pt>
              </c:strCache>
            </c:strRef>
          </c:cat>
          <c:val>
            <c:numRef>
              <c:f>'UPH &amp; UPPH (Buds Line)'!$D$20:$V$20</c:f>
              <c:numCache>
                <c:formatCode>0</c:formatCode>
                <c:ptCount val="19"/>
                <c:pt idx="0">
                  <c:v>11248</c:v>
                </c:pt>
                <c:pt idx="1">
                  <c:v>14050</c:v>
                </c:pt>
                <c:pt idx="2">
                  <c:v>12892</c:v>
                </c:pt>
                <c:pt idx="3">
                  <c:v>13050</c:v>
                </c:pt>
                <c:pt idx="4">
                  <c:v>12550</c:v>
                </c:pt>
                <c:pt idx="5">
                  <c:v>1550</c:v>
                </c:pt>
                <c:pt idx="6">
                  <c:v>12750</c:v>
                </c:pt>
                <c:pt idx="7">
                  <c:v>14000</c:v>
                </c:pt>
                <c:pt idx="8">
                  <c:v>14500</c:v>
                </c:pt>
                <c:pt idx="9">
                  <c:v>13300</c:v>
                </c:pt>
                <c:pt idx="10">
                  <c:v>12700</c:v>
                </c:pt>
                <c:pt idx="11">
                  <c:v>9950</c:v>
                </c:pt>
                <c:pt idx="12">
                  <c:v>13400</c:v>
                </c:pt>
                <c:pt idx="13">
                  <c:v>50</c:v>
                </c:pt>
                <c:pt idx="14">
                  <c:v>15150</c:v>
                </c:pt>
                <c:pt idx="15">
                  <c:v>15850</c:v>
                </c:pt>
                <c:pt idx="16">
                  <c:v>10300</c:v>
                </c:pt>
                <c:pt idx="17">
                  <c:v>14900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F3-4FF9-BCF0-A8012F5BB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589409984"/>
        <c:axId val="589411648"/>
      </c:barChart>
      <c:catAx>
        <c:axId val="58940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11648"/>
        <c:crosses val="autoZero"/>
        <c:auto val="1"/>
        <c:lblAlgn val="ctr"/>
        <c:lblOffset val="100"/>
        <c:noMultiLvlLbl val="0"/>
      </c:catAx>
      <c:valAx>
        <c:axId val="589411648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09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581876435319931"/>
          <c:y val="0"/>
        </c:manualLayout>
      </c:layout>
      <c:overlay val="0"/>
      <c:spPr>
        <a:solidFill>
          <a:schemeClr val="accent4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469632085463"/>
          <c:y val="0.34107152788930889"/>
          <c:w val="0.81326620230163538"/>
          <c:h val="0.361878289039939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'UPH &amp; UPPH (Charging case)'!$B$18:$C$18</c:f>
              <c:strCache>
                <c:ptCount val="2"/>
                <c:pt idx="0">
                  <c:v>UPH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'UPH &amp; UPPH (Charging case)'!$D$17:$V$17</c:f>
              <c:strCache>
                <c:ptCount val="19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8</c:v>
                </c:pt>
                <c:pt idx="8">
                  <c:v>Line 9</c:v>
                </c:pt>
                <c:pt idx="9">
                  <c:v>Line 10</c:v>
                </c:pt>
                <c:pt idx="10">
                  <c:v>Line 11</c:v>
                </c:pt>
                <c:pt idx="11">
                  <c:v>Line 12</c:v>
                </c:pt>
                <c:pt idx="12">
                  <c:v>Line 13</c:v>
                </c:pt>
                <c:pt idx="13">
                  <c:v>Line 14</c:v>
                </c:pt>
                <c:pt idx="14">
                  <c:v>Line 15</c:v>
                </c:pt>
                <c:pt idx="15">
                  <c:v>Line 16</c:v>
                </c:pt>
                <c:pt idx="16">
                  <c:v>Line 18</c:v>
                </c:pt>
                <c:pt idx="17">
                  <c:v>Line 20</c:v>
                </c:pt>
                <c:pt idx="18">
                  <c:v>Line 24</c:v>
                </c:pt>
              </c:strCache>
            </c:strRef>
          </c:cat>
          <c:val>
            <c:numRef>
              <c:f>'UPH &amp; UPPH (Charging case)'!$D$18:$V$18</c:f>
              <c:numCache>
                <c:formatCode>0</c:formatCode>
                <c:ptCount val="19"/>
                <c:pt idx="0">
                  <c:v>254.86666666666667</c:v>
                </c:pt>
                <c:pt idx="1">
                  <c:v>327.52</c:v>
                </c:pt>
                <c:pt idx="2">
                  <c:v>224.26000000000005</c:v>
                </c:pt>
                <c:pt idx="3">
                  <c:v>279.95999999999998</c:v>
                </c:pt>
                <c:pt idx="4">
                  <c:v>369.15999999999997</c:v>
                </c:pt>
                <c:pt idx="5">
                  <c:v>92.724999999999994</c:v>
                </c:pt>
                <c:pt idx="6">
                  <c:v>238.6</c:v>
                </c:pt>
                <c:pt idx="7">
                  <c:v>275.52</c:v>
                </c:pt>
                <c:pt idx="8">
                  <c:v>331.58000000000004</c:v>
                </c:pt>
                <c:pt idx="9">
                  <c:v>310.87</c:v>
                </c:pt>
                <c:pt idx="10">
                  <c:v>220.26</c:v>
                </c:pt>
                <c:pt idx="11">
                  <c:v>260.29499999999996</c:v>
                </c:pt>
                <c:pt idx="12">
                  <c:v>269.22500000000002</c:v>
                </c:pt>
                <c:pt idx="13">
                  <c:v>277.8</c:v>
                </c:pt>
                <c:pt idx="14">
                  <c:v>244.85</c:v>
                </c:pt>
                <c:pt idx="15">
                  <c:v>210.125</c:v>
                </c:pt>
                <c:pt idx="16">
                  <c:v>333.25</c:v>
                </c:pt>
                <c:pt idx="17">
                  <c:v>283.8125</c:v>
                </c:pt>
                <c:pt idx="18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8F-4E25-ADBF-39609A7EF9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682174688"/>
        <c:axId val="682179264"/>
      </c:barChart>
      <c:catAx>
        <c:axId val="6821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179264"/>
        <c:crosses val="autoZero"/>
        <c:auto val="1"/>
        <c:lblAlgn val="ctr"/>
        <c:lblOffset val="100"/>
        <c:noMultiLvlLbl val="0"/>
      </c:catAx>
      <c:valAx>
        <c:axId val="68217926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17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905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solidFill>
          <a:schemeClr val="accent4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19507696673053"/>
          <c:y val="0.29187333246095226"/>
          <c:w val="0.8658049230332695"/>
          <c:h val="0.440915255480806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'UPH &amp; UPPH (Charging case)'!$B$19:$C$19</c:f>
              <c:strCache>
                <c:ptCount val="2"/>
                <c:pt idx="0">
                  <c:v>UPPH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'UPH &amp; UPPH (Charging case)'!$D$17:$V$17</c:f>
              <c:strCache>
                <c:ptCount val="19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8</c:v>
                </c:pt>
                <c:pt idx="8">
                  <c:v>Line 9</c:v>
                </c:pt>
                <c:pt idx="9">
                  <c:v>Line 10</c:v>
                </c:pt>
                <c:pt idx="10">
                  <c:v>Line 11</c:v>
                </c:pt>
                <c:pt idx="11">
                  <c:v>Line 12</c:v>
                </c:pt>
                <c:pt idx="12">
                  <c:v>Line 13</c:v>
                </c:pt>
                <c:pt idx="13">
                  <c:v>Line 14</c:v>
                </c:pt>
                <c:pt idx="14">
                  <c:v>Line 15</c:v>
                </c:pt>
                <c:pt idx="15">
                  <c:v>Line 16</c:v>
                </c:pt>
                <c:pt idx="16">
                  <c:v>Line 18</c:v>
                </c:pt>
                <c:pt idx="17">
                  <c:v>Line 20</c:v>
                </c:pt>
                <c:pt idx="18">
                  <c:v>Line 24</c:v>
                </c:pt>
              </c:strCache>
            </c:strRef>
          </c:cat>
          <c:val>
            <c:numRef>
              <c:f>'UPH &amp; UPPH (Charging case)'!$D$19:$V$19</c:f>
              <c:numCache>
                <c:formatCode>0.0</c:formatCode>
                <c:ptCount val="19"/>
                <c:pt idx="0">
                  <c:v>8.9001428571428569</c:v>
                </c:pt>
                <c:pt idx="1">
                  <c:v>11.597221994161652</c:v>
                </c:pt>
                <c:pt idx="2">
                  <c:v>6.7886397058823533</c:v>
                </c:pt>
                <c:pt idx="3">
                  <c:v>9.877948184637841</c:v>
                </c:pt>
                <c:pt idx="4">
                  <c:v>13.400180308197548</c:v>
                </c:pt>
                <c:pt idx="5">
                  <c:v>7.98422619047619</c:v>
                </c:pt>
                <c:pt idx="6">
                  <c:v>6.4780075187969928</c:v>
                </c:pt>
                <c:pt idx="7">
                  <c:v>28.216311688311684</c:v>
                </c:pt>
                <c:pt idx="8">
                  <c:v>11.746795610303675</c:v>
                </c:pt>
                <c:pt idx="9">
                  <c:v>11.082190886699506</c:v>
                </c:pt>
                <c:pt idx="10">
                  <c:v>7.052083333333333</c:v>
                </c:pt>
                <c:pt idx="11">
                  <c:v>8.0778238795518202</c:v>
                </c:pt>
                <c:pt idx="12">
                  <c:v>9.2326318760262716</c:v>
                </c:pt>
                <c:pt idx="13">
                  <c:v>9.0511440531440535</c:v>
                </c:pt>
                <c:pt idx="14">
                  <c:v>8.5992724867724863</c:v>
                </c:pt>
                <c:pt idx="15">
                  <c:v>8.2053822965967989</c:v>
                </c:pt>
                <c:pt idx="16">
                  <c:v>11.503218763994626</c:v>
                </c:pt>
                <c:pt idx="17">
                  <c:v>10.381211180124224</c:v>
                </c:pt>
                <c:pt idx="18">
                  <c:v>6.666666666666667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5-49BF-95B0-5D9721E368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523862672"/>
        <c:axId val="523865584"/>
      </c:barChart>
      <c:catAx>
        <c:axId val="52386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65584"/>
        <c:crosses val="autoZero"/>
        <c:auto val="1"/>
        <c:lblAlgn val="ctr"/>
        <c:lblOffset val="100"/>
        <c:noMultiLvlLbl val="0"/>
      </c:catAx>
      <c:valAx>
        <c:axId val="523865584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6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905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7866797229528"/>
          <c:y val="1.71444388334006E-2"/>
        </c:manualLayout>
      </c:layout>
      <c:overlay val="0"/>
      <c:spPr>
        <a:solidFill>
          <a:schemeClr val="accent4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92577531239512"/>
          <c:y val="0.36736862404676007"/>
          <c:w val="0.81861592300962382"/>
          <c:h val="0.393014214807307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'UPH &amp; UPPH (Charging case)'!$B$20:$C$20</c:f>
              <c:strCache>
                <c:ptCount val="2"/>
                <c:pt idx="0">
                  <c:v>Prod Qty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'UPH &amp; UPPH (Charging case)'!$D$17:$V$17</c:f>
              <c:strCache>
                <c:ptCount val="19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8</c:v>
                </c:pt>
                <c:pt idx="8">
                  <c:v>Line 9</c:v>
                </c:pt>
                <c:pt idx="9">
                  <c:v>Line 10</c:v>
                </c:pt>
                <c:pt idx="10">
                  <c:v>Line 11</c:v>
                </c:pt>
                <c:pt idx="11">
                  <c:v>Line 12</c:v>
                </c:pt>
                <c:pt idx="12">
                  <c:v>Line 13</c:v>
                </c:pt>
                <c:pt idx="13">
                  <c:v>Line 14</c:v>
                </c:pt>
                <c:pt idx="14">
                  <c:v>Line 15</c:v>
                </c:pt>
                <c:pt idx="15">
                  <c:v>Line 16</c:v>
                </c:pt>
                <c:pt idx="16">
                  <c:v>Line 18</c:v>
                </c:pt>
                <c:pt idx="17">
                  <c:v>Line 20</c:v>
                </c:pt>
                <c:pt idx="18">
                  <c:v>Line 24</c:v>
                </c:pt>
              </c:strCache>
            </c:strRef>
          </c:cat>
          <c:val>
            <c:numRef>
              <c:f>'UPH &amp; UPPH (Charging case)'!$D$20:$V$20</c:f>
              <c:numCache>
                <c:formatCode>0</c:formatCode>
                <c:ptCount val="19"/>
                <c:pt idx="0">
                  <c:v>7646</c:v>
                </c:pt>
                <c:pt idx="1">
                  <c:v>14232</c:v>
                </c:pt>
                <c:pt idx="2">
                  <c:v>11213</c:v>
                </c:pt>
                <c:pt idx="3">
                  <c:v>13998</c:v>
                </c:pt>
                <c:pt idx="4">
                  <c:v>16073</c:v>
                </c:pt>
                <c:pt idx="5">
                  <c:v>3665</c:v>
                </c:pt>
                <c:pt idx="6">
                  <c:v>4772</c:v>
                </c:pt>
                <c:pt idx="7">
                  <c:v>13776</c:v>
                </c:pt>
                <c:pt idx="8">
                  <c:v>13674</c:v>
                </c:pt>
                <c:pt idx="9">
                  <c:v>13617</c:v>
                </c:pt>
                <c:pt idx="10">
                  <c:v>11013</c:v>
                </c:pt>
                <c:pt idx="11">
                  <c:v>12152</c:v>
                </c:pt>
                <c:pt idx="12">
                  <c:v>10769</c:v>
                </c:pt>
                <c:pt idx="13">
                  <c:v>13890</c:v>
                </c:pt>
                <c:pt idx="14">
                  <c:v>9794</c:v>
                </c:pt>
                <c:pt idx="15">
                  <c:v>7780</c:v>
                </c:pt>
                <c:pt idx="16">
                  <c:v>15170</c:v>
                </c:pt>
                <c:pt idx="17">
                  <c:v>11100</c:v>
                </c:pt>
                <c:pt idx="18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EE-4E4B-B8F9-1A81546B76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589409984"/>
        <c:axId val="589411648"/>
      </c:barChart>
      <c:catAx>
        <c:axId val="58940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11648"/>
        <c:crosses val="autoZero"/>
        <c:auto val="1"/>
        <c:lblAlgn val="ctr"/>
        <c:lblOffset val="100"/>
        <c:noMultiLvlLbl val="0"/>
      </c:catAx>
      <c:valAx>
        <c:axId val="589411648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09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905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Plan</a:t>
            </a:r>
            <a:r>
              <a:rPr lang="en-US" baseline="0"/>
              <a:t> VS Actul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068908292006931E-2"/>
          <c:y val="0.22620886981402002"/>
          <c:w val="0.94930336569470641"/>
          <c:h val="0.510137992407601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'Plan vs actual Buds (2)'!$B$6</c:f>
              <c:strCache>
                <c:ptCount val="1"/>
                <c:pt idx="0">
                  <c:v>Plan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'Plan vs actual Buds (2)'!$C$5:$AF$5</c:f>
              <c:numCache>
                <c:formatCode>[$-409]d\-mmm;@</c:formatCode>
                <c:ptCount val="30"/>
                <c:pt idx="0">
                  <c:v>45444</c:v>
                </c:pt>
                <c:pt idx="1">
                  <c:v>45445</c:v>
                </c:pt>
                <c:pt idx="2">
                  <c:v>45446</c:v>
                </c:pt>
                <c:pt idx="3">
                  <c:v>45447</c:v>
                </c:pt>
                <c:pt idx="4">
                  <c:v>45448</c:v>
                </c:pt>
                <c:pt idx="5">
                  <c:v>45449</c:v>
                </c:pt>
                <c:pt idx="6">
                  <c:v>45450</c:v>
                </c:pt>
                <c:pt idx="7">
                  <c:v>45451</c:v>
                </c:pt>
                <c:pt idx="8">
                  <c:v>45452</c:v>
                </c:pt>
                <c:pt idx="9">
                  <c:v>45453</c:v>
                </c:pt>
                <c:pt idx="10">
                  <c:v>45454</c:v>
                </c:pt>
                <c:pt idx="11">
                  <c:v>45455</c:v>
                </c:pt>
                <c:pt idx="12">
                  <c:v>45456</c:v>
                </c:pt>
                <c:pt idx="13">
                  <c:v>45457</c:v>
                </c:pt>
                <c:pt idx="14">
                  <c:v>45458</c:v>
                </c:pt>
                <c:pt idx="15">
                  <c:v>45459</c:v>
                </c:pt>
                <c:pt idx="16">
                  <c:v>45460</c:v>
                </c:pt>
                <c:pt idx="17">
                  <c:v>45461</c:v>
                </c:pt>
                <c:pt idx="18">
                  <c:v>45462</c:v>
                </c:pt>
                <c:pt idx="19">
                  <c:v>45463</c:v>
                </c:pt>
                <c:pt idx="20">
                  <c:v>45464</c:v>
                </c:pt>
                <c:pt idx="21">
                  <c:v>45465</c:v>
                </c:pt>
                <c:pt idx="22">
                  <c:v>45466</c:v>
                </c:pt>
                <c:pt idx="23">
                  <c:v>45467</c:v>
                </c:pt>
                <c:pt idx="24">
                  <c:v>45468</c:v>
                </c:pt>
                <c:pt idx="25">
                  <c:v>45469</c:v>
                </c:pt>
                <c:pt idx="26">
                  <c:v>45470</c:v>
                </c:pt>
                <c:pt idx="27">
                  <c:v>45471</c:v>
                </c:pt>
                <c:pt idx="28">
                  <c:v>45472</c:v>
                </c:pt>
                <c:pt idx="29">
                  <c:v>45473</c:v>
                </c:pt>
              </c:numCache>
            </c:numRef>
          </c:cat>
          <c:val>
            <c:numRef>
              <c:f>'Plan vs actual Buds (2)'!$C$6:$AF$6</c:f>
              <c:numCache>
                <c:formatCode>General</c:formatCode>
                <c:ptCount val="30"/>
                <c:pt idx="0">
                  <c:v>44800</c:v>
                </c:pt>
                <c:pt idx="1">
                  <c:v>0</c:v>
                </c:pt>
                <c:pt idx="2">
                  <c:v>43300</c:v>
                </c:pt>
                <c:pt idx="3">
                  <c:v>44800</c:v>
                </c:pt>
                <c:pt idx="4">
                  <c:v>43500</c:v>
                </c:pt>
                <c:pt idx="5">
                  <c:v>44800</c:v>
                </c:pt>
                <c:pt idx="6">
                  <c:v>46100</c:v>
                </c:pt>
                <c:pt idx="7">
                  <c:v>43900</c:v>
                </c:pt>
                <c:pt idx="8">
                  <c:v>45800</c:v>
                </c:pt>
                <c:pt idx="9">
                  <c:v>45900</c:v>
                </c:pt>
                <c:pt idx="10">
                  <c:v>45700</c:v>
                </c:pt>
                <c:pt idx="11">
                  <c:v>46000</c:v>
                </c:pt>
                <c:pt idx="12">
                  <c:v>46100</c:v>
                </c:pt>
                <c:pt idx="13">
                  <c:v>46600</c:v>
                </c:pt>
                <c:pt idx="14">
                  <c:v>47100</c:v>
                </c:pt>
                <c:pt idx="15">
                  <c:v>22300</c:v>
                </c:pt>
                <c:pt idx="16">
                  <c:v>46400</c:v>
                </c:pt>
                <c:pt idx="17">
                  <c:v>46900</c:v>
                </c:pt>
                <c:pt idx="18">
                  <c:v>46800</c:v>
                </c:pt>
                <c:pt idx="19">
                  <c:v>46400</c:v>
                </c:pt>
                <c:pt idx="20">
                  <c:v>46700</c:v>
                </c:pt>
                <c:pt idx="21">
                  <c:v>46700</c:v>
                </c:pt>
                <c:pt idx="22">
                  <c:v>0</c:v>
                </c:pt>
                <c:pt idx="23">
                  <c:v>46700</c:v>
                </c:pt>
                <c:pt idx="24">
                  <c:v>46700</c:v>
                </c:pt>
                <c:pt idx="25">
                  <c:v>46500</c:v>
                </c:pt>
                <c:pt idx="26">
                  <c:v>46700</c:v>
                </c:pt>
                <c:pt idx="27">
                  <c:v>47100</c:v>
                </c:pt>
                <c:pt idx="28">
                  <c:v>47100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E-4CB5-B7D2-C17CBFB24495}"/>
            </c:ext>
          </c:extLst>
        </c:ser>
        <c:ser>
          <c:idx val="1"/>
          <c:order val="1"/>
          <c:tx>
            <c:strRef>
              <c:f>'Plan vs actual Buds (2)'!$B$7</c:f>
              <c:strCache>
                <c:ptCount val="1"/>
                <c:pt idx="0">
                  <c:v>Actual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'Plan vs actual Buds (2)'!$C$5:$AF$5</c:f>
              <c:numCache>
                <c:formatCode>[$-409]d\-mmm;@</c:formatCode>
                <c:ptCount val="30"/>
                <c:pt idx="0">
                  <c:v>45444</c:v>
                </c:pt>
                <c:pt idx="1">
                  <c:v>45445</c:v>
                </c:pt>
                <c:pt idx="2">
                  <c:v>45446</c:v>
                </c:pt>
                <c:pt idx="3">
                  <c:v>45447</c:v>
                </c:pt>
                <c:pt idx="4">
                  <c:v>45448</c:v>
                </c:pt>
                <c:pt idx="5">
                  <c:v>45449</c:v>
                </c:pt>
                <c:pt idx="6">
                  <c:v>45450</c:v>
                </c:pt>
                <c:pt idx="7">
                  <c:v>45451</c:v>
                </c:pt>
                <c:pt idx="8">
                  <c:v>45452</c:v>
                </c:pt>
                <c:pt idx="9">
                  <c:v>45453</c:v>
                </c:pt>
                <c:pt idx="10">
                  <c:v>45454</c:v>
                </c:pt>
                <c:pt idx="11">
                  <c:v>45455</c:v>
                </c:pt>
                <c:pt idx="12">
                  <c:v>45456</c:v>
                </c:pt>
                <c:pt idx="13">
                  <c:v>45457</c:v>
                </c:pt>
                <c:pt idx="14">
                  <c:v>45458</c:v>
                </c:pt>
                <c:pt idx="15">
                  <c:v>45459</c:v>
                </c:pt>
                <c:pt idx="16">
                  <c:v>45460</c:v>
                </c:pt>
                <c:pt idx="17">
                  <c:v>45461</c:v>
                </c:pt>
                <c:pt idx="18">
                  <c:v>45462</c:v>
                </c:pt>
                <c:pt idx="19">
                  <c:v>45463</c:v>
                </c:pt>
                <c:pt idx="20">
                  <c:v>45464</c:v>
                </c:pt>
                <c:pt idx="21">
                  <c:v>45465</c:v>
                </c:pt>
                <c:pt idx="22">
                  <c:v>45466</c:v>
                </c:pt>
                <c:pt idx="23">
                  <c:v>45467</c:v>
                </c:pt>
                <c:pt idx="24">
                  <c:v>45468</c:v>
                </c:pt>
                <c:pt idx="25">
                  <c:v>45469</c:v>
                </c:pt>
                <c:pt idx="26">
                  <c:v>45470</c:v>
                </c:pt>
                <c:pt idx="27">
                  <c:v>45471</c:v>
                </c:pt>
                <c:pt idx="28">
                  <c:v>45472</c:v>
                </c:pt>
                <c:pt idx="29">
                  <c:v>45473</c:v>
                </c:pt>
              </c:numCache>
            </c:numRef>
          </c:cat>
          <c:val>
            <c:numRef>
              <c:f>'Plan vs actual Buds (2)'!$C$7:$AF$7</c:f>
              <c:numCache>
                <c:formatCode>General</c:formatCode>
                <c:ptCount val="30"/>
                <c:pt idx="0">
                  <c:v>37100</c:v>
                </c:pt>
                <c:pt idx="1">
                  <c:v>0</c:v>
                </c:pt>
                <c:pt idx="2">
                  <c:v>42900</c:v>
                </c:pt>
                <c:pt idx="3">
                  <c:v>44200</c:v>
                </c:pt>
                <c:pt idx="4">
                  <c:v>39900</c:v>
                </c:pt>
                <c:pt idx="5">
                  <c:v>41300</c:v>
                </c:pt>
                <c:pt idx="6">
                  <c:v>41600</c:v>
                </c:pt>
                <c:pt idx="7">
                  <c:v>42500</c:v>
                </c:pt>
                <c:pt idx="8">
                  <c:v>40200</c:v>
                </c:pt>
                <c:pt idx="9">
                  <c:v>43700</c:v>
                </c:pt>
                <c:pt idx="10">
                  <c:v>41800</c:v>
                </c:pt>
                <c:pt idx="11">
                  <c:v>42600</c:v>
                </c:pt>
                <c:pt idx="12">
                  <c:v>43600</c:v>
                </c:pt>
                <c:pt idx="13">
                  <c:v>44500</c:v>
                </c:pt>
                <c:pt idx="14">
                  <c:v>44300</c:v>
                </c:pt>
                <c:pt idx="15">
                  <c:v>20700</c:v>
                </c:pt>
                <c:pt idx="16">
                  <c:v>43506</c:v>
                </c:pt>
                <c:pt idx="17">
                  <c:v>44400</c:v>
                </c:pt>
                <c:pt idx="18">
                  <c:v>43200</c:v>
                </c:pt>
                <c:pt idx="19">
                  <c:v>43000</c:v>
                </c:pt>
                <c:pt idx="20">
                  <c:v>43400</c:v>
                </c:pt>
                <c:pt idx="21">
                  <c:v>44000</c:v>
                </c:pt>
                <c:pt idx="22">
                  <c:v>0</c:v>
                </c:pt>
                <c:pt idx="23">
                  <c:v>43100</c:v>
                </c:pt>
                <c:pt idx="24">
                  <c:v>44200</c:v>
                </c:pt>
                <c:pt idx="25">
                  <c:v>43200</c:v>
                </c:pt>
                <c:pt idx="26">
                  <c:v>43100</c:v>
                </c:pt>
                <c:pt idx="27">
                  <c:v>46000</c:v>
                </c:pt>
                <c:pt idx="28">
                  <c:v>45300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7E-4CB5-B7D2-C17CBFB24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769872"/>
        <c:axId val="485765296"/>
      </c:barChart>
      <c:lineChart>
        <c:grouping val="standard"/>
        <c:varyColors val="0"/>
        <c:ser>
          <c:idx val="2"/>
          <c:order val="2"/>
          <c:tx>
            <c:strRef>
              <c:f>'Plan vs actual Buds (2)'!$B$8</c:f>
              <c:strCache>
                <c:ptCount val="1"/>
                <c:pt idx="0">
                  <c:v>Achievement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'Plan vs actual Buds (2)'!$C$5:$AF$5</c:f>
              <c:numCache>
                <c:formatCode>[$-409]d\-mmm;@</c:formatCode>
                <c:ptCount val="30"/>
                <c:pt idx="0">
                  <c:v>45444</c:v>
                </c:pt>
                <c:pt idx="1">
                  <c:v>45445</c:v>
                </c:pt>
                <c:pt idx="2">
                  <c:v>45446</c:v>
                </c:pt>
                <c:pt idx="3">
                  <c:v>45447</c:v>
                </c:pt>
                <c:pt idx="4">
                  <c:v>45448</c:v>
                </c:pt>
                <c:pt idx="5">
                  <c:v>45449</c:v>
                </c:pt>
                <c:pt idx="6">
                  <c:v>45450</c:v>
                </c:pt>
                <c:pt idx="7">
                  <c:v>45451</c:v>
                </c:pt>
                <c:pt idx="8">
                  <c:v>45452</c:v>
                </c:pt>
                <c:pt idx="9">
                  <c:v>45453</c:v>
                </c:pt>
                <c:pt idx="10">
                  <c:v>45454</c:v>
                </c:pt>
                <c:pt idx="11">
                  <c:v>45455</c:v>
                </c:pt>
                <c:pt idx="12">
                  <c:v>45456</c:v>
                </c:pt>
                <c:pt idx="13">
                  <c:v>45457</c:v>
                </c:pt>
                <c:pt idx="14">
                  <c:v>45458</c:v>
                </c:pt>
                <c:pt idx="15">
                  <c:v>45459</c:v>
                </c:pt>
                <c:pt idx="16">
                  <c:v>45460</c:v>
                </c:pt>
                <c:pt idx="17">
                  <c:v>45461</c:v>
                </c:pt>
                <c:pt idx="18">
                  <c:v>45462</c:v>
                </c:pt>
                <c:pt idx="19">
                  <c:v>45463</c:v>
                </c:pt>
                <c:pt idx="20">
                  <c:v>45464</c:v>
                </c:pt>
                <c:pt idx="21">
                  <c:v>45465</c:v>
                </c:pt>
                <c:pt idx="22">
                  <c:v>45466</c:v>
                </c:pt>
                <c:pt idx="23">
                  <c:v>45467</c:v>
                </c:pt>
                <c:pt idx="24">
                  <c:v>45468</c:v>
                </c:pt>
                <c:pt idx="25">
                  <c:v>45469</c:v>
                </c:pt>
                <c:pt idx="26">
                  <c:v>45470</c:v>
                </c:pt>
                <c:pt idx="27">
                  <c:v>45471</c:v>
                </c:pt>
                <c:pt idx="28">
                  <c:v>45472</c:v>
                </c:pt>
                <c:pt idx="29">
                  <c:v>45473</c:v>
                </c:pt>
              </c:numCache>
            </c:numRef>
          </c:cat>
          <c:val>
            <c:numRef>
              <c:f>'Plan vs actual Buds (2)'!$C$8:$AF$8</c:f>
              <c:numCache>
                <c:formatCode>0%</c:formatCode>
                <c:ptCount val="30"/>
                <c:pt idx="0">
                  <c:v>0.828125</c:v>
                </c:pt>
                <c:pt idx="1">
                  <c:v>0</c:v>
                </c:pt>
                <c:pt idx="2">
                  <c:v>0.99076212471131642</c:v>
                </c:pt>
                <c:pt idx="3">
                  <c:v>0.9866071428571429</c:v>
                </c:pt>
                <c:pt idx="4">
                  <c:v>0.91724137931034477</c:v>
                </c:pt>
                <c:pt idx="5">
                  <c:v>0.921875</c:v>
                </c:pt>
                <c:pt idx="6">
                  <c:v>0.90238611713665939</c:v>
                </c:pt>
                <c:pt idx="7">
                  <c:v>0.96810933940774491</c:v>
                </c:pt>
                <c:pt idx="8">
                  <c:v>0.87772925764192145</c:v>
                </c:pt>
                <c:pt idx="9">
                  <c:v>0.95206971677559915</c:v>
                </c:pt>
                <c:pt idx="10">
                  <c:v>0.91466083150984678</c:v>
                </c:pt>
                <c:pt idx="11">
                  <c:v>0.92608695652173911</c:v>
                </c:pt>
                <c:pt idx="12">
                  <c:v>0.94577006507592187</c:v>
                </c:pt>
                <c:pt idx="13">
                  <c:v>0.95493562231759654</c:v>
                </c:pt>
                <c:pt idx="14">
                  <c:v>0.94055201698513802</c:v>
                </c:pt>
                <c:pt idx="15">
                  <c:v>0.9282511210762332</c:v>
                </c:pt>
                <c:pt idx="16">
                  <c:v>0.93762931034482755</c:v>
                </c:pt>
                <c:pt idx="17">
                  <c:v>0.94669509594882728</c:v>
                </c:pt>
                <c:pt idx="18">
                  <c:v>0.92307692307692313</c:v>
                </c:pt>
                <c:pt idx="19">
                  <c:v>0.92672413793103448</c:v>
                </c:pt>
                <c:pt idx="20">
                  <c:v>0.92933618843683086</c:v>
                </c:pt>
                <c:pt idx="21">
                  <c:v>0.94218415417558887</c:v>
                </c:pt>
                <c:pt idx="22">
                  <c:v>0</c:v>
                </c:pt>
                <c:pt idx="23">
                  <c:v>0.92291220556745179</c:v>
                </c:pt>
                <c:pt idx="24">
                  <c:v>0.94646680942184158</c:v>
                </c:pt>
                <c:pt idx="25">
                  <c:v>0.92903225806451617</c:v>
                </c:pt>
                <c:pt idx="26">
                  <c:v>0.92291220556745179</c:v>
                </c:pt>
                <c:pt idx="27">
                  <c:v>0.97664543524416136</c:v>
                </c:pt>
                <c:pt idx="28">
                  <c:v>0.96178343949044587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7E-4CB5-B7D2-C17CBFB24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763216"/>
        <c:axId val="485780688"/>
      </c:lineChart>
      <c:dateAx>
        <c:axId val="485769872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765296"/>
        <c:crosses val="autoZero"/>
        <c:auto val="1"/>
        <c:lblOffset val="100"/>
        <c:baseTimeUnit val="days"/>
      </c:dateAx>
      <c:valAx>
        <c:axId val="485765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769872"/>
        <c:crosses val="autoZero"/>
        <c:crossBetween val="between"/>
      </c:valAx>
      <c:valAx>
        <c:axId val="48578068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763216"/>
        <c:crosses val="max"/>
        <c:crossBetween val="between"/>
      </c:valAx>
      <c:dateAx>
        <c:axId val="485763216"/>
        <c:scaling>
          <c:orientation val="minMax"/>
        </c:scaling>
        <c:delete val="1"/>
        <c:axPos val="b"/>
        <c:numFmt formatCode="[$-409]d\-mmm;@" sourceLinked="1"/>
        <c:majorTickMark val="out"/>
        <c:minorTickMark val="none"/>
        <c:tickLblPos val="nextTo"/>
        <c:crossAx val="48578068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3</xdr:row>
      <xdr:rowOff>35718</xdr:rowOff>
    </xdr:from>
    <xdr:to>
      <xdr:col>2</xdr:col>
      <xdr:colOff>440531</xdr:colOff>
      <xdr:row>3</xdr:row>
      <xdr:rowOff>321469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994" y="428624"/>
          <a:ext cx="1121568" cy="285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116681</xdr:rowOff>
    </xdr:to>
    <xdr:sp macro="" textlink="">
      <xdr:nvSpPr>
        <xdr:cNvPr id="3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7667625" y="502920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116681</xdr:rowOff>
    </xdr:to>
    <xdr:sp macro="" textlink="">
      <xdr:nvSpPr>
        <xdr:cNvPr id="4" name="AutoShape 2" descr="blob:https://web.whatsapp.com/ec28020d-574c-417e-9ecb-e7ed9d5b1164"/>
        <xdr:cNvSpPr>
          <a:spLocks noChangeAspect="1" noChangeArrowheads="1"/>
        </xdr:cNvSpPr>
      </xdr:nvSpPr>
      <xdr:spPr bwMode="auto">
        <a:xfrm>
          <a:off x="7667625" y="502920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116681</xdr:rowOff>
    </xdr:to>
    <xdr:sp macro="" textlink="">
      <xdr:nvSpPr>
        <xdr:cNvPr id="5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7667625" y="590550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116681</xdr:rowOff>
    </xdr:to>
    <xdr:sp macro="" textlink="">
      <xdr:nvSpPr>
        <xdr:cNvPr id="6" name="AutoShape 2" descr="blob:https://web.whatsapp.com/ec28020d-574c-417e-9ecb-e7ed9d5b1164"/>
        <xdr:cNvSpPr>
          <a:spLocks noChangeAspect="1" noChangeArrowheads="1"/>
        </xdr:cNvSpPr>
      </xdr:nvSpPr>
      <xdr:spPr bwMode="auto">
        <a:xfrm>
          <a:off x="7667625" y="590550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116681</xdr:rowOff>
    </xdr:to>
    <xdr:sp macro="" textlink="">
      <xdr:nvSpPr>
        <xdr:cNvPr id="7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7667625" y="590550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116681</xdr:rowOff>
    </xdr:to>
    <xdr:sp macro="" textlink="">
      <xdr:nvSpPr>
        <xdr:cNvPr id="8" name="AutoShape 2" descr="blob:https://web.whatsapp.com/ec28020d-574c-417e-9ecb-e7ed9d5b1164"/>
        <xdr:cNvSpPr>
          <a:spLocks noChangeAspect="1" noChangeArrowheads="1"/>
        </xdr:cNvSpPr>
      </xdr:nvSpPr>
      <xdr:spPr bwMode="auto">
        <a:xfrm>
          <a:off x="7667625" y="590550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116682</xdr:rowOff>
    </xdr:to>
    <xdr:sp macro="" textlink="">
      <xdr:nvSpPr>
        <xdr:cNvPr id="9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7667625" y="5676900"/>
          <a:ext cx="304800" cy="307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23813</xdr:colOff>
      <xdr:row>5</xdr:row>
      <xdr:rowOff>0</xdr:rowOff>
    </xdr:from>
    <xdr:to>
      <xdr:col>14</xdr:col>
      <xdr:colOff>328613</xdr:colOff>
      <xdr:row>6</xdr:row>
      <xdr:rowOff>116681</xdr:rowOff>
    </xdr:to>
    <xdr:sp macro="" textlink="">
      <xdr:nvSpPr>
        <xdr:cNvPr id="10" name="AutoShape 2" descr="blob:https://web.whatsapp.com/ec28020d-574c-417e-9ecb-e7ed9d5b1164"/>
        <xdr:cNvSpPr>
          <a:spLocks noChangeAspect="1" noChangeArrowheads="1"/>
        </xdr:cNvSpPr>
      </xdr:nvSpPr>
      <xdr:spPr bwMode="auto">
        <a:xfrm>
          <a:off x="7691438" y="5895976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116681</xdr:rowOff>
    </xdr:to>
    <xdr:sp macro="" textlink="">
      <xdr:nvSpPr>
        <xdr:cNvPr id="11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7667625" y="744855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23813</xdr:colOff>
      <xdr:row>5</xdr:row>
      <xdr:rowOff>0</xdr:rowOff>
    </xdr:from>
    <xdr:to>
      <xdr:col>14</xdr:col>
      <xdr:colOff>328613</xdr:colOff>
      <xdr:row>6</xdr:row>
      <xdr:rowOff>107157</xdr:rowOff>
    </xdr:to>
    <xdr:sp macro="" textlink="">
      <xdr:nvSpPr>
        <xdr:cNvPr id="12" name="AutoShape 2" descr="blob:https://web.whatsapp.com/ec28020d-574c-417e-9ecb-e7ed9d5b1164"/>
        <xdr:cNvSpPr>
          <a:spLocks noChangeAspect="1" noChangeArrowheads="1"/>
        </xdr:cNvSpPr>
      </xdr:nvSpPr>
      <xdr:spPr bwMode="auto">
        <a:xfrm>
          <a:off x="7691438" y="7667625"/>
          <a:ext cx="304800" cy="2976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5</xdr:row>
      <xdr:rowOff>0</xdr:rowOff>
    </xdr:from>
    <xdr:ext cx="304800" cy="302419"/>
    <xdr:sp macro="" textlink="">
      <xdr:nvSpPr>
        <xdr:cNvPr id="13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7667625" y="7877175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23813</xdr:colOff>
      <xdr:row>5</xdr:row>
      <xdr:rowOff>0</xdr:rowOff>
    </xdr:from>
    <xdr:ext cx="304800" cy="302419"/>
    <xdr:sp macro="" textlink="">
      <xdr:nvSpPr>
        <xdr:cNvPr id="14" name="AutoShape 2" descr="blob:https://web.whatsapp.com/ec28020d-574c-417e-9ecb-e7ed9d5b1164"/>
        <xdr:cNvSpPr>
          <a:spLocks noChangeAspect="1" noChangeArrowheads="1"/>
        </xdr:cNvSpPr>
      </xdr:nvSpPr>
      <xdr:spPr bwMode="auto">
        <a:xfrm>
          <a:off x="7691438" y="8096251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116681</xdr:rowOff>
    </xdr:to>
    <xdr:sp macro="" textlink="">
      <xdr:nvSpPr>
        <xdr:cNvPr id="15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7667625" y="701992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23813</xdr:colOff>
      <xdr:row>5</xdr:row>
      <xdr:rowOff>0</xdr:rowOff>
    </xdr:from>
    <xdr:to>
      <xdr:col>14</xdr:col>
      <xdr:colOff>328613</xdr:colOff>
      <xdr:row>6</xdr:row>
      <xdr:rowOff>116682</xdr:rowOff>
    </xdr:to>
    <xdr:sp macro="" textlink="">
      <xdr:nvSpPr>
        <xdr:cNvPr id="16" name="AutoShape 2" descr="blob:https://web.whatsapp.com/ec28020d-574c-417e-9ecb-e7ed9d5b1164"/>
        <xdr:cNvSpPr>
          <a:spLocks noChangeAspect="1" noChangeArrowheads="1"/>
        </xdr:cNvSpPr>
      </xdr:nvSpPr>
      <xdr:spPr bwMode="auto">
        <a:xfrm>
          <a:off x="7691438" y="7286625"/>
          <a:ext cx="304800" cy="307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5</xdr:row>
      <xdr:rowOff>0</xdr:rowOff>
    </xdr:from>
    <xdr:ext cx="304800" cy="302419"/>
    <xdr:sp macro="" textlink="">
      <xdr:nvSpPr>
        <xdr:cNvPr id="17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7667625" y="7820025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23813</xdr:colOff>
      <xdr:row>5</xdr:row>
      <xdr:rowOff>0</xdr:rowOff>
    </xdr:from>
    <xdr:ext cx="304800" cy="302419"/>
    <xdr:sp macro="" textlink="">
      <xdr:nvSpPr>
        <xdr:cNvPr id="18" name="AutoShape 2" descr="blob:https://web.whatsapp.com/ec28020d-574c-417e-9ecb-e7ed9d5b1164"/>
        <xdr:cNvSpPr>
          <a:spLocks noChangeAspect="1" noChangeArrowheads="1"/>
        </xdr:cNvSpPr>
      </xdr:nvSpPr>
      <xdr:spPr bwMode="auto">
        <a:xfrm>
          <a:off x="7691438" y="7820025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2419"/>
    <xdr:sp macro="" textlink="">
      <xdr:nvSpPr>
        <xdr:cNvPr id="19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7667625" y="8086725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2419"/>
    <xdr:sp macro="" textlink="">
      <xdr:nvSpPr>
        <xdr:cNvPr id="20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7667625" y="7286625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23813</xdr:colOff>
      <xdr:row>5</xdr:row>
      <xdr:rowOff>0</xdr:rowOff>
    </xdr:from>
    <xdr:ext cx="304800" cy="302419"/>
    <xdr:sp macro="" textlink="">
      <xdr:nvSpPr>
        <xdr:cNvPr id="21" name="AutoShape 2" descr="blob:https://web.whatsapp.com/ec28020d-574c-417e-9ecb-e7ed9d5b1164"/>
        <xdr:cNvSpPr>
          <a:spLocks noChangeAspect="1" noChangeArrowheads="1"/>
        </xdr:cNvSpPr>
      </xdr:nvSpPr>
      <xdr:spPr bwMode="auto">
        <a:xfrm>
          <a:off x="7691438" y="7553325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116681</xdr:rowOff>
    </xdr:to>
    <xdr:sp macro="" textlink="">
      <xdr:nvSpPr>
        <xdr:cNvPr id="22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9013031" y="106120406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5</xdr:row>
      <xdr:rowOff>0</xdr:rowOff>
    </xdr:from>
    <xdr:ext cx="304800" cy="302419"/>
    <xdr:sp macro="" textlink="">
      <xdr:nvSpPr>
        <xdr:cNvPr id="23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9944100" y="7019925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2419"/>
    <xdr:sp macro="" textlink="">
      <xdr:nvSpPr>
        <xdr:cNvPr id="25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9944100" y="7286625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2419"/>
    <xdr:sp macro="" textlink="">
      <xdr:nvSpPr>
        <xdr:cNvPr id="26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9944100" y="6753225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2419"/>
    <xdr:sp macro="" textlink="">
      <xdr:nvSpPr>
        <xdr:cNvPr id="28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10029825" y="7096125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2419"/>
    <xdr:sp macro="" textlink="">
      <xdr:nvSpPr>
        <xdr:cNvPr id="30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10029825" y="7362825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661147</xdr:colOff>
      <xdr:row>5</xdr:row>
      <xdr:rowOff>0</xdr:rowOff>
    </xdr:from>
    <xdr:ext cx="304800" cy="302419"/>
    <xdr:sp macro="" textlink="">
      <xdr:nvSpPr>
        <xdr:cNvPr id="31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8650941" y="2263588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7181"/>
    <xdr:sp macro="" textlink="">
      <xdr:nvSpPr>
        <xdr:cNvPr id="32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9220200" y="153352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7181"/>
    <xdr:sp macro="" textlink="">
      <xdr:nvSpPr>
        <xdr:cNvPr id="34" name="AutoShape 2" descr="blob:https://web.whatsapp.com/ec28020d-574c-417e-9ecb-e7ed9d5b1164"/>
        <xdr:cNvSpPr>
          <a:spLocks noChangeAspect="1" noChangeArrowheads="1"/>
        </xdr:cNvSpPr>
      </xdr:nvSpPr>
      <xdr:spPr bwMode="auto">
        <a:xfrm>
          <a:off x="9220200" y="153352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7181"/>
    <xdr:sp macro="" textlink="">
      <xdr:nvSpPr>
        <xdr:cNvPr id="35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9220200" y="153352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7181"/>
    <xdr:sp macro="" textlink="">
      <xdr:nvSpPr>
        <xdr:cNvPr id="36" name="AutoShape 2" descr="blob:https://web.whatsapp.com/ec28020d-574c-417e-9ecb-e7ed9d5b1164"/>
        <xdr:cNvSpPr>
          <a:spLocks noChangeAspect="1" noChangeArrowheads="1"/>
        </xdr:cNvSpPr>
      </xdr:nvSpPr>
      <xdr:spPr bwMode="auto">
        <a:xfrm>
          <a:off x="9220200" y="153352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7181"/>
    <xdr:sp macro="" textlink="">
      <xdr:nvSpPr>
        <xdr:cNvPr id="37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9220200" y="153352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7181"/>
    <xdr:sp macro="" textlink="">
      <xdr:nvSpPr>
        <xdr:cNvPr id="38" name="AutoShape 2" descr="blob:https://web.whatsapp.com/ec28020d-574c-417e-9ecb-e7ed9d5b1164"/>
        <xdr:cNvSpPr>
          <a:spLocks noChangeAspect="1" noChangeArrowheads="1"/>
        </xdr:cNvSpPr>
      </xdr:nvSpPr>
      <xdr:spPr bwMode="auto">
        <a:xfrm>
          <a:off x="9220200" y="153352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7182"/>
    <xdr:sp macro="" textlink="">
      <xdr:nvSpPr>
        <xdr:cNvPr id="39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9220200" y="1533525"/>
          <a:ext cx="304800" cy="307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23813</xdr:colOff>
      <xdr:row>5</xdr:row>
      <xdr:rowOff>0</xdr:rowOff>
    </xdr:from>
    <xdr:ext cx="304800" cy="307181"/>
    <xdr:sp macro="" textlink="">
      <xdr:nvSpPr>
        <xdr:cNvPr id="40" name="AutoShape 2" descr="blob:https://web.whatsapp.com/ec28020d-574c-417e-9ecb-e7ed9d5b1164"/>
        <xdr:cNvSpPr>
          <a:spLocks noChangeAspect="1" noChangeArrowheads="1"/>
        </xdr:cNvSpPr>
      </xdr:nvSpPr>
      <xdr:spPr bwMode="auto">
        <a:xfrm>
          <a:off x="9244013" y="153352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7181"/>
    <xdr:sp macro="" textlink="">
      <xdr:nvSpPr>
        <xdr:cNvPr id="41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9220200" y="153352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23813</xdr:colOff>
      <xdr:row>5</xdr:row>
      <xdr:rowOff>0</xdr:rowOff>
    </xdr:from>
    <xdr:ext cx="304800" cy="297657"/>
    <xdr:sp macro="" textlink="">
      <xdr:nvSpPr>
        <xdr:cNvPr id="42" name="AutoShape 2" descr="blob:https://web.whatsapp.com/ec28020d-574c-417e-9ecb-e7ed9d5b1164"/>
        <xdr:cNvSpPr>
          <a:spLocks noChangeAspect="1" noChangeArrowheads="1"/>
        </xdr:cNvSpPr>
      </xdr:nvSpPr>
      <xdr:spPr bwMode="auto">
        <a:xfrm>
          <a:off x="9244013" y="1533525"/>
          <a:ext cx="304800" cy="2976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2419"/>
    <xdr:sp macro="" textlink="">
      <xdr:nvSpPr>
        <xdr:cNvPr id="43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9220200" y="1533525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23813</xdr:colOff>
      <xdr:row>5</xdr:row>
      <xdr:rowOff>0</xdr:rowOff>
    </xdr:from>
    <xdr:ext cx="304800" cy="302419"/>
    <xdr:sp macro="" textlink="">
      <xdr:nvSpPr>
        <xdr:cNvPr id="44" name="AutoShape 2" descr="blob:https://web.whatsapp.com/ec28020d-574c-417e-9ecb-e7ed9d5b1164"/>
        <xdr:cNvSpPr>
          <a:spLocks noChangeAspect="1" noChangeArrowheads="1"/>
        </xdr:cNvSpPr>
      </xdr:nvSpPr>
      <xdr:spPr bwMode="auto">
        <a:xfrm>
          <a:off x="9244013" y="1533525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7181"/>
    <xdr:sp macro="" textlink="">
      <xdr:nvSpPr>
        <xdr:cNvPr id="45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9220200" y="153352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23813</xdr:colOff>
      <xdr:row>5</xdr:row>
      <xdr:rowOff>0</xdr:rowOff>
    </xdr:from>
    <xdr:ext cx="304800" cy="307182"/>
    <xdr:sp macro="" textlink="">
      <xdr:nvSpPr>
        <xdr:cNvPr id="46" name="AutoShape 2" descr="blob:https://web.whatsapp.com/ec28020d-574c-417e-9ecb-e7ed9d5b1164"/>
        <xdr:cNvSpPr>
          <a:spLocks noChangeAspect="1" noChangeArrowheads="1"/>
        </xdr:cNvSpPr>
      </xdr:nvSpPr>
      <xdr:spPr bwMode="auto">
        <a:xfrm>
          <a:off x="9244013" y="1533525"/>
          <a:ext cx="304800" cy="307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2419"/>
    <xdr:sp macro="" textlink="">
      <xdr:nvSpPr>
        <xdr:cNvPr id="47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9220200" y="1533525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23813</xdr:colOff>
      <xdr:row>5</xdr:row>
      <xdr:rowOff>0</xdr:rowOff>
    </xdr:from>
    <xdr:ext cx="304800" cy="302419"/>
    <xdr:sp macro="" textlink="">
      <xdr:nvSpPr>
        <xdr:cNvPr id="48" name="AutoShape 2" descr="blob:https://web.whatsapp.com/ec28020d-574c-417e-9ecb-e7ed9d5b1164"/>
        <xdr:cNvSpPr>
          <a:spLocks noChangeAspect="1" noChangeArrowheads="1"/>
        </xdr:cNvSpPr>
      </xdr:nvSpPr>
      <xdr:spPr bwMode="auto">
        <a:xfrm>
          <a:off x="9244013" y="1533525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2419"/>
    <xdr:sp macro="" textlink="">
      <xdr:nvSpPr>
        <xdr:cNvPr id="49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9220200" y="1533525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2419"/>
    <xdr:sp macro="" textlink="">
      <xdr:nvSpPr>
        <xdr:cNvPr id="50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9220200" y="1533525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23813</xdr:colOff>
      <xdr:row>5</xdr:row>
      <xdr:rowOff>0</xdr:rowOff>
    </xdr:from>
    <xdr:ext cx="304800" cy="302419"/>
    <xdr:sp macro="" textlink="">
      <xdr:nvSpPr>
        <xdr:cNvPr id="51" name="AutoShape 2" descr="blob:https://web.whatsapp.com/ec28020d-574c-417e-9ecb-e7ed9d5b1164"/>
        <xdr:cNvSpPr>
          <a:spLocks noChangeAspect="1" noChangeArrowheads="1"/>
        </xdr:cNvSpPr>
      </xdr:nvSpPr>
      <xdr:spPr bwMode="auto">
        <a:xfrm>
          <a:off x="9244013" y="1533525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7181"/>
    <xdr:sp macro="" textlink="">
      <xdr:nvSpPr>
        <xdr:cNvPr id="52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9220200" y="153352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2419"/>
    <xdr:sp macro="" textlink="">
      <xdr:nvSpPr>
        <xdr:cNvPr id="53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9220200" y="1533525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2419"/>
    <xdr:sp macro="" textlink="">
      <xdr:nvSpPr>
        <xdr:cNvPr id="54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9220200" y="1533525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2419"/>
    <xdr:sp macro="" textlink="">
      <xdr:nvSpPr>
        <xdr:cNvPr id="55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9220200" y="1533525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</xdr:row>
      <xdr:rowOff>0</xdr:rowOff>
    </xdr:from>
    <xdr:ext cx="304800" cy="302419"/>
    <xdr:sp macro="" textlink="">
      <xdr:nvSpPr>
        <xdr:cNvPr id="56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8830235" y="2566148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504264</xdr:colOff>
      <xdr:row>5</xdr:row>
      <xdr:rowOff>0</xdr:rowOff>
    </xdr:from>
    <xdr:ext cx="304800" cy="302419"/>
    <xdr:sp macro="" textlink="">
      <xdr:nvSpPr>
        <xdr:cNvPr id="57" name="AutoShape 1" descr="blob:https://web.whatsapp.com/ec28020d-574c-417e-9ecb-e7ed9d5b1164"/>
        <xdr:cNvSpPr>
          <a:spLocks noChangeAspect="1" noChangeArrowheads="1"/>
        </xdr:cNvSpPr>
      </xdr:nvSpPr>
      <xdr:spPr bwMode="auto">
        <a:xfrm>
          <a:off x="8807823" y="2756647"/>
          <a:ext cx="304800" cy="30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8826500" y="273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8826500" y="273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8826500" y="231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8826500" y="212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8826500" y="212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8826500" y="212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8826500" y="2251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8826500" y="5822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8826500" y="279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8826500" y="656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8826500" y="2936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8826500" y="653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8826500" y="333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8826500" y="233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8826500" y="273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8826500" y="248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8826500" y="229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8826500" y="229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8826500" y="3632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8826500" y="382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8826500" y="382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8826500" y="401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8826500" y="267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882650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8826500" y="229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8826500" y="229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8826500" y="344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8826500" y="382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8826500" y="382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8826500" y="4584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8826500" y="4584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8826500" y="4584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8826500" y="290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8826500" y="379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8826500" y="222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8826500" y="222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8826500" y="382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8826500" y="405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8826500" y="405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8826500" y="450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8826500" y="450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8826500" y="450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882650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8826500" y="405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8826500" y="3136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8826500" y="33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8826500" y="359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8826500" y="447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8826500" y="450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8826500" y="427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8826500" y="4705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8826500" y="4737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8826500" y="450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8826500" y="4933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8826500" y="496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8826500" y="4737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8826500" y="516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8826500" y="519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8826500" y="496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8826500" y="5391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8826500" y="542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8826500" y="519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8826500" y="267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88265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8826500" y="222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8826500" y="222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8826500" y="359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8826500" y="450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8826500" y="450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8826500" y="542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8826500" y="542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8826500" y="542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8826500" y="447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8826500" y="450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8826500" y="290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8826500" y="3136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8826500" y="33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8826500" y="5391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8826500" y="542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8826500" y="4737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882650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8826500" y="588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8826500" y="542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8826500" y="6305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8826500" y="6337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8826500" y="588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8826500" y="653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8826500" y="656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8826500" y="6337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8826500" y="676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8826500" y="679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8826500" y="656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8826500" y="542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8826500" y="542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8826500" y="5391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8826500" y="542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8826500" y="565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8826500" y="588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8826500" y="588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8826500" y="588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882650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8826500" y="588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8826500" y="588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8826500" y="588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8826500" y="588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8826500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8826500" y="588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88265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8826500" y="222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88265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8826500" y="199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8826500" y="199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88265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8826500" y="359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8826500" y="359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8826500" y="405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8826500" y="405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8826500" y="405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88265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8826500" y="359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8826500" y="267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8826500" y="290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88265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882650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8826500" y="405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8826500" y="382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8826500" y="447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8826500" y="450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8826500" y="405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8826500" y="5391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8826500" y="542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8826500" y="450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8826500" y="561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8826500" y="565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8826500" y="542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8826500" y="6305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8826500" y="6337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8826500" y="565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8826500" y="405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8826500" y="405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882650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8826500" y="405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8826500" y="427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8826500" y="450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8826500" y="450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8826500" y="450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8826500" y="447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8826500" y="450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8826500" y="450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8826500" y="450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8826500" y="450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8826500" y="447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8826500" y="450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8826500" y="4737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8826500" y="290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8826500" y="290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8826500" y="4933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8826500" y="222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8826500" y="222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8826500" y="4933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8826500" y="496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8826500" y="496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88265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88265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88265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8826500" y="4933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8826500" y="496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8826500" y="33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882650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8826500" y="4933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8826500" y="6076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88265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8826500" y="519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8826500" y="653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8826500" y="656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88265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8826500" y="699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8826500" y="7023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8826500" y="656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8826500" y="7448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8826500" y="748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8826500" y="7023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8826500" y="7905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8826500" y="793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8826500" y="748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88265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88265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8826500" y="6076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88265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8826500" y="6337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8826500" y="656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8826500" y="656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8826500" y="656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8826500" y="653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8826500" y="656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8826500" y="656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8826500" y="656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8826500" y="656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8826500" y="653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8826500" y="656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8826500" y="679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882650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8826500" y="908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8826500" y="908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8826500" y="908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8826500" y="904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8826500" y="908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8826500" y="908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8826500" y="908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8826500" y="908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8826500" y="9048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8826500" y="908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8826500" y="930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882650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8826500" y="405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8826500" y="290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8826500" y="290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8826500" y="290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8826500" y="287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8826500" y="290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8826500" y="290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8826500" y="290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8826500" y="290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8826500" y="2876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8826500" y="290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8826500" y="3136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8826500" y="359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8826500" y="359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8826500" y="359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8826500" y="359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88265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8826500" y="359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8826500" y="359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8826500" y="359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8826500" y="359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88265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8826500" y="359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8826500" y="382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8826500" y="699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8826500" y="7023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8826500" y="950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8826500" y="953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8826500" y="656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8826500" y="656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8826500" y="656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8826500" y="653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8826500" y="656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8826500" y="656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8826500" y="656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8826500" y="656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8826500" y="653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8826500" y="656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8826500" y="679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8826500" y="813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8826500" y="816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8826500" y="816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882650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8826500" y="260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8826500" y="260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882650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8826500" y="534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8826500" y="534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882650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8826500" y="534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882650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882650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882650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8826500" y="557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882650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8826500" y="756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8826500" y="779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8826500" y="782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8826500" y="782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882650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882650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882650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882650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882650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8826500" y="981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8826500" y="981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8826500" y="1003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882650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8826500" y="420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8826500" y="302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8826500" y="302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8826500" y="394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8826500" y="394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882650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8826500" y="756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8826500" y="1003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8826500" y="1007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882650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882650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882650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8826500" y="866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8826500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8826500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8826500" y="756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882650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8826500" y="756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8826500" y="756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8826500" y="779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8826500" y="756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8826500" y="756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8826500" y="779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8826500" y="260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8826500" y="260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8826500" y="260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8826500" y="260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88265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8826500" y="260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8826500" y="260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8826500" y="260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8826500" y="260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88265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8826500" y="260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8826500" y="283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8826500" y="3486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8826500" y="3486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8826500" y="3486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882650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882650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882650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882650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882650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8826500" y="3486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882650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882650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882650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882650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8826500" y="3486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882650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8826500" y="394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8826500" y="394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8826500" y="394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8826500" y="394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8826500" y="371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8826500" y="371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8826500" y="394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8826500" y="371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8826500" y="420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8826500" y="420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8826500" y="420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8826500" y="420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882650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8826500" y="420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8826500" y="420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8826500" y="420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8826500" y="420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882650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8826500" y="420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882650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8826500" y="420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882650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882650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882650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8826500" y="420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8826500" y="394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8826500" y="394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8826500" y="417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8826500" y="394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8826500" y="577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8826500" y="577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8826500" y="577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8826500" y="577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8826500" y="577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8826500" y="577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8826500" y="577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8826500" y="577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8826500" y="577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8826500" y="577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8826500" y="756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8826500" y="756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8826500" y="756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8826500" y="721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8826500" y="721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8826500" y="721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8826500" y="721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8826500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8826500" y="721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8826500" y="721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8826500" y="721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8826500" y="721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8826500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8826500" y="721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8826500" y="756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8826500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8826500" y="721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8826500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8826500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8826500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8826500" y="721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8826500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8826500" y="756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8826500" y="756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8826500" y="721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8826500" y="721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8826500" y="756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8826500" y="756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8826500" y="756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8826500" y="756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8826500" y="759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8826500" y="721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8826500" y="721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8826500" y="721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8826500" y="721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8826500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8826500" y="721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8826500" y="721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8826500" y="721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8826500" y="721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8826500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8826500" y="721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8826500" y="756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8826500" y="71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8826500" y="721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8826500" y="779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8826500" y="779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8826500" y="782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8826500" y="782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8826500" y="779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43" name="TextBox 642"/>
        <xdr:cNvSpPr txBox="1"/>
      </xdr:nvSpPr>
      <xdr:spPr>
        <a:xfrm>
          <a:off x="8826500" y="782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8826500" y="779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8826500" y="805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47" name="TextBox 646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8826500" y="821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8826500" y="821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8826500" y="821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8826500" y="821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8826500" y="821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8826500" y="821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8826500" y="821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8826500" y="821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8826500" y="821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8826500" y="821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8826500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8826500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8826500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8826500" y="866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8826500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8826500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8826500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8826500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8826500" y="866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8826500" y="869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8826500" y="892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8826500" y="981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8826500" y="981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8826500" y="981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8826500" y="981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8826500" y="981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09" name="TextBox 708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8826500" y="981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13" name="TextBox 712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8826500" y="981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8826500" y="981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8826500" y="981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8826500" y="981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8826500" y="981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8826500" y="981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8826500" y="981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8826500" y="981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8826500" y="981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8826500" y="981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8826500" y="981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8826500" y="981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8826500" y="237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8826500" y="50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8826500" y="191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8826500" y="191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8826500" y="50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8826500" y="511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8826500" y="511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8826500" y="50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8826500" y="511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8826500" y="283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8826500" y="371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8826500" y="50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8826500" y="534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882650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882650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8826500" y="801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882650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882650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882650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8826500" y="6861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8826500" y="371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8826500" y="935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8826500" y="935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8826500" y="981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8826500" y="371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8826500" y="237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8826500" y="237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8826500" y="237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88265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8826500" y="237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8826500" y="237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8826500" y="237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8826500" y="237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882650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8826500" y="237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8826500" y="260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8826500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8826500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8826500" y="371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882650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8826500" y="981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8826500" y="984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882650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882650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8826500" y="660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8826500" y="6861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882650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8826500" y="6861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882650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882650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57" name="TextBox 856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882650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882650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8826500" y="191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8826500" y="191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8826500" y="191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8826500" y="191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8826500" y="188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8826500" y="191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8826500" y="191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8826500" y="191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8826500" y="191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8826500" y="188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8826500" y="191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8826500" y="214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8826500" y="280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8826500" y="280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8826500" y="280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8826500" y="283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8826500" y="260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8826500" y="283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8826500" y="283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8826500" y="283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8826500" y="283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8826500" y="280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90" name="TextBox 889"/>
        <xdr:cNvSpPr txBox="1"/>
      </xdr:nvSpPr>
      <xdr:spPr>
        <a:xfrm>
          <a:off x="8826500" y="283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91" name="TextBox 890"/>
        <xdr:cNvSpPr txBox="1"/>
      </xdr:nvSpPr>
      <xdr:spPr>
        <a:xfrm>
          <a:off x="8826500" y="283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92" name="TextBox 891"/>
        <xdr:cNvSpPr txBox="1"/>
      </xdr:nvSpPr>
      <xdr:spPr>
        <a:xfrm>
          <a:off x="8826500" y="283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93" name="TextBox 892"/>
        <xdr:cNvSpPr txBox="1"/>
      </xdr:nvSpPr>
      <xdr:spPr>
        <a:xfrm>
          <a:off x="8826500" y="283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94" name="TextBox 893"/>
        <xdr:cNvSpPr txBox="1"/>
      </xdr:nvSpPr>
      <xdr:spPr>
        <a:xfrm>
          <a:off x="8826500" y="280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95" name="TextBox 894"/>
        <xdr:cNvSpPr txBox="1"/>
      </xdr:nvSpPr>
      <xdr:spPr>
        <a:xfrm>
          <a:off x="8826500" y="283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96" name="TextBox 895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97" name="TextBox 896"/>
        <xdr:cNvSpPr txBox="1"/>
      </xdr:nvSpPr>
      <xdr:spPr>
        <a:xfrm>
          <a:off x="8826500" y="260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98" name="TextBox 897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899" name="TextBox 898"/>
        <xdr:cNvSpPr txBox="1"/>
      </xdr:nvSpPr>
      <xdr:spPr>
        <a:xfrm>
          <a:off x="8826500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00" name="TextBox 899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01" name="TextBox 900"/>
        <xdr:cNvSpPr txBox="1"/>
      </xdr:nvSpPr>
      <xdr:spPr>
        <a:xfrm>
          <a:off x="8826500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02" name="TextBox 901"/>
        <xdr:cNvSpPr txBox="1"/>
      </xdr:nvSpPr>
      <xdr:spPr>
        <a:xfrm>
          <a:off x="8826500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03" name="TextBox 902"/>
        <xdr:cNvSpPr txBox="1"/>
      </xdr:nvSpPr>
      <xdr:spPr>
        <a:xfrm>
          <a:off x="8826500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04" name="TextBox 903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05" name="TextBox 904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06" name="TextBox 905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07" name="TextBox 906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08" name="TextBox 907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09" name="TextBox 908"/>
        <xdr:cNvSpPr txBox="1"/>
      </xdr:nvSpPr>
      <xdr:spPr>
        <a:xfrm>
          <a:off x="8826500" y="302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10" name="TextBox 909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11" name="TextBox 910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12" name="TextBox 911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13" name="TextBox 912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14" name="TextBox 913"/>
        <xdr:cNvSpPr txBox="1"/>
      </xdr:nvSpPr>
      <xdr:spPr>
        <a:xfrm>
          <a:off x="8826500" y="302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15" name="TextBox 914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16" name="TextBox 915"/>
        <xdr:cNvSpPr txBox="1"/>
      </xdr:nvSpPr>
      <xdr:spPr>
        <a:xfrm>
          <a:off x="8826500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17" name="TextBox 916"/>
        <xdr:cNvSpPr txBox="1"/>
      </xdr:nvSpPr>
      <xdr:spPr>
        <a:xfrm>
          <a:off x="8826500" y="302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18" name="TextBox 917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19" name="TextBox 918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20" name="TextBox 919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21" name="TextBox 920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22" name="TextBox 921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23" name="TextBox 922"/>
        <xdr:cNvSpPr txBox="1"/>
      </xdr:nvSpPr>
      <xdr:spPr>
        <a:xfrm>
          <a:off x="8826500" y="371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24" name="TextBox 923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25" name="TextBox 924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26" name="TextBox 925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27" name="TextBox 926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28" name="TextBox 927"/>
        <xdr:cNvSpPr txBox="1"/>
      </xdr:nvSpPr>
      <xdr:spPr>
        <a:xfrm>
          <a:off x="8826500" y="371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29" name="TextBox 928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30" name="TextBox 929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31" name="TextBox 930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32" name="TextBox 931"/>
        <xdr:cNvSpPr txBox="1"/>
      </xdr:nvSpPr>
      <xdr:spPr>
        <a:xfrm>
          <a:off x="8826500" y="371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33" name="TextBox 932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34" name="TextBox 933"/>
        <xdr:cNvSpPr txBox="1"/>
      </xdr:nvSpPr>
      <xdr:spPr>
        <a:xfrm>
          <a:off x="8826500" y="371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35" name="TextBox 934"/>
        <xdr:cNvSpPr txBox="1"/>
      </xdr:nvSpPr>
      <xdr:spPr>
        <a:xfrm>
          <a:off x="8826500" y="371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36" name="TextBox 935"/>
        <xdr:cNvSpPr txBox="1"/>
      </xdr:nvSpPr>
      <xdr:spPr>
        <a:xfrm>
          <a:off x="8826500" y="371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37" name="TextBox 936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8826500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8826500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8826500" y="371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8826500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8826500" y="577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8826500" y="577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8826500" y="577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8826500" y="577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8826500" y="577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8826500" y="577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8826500" y="577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8826500" y="603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8826500" y="577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8826500" y="577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882650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8826500" y="577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8826500" y="580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882650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882650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882650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8826500" y="711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8826500" y="711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8826500" y="711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8826500" y="711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8826500" y="708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8826500" y="711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8826500" y="711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8826500" y="711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8826500" y="711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8826500" y="708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8826500" y="711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882650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8826500" y="708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8826500" y="711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8826500" y="708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8826500" y="708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8826500" y="708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8826500" y="711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8826500" y="708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882650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882650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8826500" y="711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8826500" y="711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882650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882650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882650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48" name="TextBox 1047"/>
        <xdr:cNvSpPr txBox="1"/>
      </xdr:nvSpPr>
      <xdr:spPr>
        <a:xfrm>
          <a:off x="882650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50" name="TextBox 1049"/>
        <xdr:cNvSpPr txBox="1"/>
      </xdr:nvSpPr>
      <xdr:spPr>
        <a:xfrm>
          <a:off x="8826500" y="711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8826500" y="711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8826500" y="711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8826500" y="711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8826500" y="708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8826500" y="711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8826500" y="711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8826500" y="711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8826500" y="711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8826500" y="708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8826500" y="711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882650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8826500" y="708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8826500" y="711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67" name="TextBox 1066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98" name="TextBox 1097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8826500" y="866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8826500" y="935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8826500" y="935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8826500" y="935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8826500" y="935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8826500" y="935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33" name="TextBox 1132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8826500" y="935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8826500" y="935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8826500" y="935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8826500" y="935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8826500" y="935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8826500" y="935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8826500" y="935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55" name="TextBox 1154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8826500" y="935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8826500" y="935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8826500" y="935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8826500" y="935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8826500" y="935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8826500" y="938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8826500" y="935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8826500" y="371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8826500" y="371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8826500" y="371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8826500" y="371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8826500" y="371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8826500" y="374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8826500" y="394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8826500" y="394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8826500" y="394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8826500" y="397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882650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882650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882650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8826500" y="7375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8826500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8826500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8826500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8826500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8826500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8826500" y="328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882650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8826500" y="306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882650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882650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882650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882650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882650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8826500" y="3486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882650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882650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882650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882650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8826500" y="3486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882650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8826500" y="3486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882650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8826500" y="801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8826500" y="801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8826500" y="801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8826500" y="801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8826500" y="801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8826500" y="801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8826500" y="801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8826500" y="801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8826500" y="801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8826500" y="801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8826500" y="801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8826500" y="801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8826500" y="801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8826500" y="801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8826500" y="801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8826500" y="801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8826500" y="801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8826500" y="801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8826500" y="801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8826500" y="801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8826500" y="798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8826500" y="760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8826500" y="763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8826500" y="821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8826500" y="821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8826500" y="821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8826500" y="821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8826500" y="821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8826500" y="821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8826500" y="821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8826500" y="821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8826500" y="821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8826500" y="821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8826500" y="824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8826500" y="843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63500</xdr:colOff>
      <xdr:row>5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8826500" y="847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154782</xdr:colOff>
      <xdr:row>1</xdr:row>
      <xdr:rowOff>71437</xdr:rowOff>
    </xdr:from>
    <xdr:to>
      <xdr:col>3</xdr:col>
      <xdr:colOff>249238</xdr:colOff>
      <xdr:row>3</xdr:row>
      <xdr:rowOff>132421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095" y="273843"/>
          <a:ext cx="2880518" cy="4419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119062</xdr:colOff>
      <xdr:row>5</xdr:row>
      <xdr:rowOff>11907</xdr:rowOff>
    </xdr:from>
    <xdr:to>
      <xdr:col>7</xdr:col>
      <xdr:colOff>500062</xdr:colOff>
      <xdr:row>15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523873</xdr:colOff>
      <xdr:row>5</xdr:row>
      <xdr:rowOff>23813</xdr:rowOff>
    </xdr:from>
    <xdr:to>
      <xdr:col>15</xdr:col>
      <xdr:colOff>500060</xdr:colOff>
      <xdr:row>15</xdr:row>
      <xdr:rowOff>11907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71437</xdr:colOff>
      <xdr:row>5</xdr:row>
      <xdr:rowOff>35718</xdr:rowOff>
    </xdr:from>
    <xdr:to>
      <xdr:col>24</xdr:col>
      <xdr:colOff>666750</xdr:colOff>
      <xdr:row>15</xdr:row>
      <xdr:rowOff>23812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59951</xdr:colOff>
      <xdr:row>2</xdr:row>
      <xdr:rowOff>58130</xdr:rowOff>
    </xdr:from>
    <xdr:to>
      <xdr:col>2</xdr:col>
      <xdr:colOff>395707</xdr:colOff>
      <xdr:row>2</xdr:row>
      <xdr:rowOff>343881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304" y="596012"/>
          <a:ext cx="918462" cy="285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178593</xdr:colOff>
      <xdr:row>5</xdr:row>
      <xdr:rowOff>95250</xdr:rowOff>
    </xdr:from>
    <xdr:to>
      <xdr:col>5</xdr:col>
      <xdr:colOff>250032</xdr:colOff>
      <xdr:row>15</xdr:row>
      <xdr:rowOff>138113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297657</xdr:colOff>
      <xdr:row>5</xdr:row>
      <xdr:rowOff>83345</xdr:rowOff>
    </xdr:from>
    <xdr:to>
      <xdr:col>15</xdr:col>
      <xdr:colOff>130969</xdr:colOff>
      <xdr:row>15</xdr:row>
      <xdr:rowOff>157163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202406</xdr:colOff>
      <xdr:row>5</xdr:row>
      <xdr:rowOff>83345</xdr:rowOff>
    </xdr:from>
    <xdr:to>
      <xdr:col>24</xdr:col>
      <xdr:colOff>107156</xdr:colOff>
      <xdr:row>15</xdr:row>
      <xdr:rowOff>142874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154782</xdr:colOff>
      <xdr:row>1</xdr:row>
      <xdr:rowOff>71437</xdr:rowOff>
    </xdr:from>
    <xdr:to>
      <xdr:col>3</xdr:col>
      <xdr:colOff>249238</xdr:colOff>
      <xdr:row>3</xdr:row>
      <xdr:rowOff>132421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482" y="271462"/>
          <a:ext cx="1237456" cy="4419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23813</xdr:colOff>
      <xdr:row>9</xdr:row>
      <xdr:rowOff>10055</xdr:rowOff>
    </xdr:from>
    <xdr:to>
      <xdr:col>31</xdr:col>
      <xdr:colOff>464345</xdr:colOff>
      <xdr:row>20</xdr:row>
      <xdr:rowOff>133880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142875</xdr:colOff>
      <xdr:row>0</xdr:row>
      <xdr:rowOff>57150</xdr:rowOff>
    </xdr:from>
    <xdr:to>
      <xdr:col>2</xdr:col>
      <xdr:colOff>295275</xdr:colOff>
      <xdr:row>2</xdr:row>
      <xdr:rowOff>118134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1743075" cy="4419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jay Kumar" refreshedDate="45294.416443865739" createdVersion="6" refreshedVersion="6" minRefreshableVersion="3" recordCount="15">
  <cacheSource type="worksheet">
    <worksheetSource ref="B6:U6" sheet="Buds Raw Data"/>
  </cacheSource>
  <cacheFields count="24">
    <cacheField name="Date" numFmtId="165">
      <sharedItems containsSemiMixedTypes="0" containsNonDate="0" containsDate="1" containsString="0" minDate="2023-12-01T00:00:00" maxDate="2024-01-02T00:00:00" count="27">
        <d v="2024-01-01T00:00:00"/>
        <d v="2023-12-04T00:00:00" u="1"/>
        <d v="2023-12-23T00:00:00" u="1"/>
        <d v="2023-12-16T00:00:00" u="1"/>
        <d v="2023-12-09T00:00:00" u="1"/>
        <d v="2023-12-28T00:00:00" u="1"/>
        <d v="2023-12-02T00:00:00" u="1"/>
        <d v="2023-12-21T00:00:00" u="1"/>
        <d v="2023-12-14T00:00:00" u="1"/>
        <d v="2023-12-07T00:00:00" u="1"/>
        <d v="2023-12-26T00:00:00" u="1"/>
        <d v="2023-12-19T00:00:00" u="1"/>
        <d v="2023-12-12T00:00:00" u="1"/>
        <d v="2023-12-05T00:00:00" u="1"/>
        <d v="2023-12-29T00:00:00" u="1"/>
        <d v="2023-12-22T00:00:00" u="1"/>
        <d v="2023-12-15T00:00:00" u="1"/>
        <d v="2023-12-08T00:00:00" u="1"/>
        <d v="2023-12-27T00:00:00" u="1"/>
        <d v="2023-12-01T00:00:00" u="1"/>
        <d v="2023-12-20T00:00:00" u="1"/>
        <d v="2023-12-13T00:00:00" u="1"/>
        <d v="2023-12-06T00:00:00" u="1"/>
        <d v="2023-12-25T00:00:00" u="1"/>
        <d v="2023-12-18T00:00:00" u="1"/>
        <d v="2023-12-11T00:00:00" u="1"/>
        <d v="2023-12-30T00:00:00" u="1"/>
      </sharedItems>
    </cacheField>
    <cacheField name="Line " numFmtId="0">
      <sharedItems count="11">
        <s v="Line 1"/>
        <s v="Line 2"/>
        <s v="Line 3"/>
        <s v="Line 4"/>
        <s v="Line 5"/>
        <s v="Line 7"/>
        <s v="Line 8"/>
        <s v="Line 17"/>
        <s v="Line 18"/>
        <s v="Line 6" u="1"/>
        <s v="Line 24" u="1"/>
      </sharedItems>
    </cacheField>
    <cacheField name="Shift" numFmtId="0">
      <sharedItems count="1">
        <s v="A"/>
      </sharedItems>
    </cacheField>
    <cacheField name="Line Type" numFmtId="0">
      <sharedItems/>
    </cacheField>
    <cacheField name="Model" numFmtId="0">
      <sharedItems count="42">
        <s v="AD 200 Plus"/>
        <s v="AD 161 Pro "/>
        <s v="Nirvana ANC"/>
        <s v="IMT 131"/>
        <s v="ACE"/>
        <s v="AD 121 Pro"/>
        <s v="AD 170"/>
        <s v="Kick"/>
        <s v="AD 141" u="1"/>
        <s v="AD 191 G" u="1"/>
        <s v="Atom 81" u="1"/>
        <s v="Alpha" u="1"/>
        <s v="AD 131" u="1"/>
        <s v="AD 190" u="1"/>
        <s v="Atom 83" u="1"/>
        <s v="AD 191" u="1"/>
        <s v="Hype" u="1"/>
        <s v="Zing" u="1"/>
        <s v="Kick " u="1"/>
        <s v="AD 192" u="1"/>
        <s v="AD 138 " u="1"/>
        <s v="AD 148" u="1"/>
        <s v="Zing " u="1"/>
        <s v="Nirvana ION" u="1"/>
        <s v="IMT 100" u="1"/>
        <s v="AD 181" u="1"/>
        <s v="IMT 101" u="1"/>
        <s v="AD 138" u="1"/>
        <s v="AD 125" u="1"/>
        <s v="IMT 121" u="1"/>
        <s v="AD 161 " u="1"/>
        <s v="AD 131 pro" u="1"/>
        <s v="AD 100" u="1"/>
        <s v="AD 128" u="1"/>
        <s v="IMT 181" u="1"/>
        <s v="AD 163" u="1"/>
        <s v="AD 207" u="1"/>
        <s v="AD 138 Pro" u="1"/>
        <s v="AD Max" u="1"/>
        <s v="IMT 128" u="1"/>
        <s v="Atom 83 " u="1"/>
        <s v="Joy" u="1"/>
      </sharedItems>
    </cacheField>
    <cacheField name="Color" numFmtId="0">
      <sharedItems count="15">
        <s v="Black"/>
        <s v="Blue"/>
        <s v="White"/>
        <s v="Cheery Blossem" u="1"/>
        <s v="Iron blood" u="1"/>
        <s v="Midnight Blue" u="1"/>
        <s v="CC" u="1"/>
        <s v="Dark Cyan" u="1"/>
        <s v="Knight Black" u="1"/>
        <s v="Caption Blue" u="1"/>
        <s v="Mint Cascate" u="1"/>
        <s v="Crimson Cream" u="1"/>
        <s v="Green" u="1"/>
        <s v="Royal Blue" u="1"/>
        <s v="Grey" u="1"/>
      </sharedItems>
    </cacheField>
    <cacheField name="Kit Received" numFmtId="0">
      <sharedItems containsString="0" containsBlank="1" containsNumber="1" containsInteger="1" minValue="1000" maxValue="2700"/>
    </cacheField>
    <cacheField name="Plan" numFmtId="0">
      <sharedItems containsString="0" containsBlank="1" containsNumber="1" containsInteger="1" minValue="1000" maxValue="3450"/>
    </cacheField>
    <cacheField name="Input" numFmtId="0">
      <sharedItems containsString="0" containsBlank="1" containsNumber="1" containsInteger="1" minValue="1000" maxValue="2700"/>
    </cacheField>
    <cacheField name="Old SFG_x000a_Pack" numFmtId="0">
      <sharedItems containsNonDate="0" containsString="0" containsBlank="1"/>
    </cacheField>
    <cacheField name="SFG" numFmtId="0">
      <sharedItems containsNonDate="0" containsString="0" containsBlank="1"/>
    </cacheField>
    <cacheField name="FG (Packing O/p)" numFmtId="0">
      <sharedItems containsString="0" containsBlank="1" containsNumber="1" containsInteger="1" minValue="50" maxValue="2600"/>
    </cacheField>
    <cacheField name="Ach% (FG&amp; SFG)" numFmtId="9">
      <sharedItems containsString="0" containsBlank="1" containsNumber="1" minValue="0" maxValue="1"/>
    </cacheField>
    <cacheField name="DL HC" numFmtId="0">
      <sharedItems containsString="0" containsBlank="1" containsNumber="1" containsInteger="1" minValue="23" maxValue="56"/>
    </cacheField>
    <cacheField name="W. hours" numFmtId="0">
      <sharedItems containsString="0" containsBlank="1" containsNumber="1" containsInteger="1" minValue="9" maxValue="9"/>
    </cacheField>
    <cacheField name="UPH" numFmtId="0">
      <sharedItems containsString="0" containsBlank="1" containsNumber="1" minValue="0" maxValue="511.11111111111109"/>
    </cacheField>
    <cacheField name="UPPH" numFmtId="0">
      <sharedItems containsString="0" containsBlank="1" containsNumber="1" minValue="0" maxValue="10.021786492374726"/>
    </cacheField>
    <cacheField name="Leader" numFmtId="0">
      <sharedItems/>
    </cacheField>
    <cacheField name="Down Time (Min)" numFmtId="0">
      <sharedItems containsNonDate="0" containsString="0" containsBlank="1"/>
    </cacheField>
    <cacheField name="DT Responsible Department" numFmtId="0">
      <sharedItems containsNonDate="0" containsString="0" containsBlank="1"/>
    </cacheField>
    <cacheField name="Responsible Person" numFmtId="0">
      <sharedItems containsNonDate="0" containsString="0" containsBlank="1"/>
    </cacheField>
    <cacheField name="Reason" numFmtId="0">
      <sharedItems containsNonDate="0" containsString="0" containsBlank="1"/>
    </cacheField>
    <cacheField name="Action Plan for Non Achivement" numFmtId="0">
      <sharedItems containsNonDate="0" containsString="0" containsBlank="1"/>
    </cacheField>
    <cacheField name="Remark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Vishal Kumar" refreshedDate="45752.394446759259" createdVersion="6" refreshedVersion="6" minRefreshableVersion="3" recordCount="178">
  <cacheSource type="worksheet">
    <worksheetSource ref="B5:R183" sheet="Buds Raw Data"/>
  </cacheSource>
  <cacheFields count="17">
    <cacheField name="Date" numFmtId="16">
      <sharedItems containsSemiMixedTypes="0" containsNonDate="0" containsDate="1" containsString="0" minDate="2025-04-01T00:00:00" maxDate="2025-04-05T00:00:00" count="4">
        <d v="2025-04-01T00:00:00"/>
        <d v="2025-04-02T00:00:00"/>
        <d v="2025-04-03T00:00:00"/>
        <d v="2025-04-04T00:00:00"/>
      </sharedItems>
    </cacheField>
    <cacheField name="Line no" numFmtId="0">
      <sharedItems count="18">
        <s v="Line 1"/>
        <s v="Line 2"/>
        <s v="Line 3"/>
        <s v="Line 4"/>
        <s v="Line 5"/>
        <s v="Line 6"/>
        <s v="Line 7"/>
        <s v="Line 8"/>
        <s v="Line 9"/>
        <s v="Line 10"/>
        <s v="Line 11"/>
        <s v="Line 12"/>
        <s v="Line 13"/>
        <s v="Line 14"/>
        <s v="Line 17"/>
        <s v="Line 18"/>
        <s v="Line 20"/>
        <s v="Line 23"/>
      </sharedItems>
    </cacheField>
    <cacheField name="Shift" numFmtId="0">
      <sharedItems/>
    </cacheField>
    <cacheField name="Floor" numFmtId="0">
      <sharedItems/>
    </cacheField>
    <cacheField name="Line Type" numFmtId="0">
      <sharedItems/>
    </cacheField>
    <cacheField name="Model" numFmtId="0">
      <sharedItems/>
    </cacheField>
    <cacheField name="Color" numFmtId="0">
      <sharedItems/>
    </cacheField>
    <cacheField name="Kit Received" numFmtId="0">
      <sharedItems containsString="0" containsBlank="1" containsNumber="1" containsInteger="1" minValue="200" maxValue="3100"/>
    </cacheField>
    <cacheField name="Plan" numFmtId="0">
      <sharedItems containsString="0" containsBlank="1" containsNumber="1" containsInteger="1" minValue="500" maxValue="3500"/>
    </cacheField>
    <cacheField name="Input" numFmtId="0">
      <sharedItems containsString="0" containsBlank="1" containsNumber="1" containsInteger="1" minValue="200" maxValue="3100"/>
    </cacheField>
    <cacheField name="Old SFG Pack" numFmtId="0">
      <sharedItems containsString="0" containsBlank="1" containsNumber="1" containsInteger="1" minValue="50" maxValue="2300"/>
    </cacheField>
    <cacheField name="SFG" numFmtId="0">
      <sharedItems containsString="0" containsBlank="1" containsNumber="1" containsInteger="1" minValue="50" maxValue="2500"/>
    </cacheField>
    <cacheField name="FG" numFmtId="0">
      <sharedItems containsString="0" containsBlank="1" containsNumber="1" containsInteger="1" minValue="3" maxValue="3450"/>
    </cacheField>
    <cacheField name="Total FG" numFmtId="0">
      <sharedItems containsSemiMixedTypes="0" containsString="0" containsNumber="1" containsInteger="1" minValue="0" maxValue="3450"/>
    </cacheField>
    <cacheField name="Ach% (FG&amp; SFG)" numFmtId="9">
      <sharedItems containsBlank="1" containsMixedTypes="1" containsNumber="1" minValue="0.43333333333333335" maxValue="1.0833333333333333"/>
    </cacheField>
    <cacheField name="MP Count" numFmtId="0">
      <sharedItems containsString="0" containsBlank="1" containsNumber="1" containsInteger="1" minValue="2" maxValue="73"/>
    </cacheField>
    <cacheField name="Working Hour" numFmtId="0">
      <sharedItems containsString="0" containsBlank="1" containsNumber="1" minValue="1.5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Vishal Kumar" refreshedDate="45754.359185763889" createdVersion="6" refreshedVersion="6" minRefreshableVersion="3" recordCount="221">
  <cacheSource type="worksheet">
    <worksheetSource ref="B5:U1048576" sheet="Buds Raw Data"/>
  </cacheSource>
  <cacheFields count="20">
    <cacheField name="Date" numFmtId="0">
      <sharedItems containsNonDate="0" containsDate="1" containsString="0" containsBlank="1" minDate="2024-07-01T00:00:00" maxDate="2025-04-06T00:00:00" count="225">
        <d v="2025-04-01T00:00:00"/>
        <d v="2025-04-02T00:00:00"/>
        <d v="2025-04-03T00:00:00"/>
        <d v="2025-04-04T00:00:00"/>
        <d v="2025-04-05T00:00:00"/>
        <m/>
        <d v="2024-11-13T00:00:00" u="1"/>
        <d v="2024-07-26T00:00:00" u="1"/>
        <d v="2025-02-03T00:00:00" u="1"/>
        <d v="2024-10-28T00:00:00" u="1"/>
        <d v="2024-08-07T00:00:00" u="1"/>
        <d v="2025-01-18T00:00:00" u="1"/>
        <d v="2024-11-09T00:00:00" u="1"/>
        <d v="2024-07-22T00:00:00" u="1"/>
        <d v="2024-10-24T00:00:00" u="1"/>
        <d v="2024-08-03T00:00:00" u="1"/>
        <d v="2025-01-14T00:00:00" u="1"/>
        <d v="2024-11-05T00:00:00" u="1"/>
        <d v="2024-07-18T00:00:00" u="1"/>
        <d v="2024-10-20T00:00:00" u="1"/>
        <d v="2025-03-31T00:00:00" u="1"/>
        <d v="2025-01-10T00:00:00" u="1"/>
        <d v="2024-07-14T00:00:00" u="1"/>
        <d v="2024-10-16T00:00:00" u="1"/>
        <d v="2025-03-27T00:00:00" u="1"/>
        <d v="2025-01-06T00:00:00" u="1"/>
        <d v="2024-07-10T00:00:00" u="1"/>
        <d v="2024-10-12T00:00:00" u="1"/>
        <d v="2025-03-23T00:00:00" u="1"/>
        <d v="2025-01-02T00:00:00" u="1"/>
        <d v="2024-07-06T00:00:00" u="1"/>
        <d v="2024-10-08T00:00:00" u="1"/>
        <d v="2025-03-19T00:00:00" u="1"/>
        <d v="2024-07-02T00:00:00" u="1"/>
        <d v="2024-12-25T00:00:00" u="1"/>
        <d v="2024-10-04T00:00:00" u="1"/>
        <d v="2024-12-21T00:00:00" u="1"/>
        <d v="2025-03-11T00:00:00" u="1"/>
        <d v="2025-02-26T00:00:00" u="1"/>
        <d v="2024-12-17T00:00:00" u="1"/>
        <d v="2024-08-30T00:00:00" u="1"/>
        <d v="2025-03-07T00:00:00" u="1"/>
        <d v="2025-02-22T00:00:00" u="1"/>
        <d v="2024-12-13T00:00:00" u="1"/>
        <d v="2024-08-26T00:00:00" u="1"/>
        <d v="2025-03-03T00:00:00" u="1"/>
        <d v="2024-11-28T00:00:00" u="1"/>
        <d v="2025-02-18T00:00:00" u="1"/>
        <d v="2024-12-09T00:00:00" u="1"/>
        <d v="2024-08-22T00:00:00" u="1"/>
        <d v="2025-02-14T00:00:00" u="1"/>
        <d v="2024-12-05T00:00:00" u="1"/>
        <d v="2025-01-29T00:00:00" u="1"/>
        <d v="2024-11-20T00:00:00" u="1"/>
        <d v="2025-02-10T00:00:00" u="1"/>
        <d v="2024-08-14T00:00:00" u="1"/>
        <d v="2025-01-25T00:00:00" u="1"/>
        <d v="2024-11-16T00:00:00" u="1"/>
        <d v="2024-07-29T00:00:00" u="1"/>
        <d v="2025-02-06T00:00:00" u="1"/>
        <d v="2024-08-10T00:00:00" u="1"/>
        <d v="2025-01-21T00:00:00" u="1"/>
        <d v="2024-11-12T00:00:00" u="1"/>
        <d v="2024-07-25T00:00:00" u="1"/>
        <d v="2025-02-02T00:00:00" u="1"/>
        <d v="2024-10-27T00:00:00" u="1"/>
        <d v="2024-08-06T00:00:00" u="1"/>
        <d v="2025-01-17T00:00:00" u="1"/>
        <d v="2024-11-08T00:00:00" u="1"/>
        <d v="2024-07-21T00:00:00" u="1"/>
        <d v="2024-10-23T00:00:00" u="1"/>
        <d v="2024-08-02T00:00:00" u="1"/>
        <d v="2025-01-13T00:00:00" u="1"/>
        <d v="2024-11-04T00:00:00" u="1"/>
        <d v="2024-07-17T00:00:00" u="1"/>
        <d v="2024-10-19T00:00:00" u="1"/>
        <d v="2025-03-30T00:00:00" u="1"/>
        <d v="2025-01-09T00:00:00" u="1"/>
        <d v="2024-07-13T00:00:00" u="1"/>
        <d v="2024-10-15T00:00:00" u="1"/>
        <d v="2025-03-26T00:00:00" u="1"/>
        <d v="2025-01-05T00:00:00" u="1"/>
        <d v="2024-07-09T00:00:00" u="1"/>
        <d v="2024-10-11T00:00:00" u="1"/>
        <d v="2025-03-22T00:00:00" u="1"/>
        <d v="2024-07-05T00:00:00" u="1"/>
        <d v="2024-12-28T00:00:00" u="1"/>
        <d v="2024-10-07T00:00:00" u="1"/>
        <d v="2025-03-18T00:00:00" u="1"/>
        <d v="2024-07-01T00:00:00" u="1"/>
        <d v="2024-12-24T00:00:00" u="1"/>
        <d v="2024-10-03T00:00:00" u="1"/>
        <d v="2025-03-14T00:00:00" u="1"/>
        <d v="2024-12-20T00:00:00" u="1"/>
        <d v="2025-03-10T00:00:00" u="1"/>
        <d v="2025-02-25T00:00:00" u="1"/>
        <d v="2024-12-16T00:00:00" u="1"/>
        <d v="2024-08-29T00:00:00" u="1"/>
        <d v="2025-03-06T00:00:00" u="1"/>
        <d v="2025-02-21T00:00:00" u="1"/>
        <d v="2024-12-12T00:00:00" u="1"/>
        <d v="2024-08-25T00:00:00" u="1"/>
        <d v="2024-11-27T00:00:00" u="1"/>
        <d v="2025-02-17T00:00:00" u="1"/>
        <d v="2024-12-08T00:00:00" u="1"/>
        <d v="2024-08-21T00:00:00" u="1"/>
        <d v="2024-11-23T00:00:00" u="1"/>
        <d v="2025-02-13T00:00:00" u="1"/>
        <d v="2024-12-04T00:00:00" u="1"/>
        <d v="2024-08-17T00:00:00" u="1"/>
        <d v="2025-01-28T00:00:00" u="1"/>
        <d v="2024-11-19T00:00:00" u="1"/>
        <d v="2024-08-13T00:00:00" u="1"/>
        <d v="2025-01-24T00:00:00" u="1"/>
        <d v="2024-11-15T00:00:00" u="1"/>
        <d v="2024-07-28T00:00:00" u="1"/>
        <d v="2025-02-05T00:00:00" u="1"/>
        <d v="2024-08-09T00:00:00" u="1"/>
        <d v="2025-01-20T00:00:00" u="1"/>
        <d v="2024-11-11T00:00:00" u="1"/>
        <d v="2024-07-24T00:00:00" u="1"/>
        <d v="2025-02-01T00:00:00" u="1"/>
        <d v="2024-10-26T00:00:00" u="1"/>
        <d v="2024-08-05T00:00:00" u="1"/>
        <d v="2025-01-16T00:00:00" u="1"/>
        <d v="2024-11-07T00:00:00" u="1"/>
        <d v="2024-07-20T00:00:00" u="1"/>
        <d v="2024-10-22T00:00:00" u="1"/>
        <d v="2024-08-01T00:00:00" u="1"/>
        <d v="2025-01-12T00:00:00" u="1"/>
        <d v="2024-07-16T00:00:00" u="1"/>
        <d v="2024-10-18T00:00:00" u="1"/>
        <d v="2025-03-29T00:00:00" u="1"/>
        <d v="2025-01-08T00:00:00" u="1"/>
        <d v="2024-07-12T00:00:00" u="1"/>
        <d v="2024-10-14T00:00:00" u="1"/>
        <d v="2025-03-25T00:00:00" u="1"/>
        <d v="2025-01-04T00:00:00" u="1"/>
        <d v="2024-07-08T00:00:00" u="1"/>
        <d v="2024-12-31T00:00:00" u="1"/>
        <d v="2024-10-10T00:00:00" u="1"/>
        <d v="2025-03-21T00:00:00" u="1"/>
        <d v="2024-07-04T00:00:00" u="1"/>
        <d v="2024-12-27T00:00:00" u="1"/>
        <d v="2025-03-17T00:00:00" u="1"/>
        <d v="2024-12-23T00:00:00" u="1"/>
        <d v="2025-03-13T00:00:00" u="1"/>
        <d v="2025-02-28T00:00:00" u="1"/>
        <d v="2024-12-19T00:00:00" u="1"/>
        <d v="2025-03-09T00:00:00" u="1"/>
        <d v="2025-02-24T00:00:00" u="1"/>
        <d v="2024-12-15T00:00:00" u="1"/>
        <d v="2024-08-28T00:00:00" u="1"/>
        <d v="2025-03-05T00:00:00" u="1"/>
        <d v="2024-11-30T00:00:00" u="1"/>
        <d v="2025-02-20T00:00:00" u="1"/>
        <d v="2024-12-11T00:00:00" u="1"/>
        <d v="2024-08-24T00:00:00" u="1"/>
        <d v="2025-03-01T00:00:00" u="1"/>
        <d v="2024-11-26T00:00:00" u="1"/>
        <d v="2025-02-16T00:00:00" u="1"/>
        <d v="2024-12-07T00:00:00" u="1"/>
        <d v="2024-08-20T00:00:00" u="1"/>
        <d v="2025-01-31T00:00:00" u="1"/>
        <d v="2024-11-22T00:00:00" u="1"/>
        <d v="2025-02-12T00:00:00" u="1"/>
        <d v="2024-12-03T00:00:00" u="1"/>
        <d v="2024-08-16T00:00:00" u="1"/>
        <d v="2025-01-27T00:00:00" u="1"/>
        <d v="2024-11-18T00:00:00" u="1"/>
        <d v="2024-07-31T00:00:00" u="1"/>
        <d v="2025-02-08T00:00:00" u="1"/>
        <d v="2024-08-12T00:00:00" u="1"/>
        <d v="2025-01-23T00:00:00" u="1"/>
        <d v="2024-11-14T00:00:00" u="1"/>
        <d v="2024-07-27T00:00:00" u="1"/>
        <d v="2025-02-04T00:00:00" u="1"/>
        <d v="2024-10-29T00:00:00" u="1"/>
        <d v="2024-08-08T00:00:00" u="1"/>
        <d v="2025-01-19T00:00:00" u="1"/>
        <d v="2024-07-23T00:00:00" u="1"/>
        <d v="2024-10-25T00:00:00" u="1"/>
        <d v="2025-01-15T00:00:00" u="1"/>
        <d v="2024-11-06T00:00:00" u="1"/>
        <d v="2024-07-19T00:00:00" u="1"/>
        <d v="2024-10-21T00:00:00" u="1"/>
        <d v="2025-01-11T00:00:00" u="1"/>
        <d v="2024-07-15T00:00:00" u="1"/>
        <d v="2024-10-17T00:00:00" u="1"/>
        <d v="2025-03-28T00:00:00" u="1"/>
        <d v="2025-01-07T00:00:00" u="1"/>
        <d v="2024-07-11T00:00:00" u="1"/>
        <d v="2025-03-24T00:00:00" u="1"/>
        <d v="2025-01-03T00:00:00" u="1"/>
        <d v="2024-12-30T00:00:00" u="1"/>
        <d v="2024-10-09T00:00:00" u="1"/>
        <d v="2025-03-20T00:00:00" u="1"/>
        <d v="2024-07-03T00:00:00" u="1"/>
        <d v="2024-12-26T00:00:00" u="1"/>
        <d v="2024-10-05T00:00:00" u="1"/>
        <d v="2024-10-01T00:00:00" u="1"/>
        <d v="2025-03-12T00:00:00" u="1"/>
        <d v="2025-02-27T00:00:00" u="1"/>
        <d v="2024-12-18T00:00:00" u="1"/>
        <d v="2024-08-31T00:00:00" u="1"/>
        <d v="2025-03-08T00:00:00" u="1"/>
        <d v="2024-12-14T00:00:00" u="1"/>
        <d v="2024-08-27T00:00:00" u="1"/>
        <d v="2025-03-04T00:00:00" u="1"/>
        <d v="2024-11-29T00:00:00" u="1"/>
        <d v="2025-02-19T00:00:00" u="1"/>
        <d v="2024-12-10T00:00:00" u="1"/>
        <d v="2024-08-23T00:00:00" u="1"/>
        <d v="2024-11-25T00:00:00" u="1"/>
        <d v="2025-02-15T00:00:00" u="1"/>
        <d v="2024-12-06T00:00:00" u="1"/>
        <d v="2025-01-30T00:00:00" u="1"/>
        <d v="2024-11-21T00:00:00" u="1"/>
        <d v="2025-02-11T00:00:00" u="1"/>
        <d v="2024-12-02T00:00:00" u="1"/>
        <d v="2025-01-26T00:00:00" u="1"/>
        <d v="2024-07-30T00:00:00" u="1"/>
        <d v="2025-02-07T00:00:00" u="1"/>
        <d v="2024-08-11T00:00:00" u="1"/>
        <d v="2025-01-22T00:00:00" u="1"/>
      </sharedItems>
    </cacheField>
    <cacheField name="Line no" numFmtId="0">
      <sharedItems containsBlank="1" count="25">
        <s v="Line 1"/>
        <s v="Line 2"/>
        <s v="Line 3"/>
        <s v="Line 4"/>
        <s v="Line 5"/>
        <s v="Line 6"/>
        <s v="Line 7"/>
        <s v="Line 8"/>
        <s v="Line 9"/>
        <s v="Line 10"/>
        <s v="Line 11"/>
        <s v="Line 12"/>
        <s v="Line 13"/>
        <s v="Line 14"/>
        <s v="Line 17"/>
        <s v="Line 18"/>
        <s v="Line 20"/>
        <s v="Line 23"/>
        <m/>
        <s v="Line 21" u="1"/>
        <s v="Line 22" u="1"/>
        <s v="Line 24" u="1"/>
        <s v="Line 15" u="1"/>
        <s v="Line 16" u="1"/>
        <s v="Line 19" u="1"/>
      </sharedItems>
    </cacheField>
    <cacheField name="Shift" numFmtId="0">
      <sharedItems containsBlank="1"/>
    </cacheField>
    <cacheField name="Floor" numFmtId="0">
      <sharedItems containsBlank="1"/>
    </cacheField>
    <cacheField name="Line Type" numFmtId="0">
      <sharedItems containsBlank="1"/>
    </cacheField>
    <cacheField name="Model" numFmtId="0">
      <sharedItems containsBlank="1"/>
    </cacheField>
    <cacheField name="Color" numFmtId="0">
      <sharedItems containsBlank="1"/>
    </cacheField>
    <cacheField name="Kit Received" numFmtId="0">
      <sharedItems containsString="0" containsBlank="1" containsNumber="1" containsInteger="1" minValue="200" maxValue="3300"/>
    </cacheField>
    <cacheField name="Plan" numFmtId="0">
      <sharedItems containsString="0" containsBlank="1" containsNumber="1" containsInteger="1" minValue="500" maxValue="3500"/>
    </cacheField>
    <cacheField name="Input" numFmtId="0">
      <sharedItems containsString="0" containsBlank="1" containsNumber="1" containsInteger="1" minValue="200" maxValue="3300"/>
    </cacheField>
    <cacheField name="Old SFG Pack" numFmtId="0">
      <sharedItems containsString="0" containsBlank="1" containsNumber="1" containsInteger="1" minValue="50" maxValue="2300"/>
    </cacheField>
    <cacheField name="SFG" numFmtId="0">
      <sharedItems containsString="0" containsBlank="1" containsNumber="1" containsInteger="1" minValue="50" maxValue="2500"/>
    </cacheField>
    <cacheField name="FG" numFmtId="0">
      <sharedItems containsString="0" containsBlank="1" containsNumber="1" containsInteger="1" minValue="3" maxValue="3450"/>
    </cacheField>
    <cacheField name="Total FG" numFmtId="0">
      <sharedItems containsString="0" containsBlank="1" containsNumber="1" containsInteger="1" minValue="0" maxValue="3450"/>
    </cacheField>
    <cacheField name="Ach% (FG&amp; SFG)" numFmtId="0">
      <sharedItems containsBlank="1" containsMixedTypes="1" containsNumber="1" minValue="0.43333333333333335" maxValue="1.0833333333333333"/>
    </cacheField>
    <cacheField name="MP Count" numFmtId="0">
      <sharedItems containsString="0" containsBlank="1" containsNumber="1" containsInteger="1" minValue="2" maxValue="74"/>
    </cacheField>
    <cacheField name="Working Hour" numFmtId="0">
      <sharedItems containsString="0" containsBlank="1" containsNumber="1" minValue="1.5" maxValue="10"/>
    </cacheField>
    <cacheField name="UPH" numFmtId="0">
      <sharedItems containsString="0" containsBlank="1" containsNumber="1" minValue="9.5" maxValue="350"/>
    </cacheField>
    <cacheField name="UUPH" numFmtId="0">
      <sharedItems containsString="0" containsBlank="1" containsNumber="1" minValue="0.38" maxValue="6.666666666666667"/>
    </cacheField>
    <cacheField name="Lead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Vishal Kumar" refreshedDate="45754.359314467591" createdVersion="6" refreshedVersion="6" minRefreshableVersion="3" recordCount="221">
  <cacheSource type="worksheet">
    <worksheetSource ref="B5:V1048576" sheet="Buds Raw Data"/>
  </cacheSource>
  <cacheFields count="21">
    <cacheField name="Date" numFmtId="0">
      <sharedItems containsNonDate="0" containsDate="1" containsString="0" containsBlank="1" minDate="2024-10-01T00:00:00" maxDate="2025-04-06T00:00:00" count="167">
        <d v="2025-04-01T00:00:00"/>
        <d v="2025-04-02T00:00:00"/>
        <d v="2025-04-03T00:00:00"/>
        <d v="2025-04-04T00:00:00"/>
        <d v="2025-04-05T00:00:00"/>
        <m/>
        <d v="2024-11-13T00:00:00" u="1"/>
        <d v="2025-02-03T00:00:00" u="1"/>
        <d v="2024-10-28T00:00:00" u="1"/>
        <d v="2025-01-18T00:00:00" u="1"/>
        <d v="2024-11-09T00:00:00" u="1"/>
        <d v="2024-10-24T00:00:00" u="1"/>
        <d v="2025-01-14T00:00:00" u="1"/>
        <d v="2024-11-05T00:00:00" u="1"/>
        <d v="2025-03-31T00:00:00" u="1"/>
        <d v="2025-01-10T00:00:00" u="1"/>
        <d v="2024-10-16T00:00:00" u="1"/>
        <d v="2025-03-27T00:00:00" u="1"/>
        <d v="2025-01-06T00:00:00" u="1"/>
        <d v="2024-10-12T00:00:00" u="1"/>
        <d v="2025-03-23T00:00:00" u="1"/>
        <d v="2025-01-02T00:00:00" u="1"/>
        <d v="2024-10-08T00:00:00" u="1"/>
        <d v="2025-03-19T00:00:00" u="1"/>
        <d v="2024-12-25T00:00:00" u="1"/>
        <d v="2024-10-04T00:00:00" u="1"/>
        <d v="2024-12-21T00:00:00" u="1"/>
        <d v="2025-03-11T00:00:00" u="1"/>
        <d v="2025-02-26T00:00:00" u="1"/>
        <d v="2024-12-17T00:00:00" u="1"/>
        <d v="2025-03-07T00:00:00" u="1"/>
        <d v="2025-02-22T00:00:00" u="1"/>
        <d v="2024-12-13T00:00:00" u="1"/>
        <d v="2025-03-03T00:00:00" u="1"/>
        <d v="2024-11-28T00:00:00" u="1"/>
        <d v="2025-02-18T00:00:00" u="1"/>
        <d v="2024-12-09T00:00:00" u="1"/>
        <d v="2025-02-14T00:00:00" u="1"/>
        <d v="2024-12-05T00:00:00" u="1"/>
        <d v="2025-01-29T00:00:00" u="1"/>
        <d v="2024-11-20T00:00:00" u="1"/>
        <d v="2025-02-10T00:00:00" u="1"/>
        <d v="2025-01-25T00:00:00" u="1"/>
        <d v="2024-11-16T00:00:00" u="1"/>
        <d v="2025-02-06T00:00:00" u="1"/>
        <d v="2025-01-21T00:00:00" u="1"/>
        <d v="2024-11-12T00:00:00" u="1"/>
        <d v="2025-02-02T00:00:00" u="1"/>
        <d v="2024-10-27T00:00:00" u="1"/>
        <d v="2025-01-17T00:00:00" u="1"/>
        <d v="2024-11-08T00:00:00" u="1"/>
        <d v="2024-10-23T00:00:00" u="1"/>
        <d v="2025-01-13T00:00:00" u="1"/>
        <d v="2024-11-04T00:00:00" u="1"/>
        <d v="2024-10-19T00:00:00" u="1"/>
        <d v="2025-03-30T00:00:00" u="1"/>
        <d v="2025-01-09T00:00:00" u="1"/>
        <d v="2024-10-15T00:00:00" u="1"/>
        <d v="2025-03-26T00:00:00" u="1"/>
        <d v="2025-01-05T00:00:00" u="1"/>
        <d v="2024-10-11T00:00:00" u="1"/>
        <d v="2025-03-22T00:00:00" u="1"/>
        <d v="2024-12-28T00:00:00" u="1"/>
        <d v="2024-10-07T00:00:00" u="1"/>
        <d v="2025-03-18T00:00:00" u="1"/>
        <d v="2024-12-24T00:00:00" u="1"/>
        <d v="2024-10-03T00:00:00" u="1"/>
        <d v="2025-03-14T00:00:00" u="1"/>
        <d v="2024-12-20T00:00:00" u="1"/>
        <d v="2025-03-10T00:00:00" u="1"/>
        <d v="2025-02-25T00:00:00" u="1"/>
        <d v="2024-12-16T00:00:00" u="1"/>
        <d v="2025-03-06T00:00:00" u="1"/>
        <d v="2025-02-21T00:00:00" u="1"/>
        <d v="2024-12-12T00:00:00" u="1"/>
        <d v="2024-11-27T00:00:00" u="1"/>
        <d v="2025-02-17T00:00:00" u="1"/>
        <d v="2024-12-08T00:00:00" u="1"/>
        <d v="2024-11-23T00:00:00" u="1"/>
        <d v="2025-02-13T00:00:00" u="1"/>
        <d v="2024-12-04T00:00:00" u="1"/>
        <d v="2025-01-28T00:00:00" u="1"/>
        <d v="2024-11-19T00:00:00" u="1"/>
        <d v="2025-01-24T00:00:00" u="1"/>
        <d v="2024-11-15T00:00:00" u="1"/>
        <d v="2025-02-05T00:00:00" u="1"/>
        <d v="2025-01-20T00:00:00" u="1"/>
        <d v="2024-11-11T00:00:00" u="1"/>
        <d v="2025-02-01T00:00:00" u="1"/>
        <d v="2024-10-26T00:00:00" u="1"/>
        <d v="2025-01-16T00:00:00" u="1"/>
        <d v="2024-11-07T00:00:00" u="1"/>
        <d v="2024-10-22T00:00:00" u="1"/>
        <d v="2025-01-12T00:00:00" u="1"/>
        <d v="2024-10-18T00:00:00" u="1"/>
        <d v="2025-03-29T00:00:00" u="1"/>
        <d v="2025-01-08T00:00:00" u="1"/>
        <d v="2024-10-14T00:00:00" u="1"/>
        <d v="2025-03-25T00:00:00" u="1"/>
        <d v="2025-01-04T00:00:00" u="1"/>
        <d v="2024-12-31T00:00:00" u="1"/>
        <d v="2024-10-10T00:00:00" u="1"/>
        <d v="2025-03-21T00:00:00" u="1"/>
        <d v="2024-12-27T00:00:00" u="1"/>
        <d v="2025-03-17T00:00:00" u="1"/>
        <d v="2024-12-23T00:00:00" u="1"/>
        <d v="2025-03-13T00:00:00" u="1"/>
        <d v="2025-02-28T00:00:00" u="1"/>
        <d v="2024-12-19T00:00:00" u="1"/>
        <d v="2025-03-09T00:00:00" u="1"/>
        <d v="2025-02-24T00:00:00" u="1"/>
        <d v="2024-12-15T00:00:00" u="1"/>
        <d v="2025-03-05T00:00:00" u="1"/>
        <d v="2024-11-30T00:00:00" u="1"/>
        <d v="2025-02-20T00:00:00" u="1"/>
        <d v="2024-12-11T00:00:00" u="1"/>
        <d v="2025-03-01T00:00:00" u="1"/>
        <d v="2024-11-26T00:00:00" u="1"/>
        <d v="2025-02-16T00:00:00" u="1"/>
        <d v="2024-12-07T00:00:00" u="1"/>
        <d v="2025-01-31T00:00:00" u="1"/>
        <d v="2024-11-22T00:00:00" u="1"/>
        <d v="2025-02-12T00:00:00" u="1"/>
        <d v="2024-12-03T00:00:00" u="1"/>
        <d v="2025-01-27T00:00:00" u="1"/>
        <d v="2024-11-18T00:00:00" u="1"/>
        <d v="2025-02-08T00:00:00" u="1"/>
        <d v="2025-01-23T00:00:00" u="1"/>
        <d v="2024-11-14T00:00:00" u="1"/>
        <d v="2025-02-04T00:00:00" u="1"/>
        <d v="2024-10-29T00:00:00" u="1"/>
        <d v="2025-01-19T00:00:00" u="1"/>
        <d v="2024-10-25T00:00:00" u="1"/>
        <d v="2025-01-15T00:00:00" u="1"/>
        <d v="2024-11-06T00:00:00" u="1"/>
        <d v="2024-10-21T00:00:00" u="1"/>
        <d v="2025-01-11T00:00:00" u="1"/>
        <d v="2024-10-17T00:00:00" u="1"/>
        <d v="2025-03-28T00:00:00" u="1"/>
        <d v="2025-01-07T00:00:00" u="1"/>
        <d v="2025-03-24T00:00:00" u="1"/>
        <d v="2025-01-03T00:00:00" u="1"/>
        <d v="2024-12-30T00:00:00" u="1"/>
        <d v="2024-10-09T00:00:00" u="1"/>
        <d v="2025-03-20T00:00:00" u="1"/>
        <d v="2024-12-26T00:00:00" u="1"/>
        <d v="2024-10-05T00:00:00" u="1"/>
        <d v="2024-10-01T00:00:00" u="1"/>
        <d v="2025-03-12T00:00:00" u="1"/>
        <d v="2025-02-27T00:00:00" u="1"/>
        <d v="2024-12-18T00:00:00" u="1"/>
        <d v="2025-03-08T00:00:00" u="1"/>
        <d v="2024-12-14T00:00:00" u="1"/>
        <d v="2025-03-04T00:00:00" u="1"/>
        <d v="2024-11-29T00:00:00" u="1"/>
        <d v="2025-02-19T00:00:00" u="1"/>
        <d v="2024-12-10T00:00:00" u="1"/>
        <d v="2024-11-25T00:00:00" u="1"/>
        <d v="2025-02-15T00:00:00" u="1"/>
        <d v="2024-12-06T00:00:00" u="1"/>
        <d v="2025-01-30T00:00:00" u="1"/>
        <d v="2024-11-21T00:00:00" u="1"/>
        <d v="2025-02-11T00:00:00" u="1"/>
        <d v="2024-12-02T00:00:00" u="1"/>
        <d v="2025-01-26T00:00:00" u="1"/>
        <d v="2025-02-07T00:00:00" u="1"/>
        <d v="2025-01-22T00:00:00" u="1"/>
      </sharedItems>
    </cacheField>
    <cacheField name="Line no" numFmtId="0">
      <sharedItems containsBlank="1"/>
    </cacheField>
    <cacheField name="Shift" numFmtId="0">
      <sharedItems containsBlank="1"/>
    </cacheField>
    <cacheField name="Floor" numFmtId="0">
      <sharedItems containsBlank="1"/>
    </cacheField>
    <cacheField name="Line Type" numFmtId="0">
      <sharedItems containsBlank="1"/>
    </cacheField>
    <cacheField name="Model" numFmtId="0">
      <sharedItems containsBlank="1" containsMixedTypes="1" containsNumber="1" containsInteger="1" minValue="138" maxValue="138" count="44">
        <s v="AD Alpha"/>
        <s v="AD 111 V2"/>
        <s v="AD 191 ANC"/>
        <s v="AD Ultra pro"/>
        <s v="AD 141 ANC"/>
        <s v="AD Nirvana Iris"/>
        <s v="AD 138"/>
        <s v="AD 148-N"/>
        <s v="AD 71"/>
        <s v="AD 161 Pro Buds"/>
        <s v="AD 800"/>
        <s v="AD Nirvana X"/>
        <s v="AD Nirvana ANC pro"/>
        <s v="AD 131"/>
        <s v="AD 161-N"/>
        <s v="AD Plus 311"/>
        <s v="AD 181 Pro"/>
        <s v="AD Supreme"/>
        <s v="AD 280 ANC"/>
        <s v="AD 161"/>
        <s v="AD Ultra Plus "/>
        <s v="AD 311 Pro"/>
        <s v="AD ACE "/>
        <s v="AD Primo"/>
        <s v="AD 163"/>
        <s v="AD Nirvana ion G2"/>
        <s v="AD 800 Hidef"/>
        <s v="AD Nirvana ANC "/>
        <s v="AD Nirvana Crystal "/>
        <s v="AD 91"/>
        <s v="AD 131 Pro Buds"/>
        <s v="AD Unity ANC"/>
        <s v="AD Nirvana ANC N Mold"/>
        <s v="AD Nirvana ANC"/>
        <s v="AD 131 Elite ANC"/>
        <s v="AD 121 Pro Plus"/>
        <s v="AD 91 Prime "/>
        <s v="AD 161 Elite ANC"/>
        <s v="AD Nirvana ion N Mold"/>
        <s v="AD Ultra Plus"/>
        <s v="AD 301"/>
        <s v="AD Nirvana Crystal"/>
        <m/>
        <n v="138" u="1"/>
      </sharedItems>
    </cacheField>
    <cacheField name="Color" numFmtId="0">
      <sharedItems containsBlank="1" count="111">
        <s v="Dark Cyan"/>
        <s v="Black"/>
        <s v="White"/>
        <s v="Green"/>
        <s v="Blue"/>
        <s v="Cosmic"/>
        <s v="Smoky"/>
        <s v="Blazing Comet"/>
        <s v="Northen Lights "/>
        <s v="Grey"/>
        <s v="Frosted Mint"/>
        <s v="Lilac Senerty"/>
        <s v="Iron Blood"/>
        <s v="Midnight Blue"/>
        <s v="CB "/>
        <s v="Mocha Elegance"/>
        <s v="Coral Bloom"/>
        <s v="Red"/>
        <s v="CC"/>
        <s v="Silver"/>
        <s v="Rose Quartz"/>
        <s v="Viper Green"/>
        <s v="Coco Brown"/>
        <s v="Northen Lights"/>
        <s v="CB"/>
        <s v="Midnight Black"/>
        <s v="Olive Slate"/>
        <s v="Gray"/>
        <m/>
        <s v="Aassion Black" u="1"/>
        <s v="Deep Blue" u="1"/>
        <s v="Cool Sapphire" u="1"/>
        <s v="Elite Black" u="1"/>
        <s v="Assassin  Black" u="1"/>
        <s v="Slate Fusion " u="1"/>
        <s v="Northen Light" u="1"/>
        <s v="Serene Green" u="1"/>
        <s v="Lilac" u="1"/>
        <s v="Sunset Blush" u="1"/>
        <s v="Cool Shappire" u="1"/>
        <s v="Midnigh Black" u="1"/>
        <s v="Sage green" u="1"/>
        <s v="Peach Dusk" u="1"/>
        <s v="Laverder Rush" u="1"/>
        <s v="Obsidian Noir" u="1"/>
        <s v=" Yellow Pop" u="1"/>
        <s v="Lavernder Rush" u="1"/>
        <s v="Lavender Rush" u="1"/>
        <s v="Mint Cascasde " u="1"/>
        <s v="Cool Shapire" u="1"/>
        <s v="Blazing Red" u="1"/>
        <s v="Active Wishper" u="1"/>
        <s v="Slate Blue" u="1"/>
        <s v="Slate Fusion" u="1"/>
        <s v="Hot Rouge" u="1"/>
        <s v="Greeen" u="1"/>
        <s v="Soni Silver " u="1"/>
        <s v="Vipper green" u="1"/>
        <s v="Obsidion Noir" u="1"/>
        <s v="Active Black" u="1"/>
        <s v="Midnight Shadow" u="1"/>
        <s v="Active Teal" u="1"/>
        <s v="Yellow Pop" u="1"/>
        <s v="Arictic Whisper" u="1"/>
        <s v="Smooky" u="1"/>
        <s v="Assassin Black" u="1"/>
        <s v="Blazning Comet" u="1"/>
        <s v="Velvet Rouge" u="1"/>
        <s v="Elite White" u="1"/>
        <s v="Liliac" u="1"/>
        <s v="Cool Saphire" u="1"/>
        <s v="Electric Blue" u="1"/>
        <s v="Orange" u="1"/>
        <s v="Green Fury" u="1"/>
        <s v="Zinc White" u="1"/>
        <s v="Cristal Black" u="1"/>
        <s v="Azure Blue" u="1"/>
        <s v="Graphite Gray" u="1"/>
        <s v="Asian Red" u="1"/>
        <s v="Ivory Elegance" u="1"/>
        <s v="Cherry Blossom" u="1"/>
        <s v="Crimsom Red" u="1"/>
        <s v="Green Furry" u="1"/>
        <s v="Crystal Black" u="1"/>
        <s v="Mint Cascade" u="1"/>
        <s v="Levender Rush" u="1"/>
        <s v="Purple" u="1"/>
        <s v="Arctic Wisper" u="1"/>
        <s v="Northen Light " u="1"/>
        <s v="Smoky Amethyst" u="1"/>
        <s v="Olive Green" u="1"/>
        <s v="Smokey" u="1"/>
        <s v="Pine Green" u="1"/>
        <s v="Levendur Rush" u="1"/>
        <s v="Crimson Cream" u="1"/>
        <s v="Assision Black" u="1"/>
        <s v="Black " u="1"/>
        <s v="Peach Dusk " u="1"/>
        <s v="Elite Blue" u="1"/>
        <s v="Mint Blue" u="1"/>
        <s v="Sporty Blue" u="1"/>
        <s v="s" u="1"/>
        <s v="Lilac Serenity" u="1"/>
        <s v="Sonic Silver" u="1"/>
        <s v="Mist Blue" u="1"/>
        <s v="Cosmic Onyx" u="1"/>
        <s v="Assission Black" u="1"/>
        <s v="Salte Fusion" u="1"/>
        <s v="Frostet mint" u="1"/>
        <s v="Sterling Silver" u="1"/>
        <s v="Arctic Wishper" u="1"/>
      </sharedItems>
    </cacheField>
    <cacheField name="Kit Received" numFmtId="0">
      <sharedItems containsString="0" containsBlank="1" containsNumber="1" containsInteger="1" minValue="200" maxValue="3300"/>
    </cacheField>
    <cacheField name="Plan" numFmtId="0">
      <sharedItems containsString="0" containsBlank="1" containsNumber="1" containsInteger="1" minValue="500" maxValue="3500"/>
    </cacheField>
    <cacheField name="Input" numFmtId="0">
      <sharedItems containsString="0" containsBlank="1" containsNumber="1" containsInteger="1" minValue="200" maxValue="3300"/>
    </cacheField>
    <cacheField name="Old SFG Pack" numFmtId="0">
      <sharedItems containsString="0" containsBlank="1" containsNumber="1" containsInteger="1" minValue="50" maxValue="2300"/>
    </cacheField>
    <cacheField name="SFG" numFmtId="0">
      <sharedItems containsString="0" containsBlank="1" containsNumber="1" containsInteger="1" minValue="50" maxValue="2500"/>
    </cacheField>
    <cacheField name="FG" numFmtId="0">
      <sharedItems containsString="0" containsBlank="1" containsNumber="1" containsInteger="1" minValue="3" maxValue="3450"/>
    </cacheField>
    <cacheField name="Total FG" numFmtId="0">
      <sharedItems containsString="0" containsBlank="1" containsNumber="1" containsInteger="1" minValue="0" maxValue="3450"/>
    </cacheField>
    <cacheField name="Ach% (FG&amp; SFG)" numFmtId="0">
      <sharedItems containsBlank="1" containsMixedTypes="1" containsNumber="1" minValue="0.43333333333333335" maxValue="1.0833333333333333"/>
    </cacheField>
    <cacheField name="MP Count" numFmtId="0">
      <sharedItems containsString="0" containsBlank="1" containsNumber="1" containsInteger="1" minValue="2" maxValue="74"/>
    </cacheField>
    <cacheField name="Working Hour" numFmtId="0">
      <sharedItems containsString="0" containsBlank="1" containsNumber="1" minValue="1.5" maxValue="10"/>
    </cacheField>
    <cacheField name="UPH" numFmtId="0">
      <sharedItems containsString="0" containsBlank="1" containsNumber="1" minValue="9.5" maxValue="350"/>
    </cacheField>
    <cacheField name="UUPH" numFmtId="0">
      <sharedItems containsString="0" containsBlank="1" containsNumber="1" minValue="0.38" maxValue="6.666666666666667"/>
    </cacheField>
    <cacheField name="Leader" numFmtId="0">
      <sharedItems containsBlank="1"/>
    </cacheField>
    <cacheField name="Remark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Vishal Kumar" refreshedDate="45754.361910879627" createdVersion="6" refreshedVersion="6" minRefreshableVersion="3" recordCount="130">
  <cacheSource type="worksheet">
    <worksheetSource ref="B4:S1048576" sheet="CC Raw Data"/>
  </cacheSource>
  <cacheFields count="18">
    <cacheField name="Date" numFmtId="0">
      <sharedItems containsNonDate="0" containsDate="1" containsString="0" containsBlank="1" minDate="2024-10-01T00:00:00" maxDate="2025-04-06T00:00:00" count="162">
        <d v="2025-04-01T00:00:00"/>
        <d v="2025-04-02T00:00:00"/>
        <d v="2025-04-03T00:00:00"/>
        <d v="2025-04-04T00:00:00"/>
        <d v="2025-04-05T00:00:00"/>
        <m/>
        <d v="2024-11-13T00:00:00" u="1"/>
        <d v="2025-02-03T00:00:00" u="1"/>
        <d v="2024-10-28T00:00:00" u="1"/>
        <d v="2025-01-18T00:00:00" u="1"/>
        <d v="2024-11-09T00:00:00" u="1"/>
        <d v="2024-10-24T00:00:00" u="1"/>
        <d v="2025-01-14T00:00:00" u="1"/>
        <d v="2024-11-05T00:00:00" u="1"/>
        <d v="2025-03-31T00:00:00" u="1"/>
        <d v="2025-01-10T00:00:00" u="1"/>
        <d v="2024-10-16T00:00:00" u="1"/>
        <d v="2025-03-27T00:00:00" u="1"/>
        <d v="2025-01-06T00:00:00" u="1"/>
        <d v="2024-10-12T00:00:00" u="1"/>
        <d v="2025-03-23T00:00:00" u="1"/>
        <d v="2025-01-02T00:00:00" u="1"/>
        <d v="2024-10-08T00:00:00" u="1"/>
        <d v="2025-03-19T00:00:00" u="1"/>
        <d v="2024-12-25T00:00:00" u="1"/>
        <d v="2024-10-04T00:00:00" u="1"/>
        <d v="2024-12-21T00:00:00" u="1"/>
        <d v="2025-03-11T00:00:00" u="1"/>
        <d v="2025-02-26T00:00:00" u="1"/>
        <d v="2024-12-17T00:00:00" u="1"/>
        <d v="2025-03-07T00:00:00" u="1"/>
        <d v="2025-02-22T00:00:00" u="1"/>
        <d v="2024-12-13T00:00:00" u="1"/>
        <d v="2025-03-03T00:00:00" u="1"/>
        <d v="2024-11-28T00:00:00" u="1"/>
        <d v="2025-02-18T00:00:00" u="1"/>
        <d v="2024-12-09T00:00:00" u="1"/>
        <d v="2025-02-14T00:00:00" u="1"/>
        <d v="2024-12-05T00:00:00" u="1"/>
        <d v="2025-01-29T00:00:00" u="1"/>
        <d v="2024-11-20T00:00:00" u="1"/>
        <d v="2025-02-10T00:00:00" u="1"/>
        <d v="2025-01-25T00:00:00" u="1"/>
        <d v="2024-11-16T00:00:00" u="1"/>
        <d v="2025-02-06T00:00:00" u="1"/>
        <d v="2025-01-21T00:00:00" u="1"/>
        <d v="2024-11-12T00:00:00" u="1"/>
        <d v="2025-01-17T00:00:00" u="1"/>
        <d v="2024-11-08T00:00:00" u="1"/>
        <d v="2024-10-23T00:00:00" u="1"/>
        <d v="2025-01-13T00:00:00" u="1"/>
        <d v="2024-11-04T00:00:00" u="1"/>
        <d v="2024-10-19T00:00:00" u="1"/>
        <d v="2025-03-30T00:00:00" u="1"/>
        <d v="2025-01-09T00:00:00" u="1"/>
        <d v="2024-10-15T00:00:00" u="1"/>
        <d v="2025-03-26T00:00:00" u="1"/>
        <d v="2025-01-05T00:00:00" u="1"/>
        <d v="2024-10-11T00:00:00" u="1"/>
        <d v="2025-03-22T00:00:00" u="1"/>
        <d v="2024-12-28T00:00:00" u="1"/>
        <d v="2024-10-07T00:00:00" u="1"/>
        <d v="2025-03-18T00:00:00" u="1"/>
        <d v="2024-12-24T00:00:00" u="1"/>
        <d v="2024-10-03T00:00:00" u="1"/>
        <d v="2024-12-20T00:00:00" u="1"/>
        <d v="2025-03-10T00:00:00" u="1"/>
        <d v="2025-02-25T00:00:00" u="1"/>
        <d v="2024-12-16T00:00:00" u="1"/>
        <d v="2025-03-06T00:00:00" u="1"/>
        <d v="2025-02-21T00:00:00" u="1"/>
        <d v="2024-12-12T00:00:00" u="1"/>
        <d v="2024-11-27T00:00:00" u="1"/>
        <d v="2025-02-17T00:00:00" u="1"/>
        <d v="2024-12-08T00:00:00" u="1"/>
        <d v="2024-11-23T00:00:00" u="1"/>
        <d v="2025-02-13T00:00:00" u="1"/>
        <d v="2024-12-04T00:00:00" u="1"/>
        <d v="2025-01-28T00:00:00" u="1"/>
        <d v="2024-11-19T00:00:00" u="1"/>
        <d v="2025-01-24T00:00:00" u="1"/>
        <d v="2024-11-15T00:00:00" u="1"/>
        <d v="2025-02-05T00:00:00" u="1"/>
        <d v="2025-01-20T00:00:00" u="1"/>
        <d v="2024-11-11T00:00:00" u="1"/>
        <d v="2025-02-01T00:00:00" u="1"/>
        <d v="2024-10-26T00:00:00" u="1"/>
        <d v="2025-01-16T00:00:00" u="1"/>
        <d v="2024-11-07T00:00:00" u="1"/>
        <d v="2024-10-22T00:00:00" u="1"/>
        <d v="2024-10-18T00:00:00" u="1"/>
        <d v="2025-03-29T00:00:00" u="1"/>
        <d v="2025-01-08T00:00:00" u="1"/>
        <d v="2024-10-14T00:00:00" u="1"/>
        <d v="2025-03-25T00:00:00" u="1"/>
        <d v="2025-01-04T00:00:00" u="1"/>
        <d v="2024-12-31T00:00:00" u="1"/>
        <d v="2024-10-10T00:00:00" u="1"/>
        <d v="2025-03-21T00:00:00" u="1"/>
        <d v="2024-12-27T00:00:00" u="1"/>
        <d v="2025-03-17T00:00:00" u="1"/>
        <d v="2024-12-23T00:00:00" u="1"/>
        <d v="2025-03-13T00:00:00" u="1"/>
        <d v="2025-02-28T00:00:00" u="1"/>
        <d v="2024-12-19T00:00:00" u="1"/>
        <d v="2025-03-09T00:00:00" u="1"/>
        <d v="2025-02-24T00:00:00" u="1"/>
        <d v="2024-12-15T00:00:00" u="1"/>
        <d v="2025-03-05T00:00:00" u="1"/>
        <d v="2024-11-30T00:00:00" u="1"/>
        <d v="2025-02-20T00:00:00" u="1"/>
        <d v="2024-12-11T00:00:00" u="1"/>
        <d v="2025-03-01T00:00:00" u="1"/>
        <d v="2024-11-26T00:00:00" u="1"/>
        <d v="2025-02-16T00:00:00" u="1"/>
        <d v="2024-12-07T00:00:00" u="1"/>
        <d v="2025-01-31T00:00:00" u="1"/>
        <d v="2024-11-22T00:00:00" u="1"/>
        <d v="2025-02-12T00:00:00" u="1"/>
        <d v="2024-12-03T00:00:00" u="1"/>
        <d v="2025-01-27T00:00:00" u="1"/>
        <d v="2024-11-18T00:00:00" u="1"/>
        <d v="2025-02-08T00:00:00" u="1"/>
        <d v="2025-01-23T00:00:00" u="1"/>
        <d v="2024-11-14T00:00:00" u="1"/>
        <d v="2025-02-04T00:00:00" u="1"/>
        <d v="2024-10-29T00:00:00" u="1"/>
        <d v="2024-10-25T00:00:00" u="1"/>
        <d v="2025-01-15T00:00:00" u="1"/>
        <d v="2024-11-06T00:00:00" u="1"/>
        <d v="2024-10-21T00:00:00" u="1"/>
        <d v="2025-01-11T00:00:00" u="1"/>
        <d v="2024-10-17T00:00:00" u="1"/>
        <d v="2025-03-28T00:00:00" u="1"/>
        <d v="2025-01-07T00:00:00" u="1"/>
        <d v="2025-03-24T00:00:00" u="1"/>
        <d v="2025-01-03T00:00:00" u="1"/>
        <d v="2024-12-30T00:00:00" u="1"/>
        <d v="2024-10-09T00:00:00" u="1"/>
        <d v="2025-03-20T00:00:00" u="1"/>
        <d v="2024-12-26T00:00:00" u="1"/>
        <d v="2024-10-05T00:00:00" u="1"/>
        <d v="2024-12-22T00:00:00" u="1"/>
        <d v="2024-10-01T00:00:00" u="1"/>
        <d v="2025-03-12T00:00:00" u="1"/>
        <d v="2025-02-27T00:00:00" u="1"/>
        <d v="2024-12-18T00:00:00" u="1"/>
        <d v="2025-03-08T00:00:00" u="1"/>
        <d v="2024-12-14T00:00:00" u="1"/>
        <d v="2025-03-04T00:00:00" u="1"/>
        <d v="2024-11-29T00:00:00" u="1"/>
        <d v="2025-02-19T00:00:00" u="1"/>
        <d v="2024-12-10T00:00:00" u="1"/>
        <d v="2024-11-25T00:00:00" u="1"/>
        <d v="2025-02-15T00:00:00" u="1"/>
        <d v="2024-12-06T00:00:00" u="1"/>
        <d v="2025-01-30T00:00:00" u="1"/>
        <d v="2024-11-21T00:00:00" u="1"/>
        <d v="2025-02-11T00:00:00" u="1"/>
        <d v="2024-12-02T00:00:00" u="1"/>
        <d v="2025-02-07T00:00:00" u="1"/>
        <d v="2025-01-22T00:00:00" u="1"/>
      </sharedItems>
    </cacheField>
    <cacheField name="Line " numFmtId="0">
      <sharedItems containsBlank="1" count="30">
        <s v="Line 1"/>
        <s v="Line 2"/>
        <s v="Line 3"/>
        <s v="Line 4"/>
        <s v="Line 5"/>
        <s v="Line 6"/>
        <s v="Line 8"/>
        <s v="Line 9"/>
        <s v="Line 10"/>
        <s v="Line 11"/>
        <s v="Line 12"/>
        <s v="Line 13"/>
        <s v="Line 14"/>
        <s v="Line 18"/>
        <s v="Line 20"/>
        <s v="Line 24"/>
        <s v="Line 15"/>
        <s v="Line 16"/>
        <s v="Line 7"/>
        <m/>
        <s v="Line13" u="1"/>
        <s v="Line14" u="1"/>
        <s v="Line15" u="1"/>
        <s v="Line 22" u="1"/>
        <s v="2 Line" u="1"/>
        <s v="Line 23" u="1"/>
        <s v="Line 25" u="1"/>
        <s v="Line 26" u="1"/>
        <s v="Line 17" u="1"/>
        <s v="Line 14 B" u="1"/>
      </sharedItems>
    </cacheField>
    <cacheField name="Shift" numFmtId="0">
      <sharedItems containsBlank="1"/>
    </cacheField>
    <cacheField name="Line Type" numFmtId="0">
      <sharedItems containsBlank="1"/>
    </cacheField>
    <cacheField name="Model" numFmtId="0">
      <sharedItems containsBlank="1" count="141">
        <s v="AD Alpha"/>
        <s v="AD Nirvana Iris"/>
        <s v="AD Supreme"/>
        <s v="AD 148 New"/>
        <s v="AD Ultra pro"/>
        <s v="AD Nirvana ANC Pro"/>
        <s v="AD Nirvana X"/>
        <s v="AD 800"/>
        <s v="AD 131"/>
        <s v="AD 138"/>
        <s v="AD 141 Anc"/>
        <s v="AD 191 ANC"/>
        <s v="AD 163"/>
        <s v="AD 161"/>
        <s v="AD Plus 311"/>
        <s v="AD 311 pro"/>
        <s v="AD Primo"/>
        <s v="AD Nirvana ION G2"/>
        <s v="AD Supreme "/>
        <s v="AD Nirvana ANC New"/>
        <s v="AD 161 Pro Buds"/>
        <s v="AD 91"/>
        <s v="AD Nirvana ION New G3"/>
        <s v="AD 800 Hidef"/>
        <s v="AD 111v2"/>
        <s v="AD 161 Elite ANC"/>
        <s v="AD Ultra Plus"/>
        <s v="AD Nirvana ANC"/>
        <s v="AD 301"/>
        <s v="AD Nirvana Crystal"/>
        <m/>
        <s v="AD 311 Pro " u="1"/>
        <s v="AD Nirvana ANC mod" u="1"/>
        <s v="AD 280 ANC" u="1"/>
        <s v="AD Nirvana ANC " u="1"/>
        <s v="AD Atom 81 Pro" u="1"/>
        <s v="AD 280" u="1"/>
        <s v="AD 111 V2" u="1"/>
        <s v=" AD 300" u="1"/>
        <s v="AD 131 ANC" u="1"/>
        <s v="AD 181 Pro " u="1"/>
        <s v="111 V2" u="1"/>
        <s v="AD 148 N mold" u="1"/>
        <s v="AD 161 Pro " u="1"/>
        <s v="AD  311 Pro Plus" u="1"/>
        <s v="AD 161 N " u="1"/>
        <s v="AD 800 ANC" u="1"/>
        <s v="AD Joy" u="1"/>
        <s v="AD 121 Pro " u="1"/>
        <s v="AD Nirvana ANC New G2  " u="1"/>
        <s v="AD Nirvana ION ANC New G3" u="1"/>
        <s v="AD 161 New" u="1"/>
        <s v="AD 141 New" u="1"/>
        <s v="AD Niravan X" u="1"/>
        <s v="AD 161 ANC " u="1"/>
        <s v="AD 155 " u="1"/>
        <s v="AD Nirvana ION " u="1"/>
        <s v="AD Nirvana ION ANC G2" u="1"/>
        <s v="AD 141 ANC " u="1"/>
        <s v="AD 71 " u="1"/>
        <s v="AD 161 ANC Elite" u="1"/>
        <s v="AD Nirvana Ion UAE" u="1"/>
        <s v="AD 300" u="1"/>
        <s v="AD Nirvana ANC G2" u="1"/>
        <s v=" AD 161" u="1"/>
        <s v="AD Alpha " u="1"/>
        <s v="AD 301  " u="1"/>
        <s v="AD   Prime " u="1"/>
        <s v="AD IMT 101" u="1"/>
        <s v="AD 163 " u="1"/>
        <s v="AD 301 " u="1"/>
        <s v="AD 131 Elite ANC " u="1"/>
        <s v="AD 161 Elite ANC " u="1"/>
        <s v="AD 181 Pro" u="1"/>
        <s v="AD Atom 81 Pro " u="1"/>
        <s v="AD 191 " u="1"/>
        <s v="AD Nirvana " u="1"/>
        <s v="AD Nirvana UAE" u="1"/>
        <s v="AD 131 Elite ANC" u="1"/>
        <s v="AD 121 Pro" u="1"/>
        <s v="AD 91 Prime " u="1"/>
        <s v="AD Nirvana ION G3" u="1"/>
        <s v="AD Nirvana ION ANC New G2" u="1"/>
        <s v="AD 131 " u="1"/>
        <s v="Ad 311" u="1"/>
        <s v="AD Joy " u="1"/>
        <s v="AD 800 " u="1"/>
        <s v="AD 91 Prime" u="1"/>
        <s v="AD 148" u="1"/>
        <s v="IMT 181" u="1"/>
        <s v="AD 155 ANC " u="1"/>
        <s v="AD 161 ANC" u="1"/>
        <s v="AD 131 ANC Elite " u="1"/>
        <s v="AD 181" u="1"/>
        <s v="AD Nirvana Cristel" u="1"/>
        <s v="AD Nirvana ANC Pro New" u="1"/>
        <s v="AD Plus 318" u="1"/>
        <s v="AD Nirvana X " u="1"/>
        <s v="AD 91 " u="1"/>
        <s v="AD 91 ANC " u="1"/>
        <s v="AD Unity ANC " u="1"/>
        <s v="AD 111v2 " u="1"/>
        <s v="AD 131 Pro " u="1"/>
        <s v="AD 300 " u="1"/>
        <s v="AD 121 Pto Plus" u="1"/>
        <s v="AD 131 Pro Buds" u="1"/>
        <s v="AD 121  Pro Plus " u="1"/>
        <s v="AD Uitar Plus" u="1"/>
        <s v="AD 121 Pro Plus" u="1"/>
        <s v="AD 280 ANC " u="1"/>
        <s v="AD ACE" u="1"/>
        <s v="AD 91 Primo" u="1"/>
        <s v="AD 191 Anc " u="1"/>
        <s v="AAD 161 Pro Buds" u="1"/>
        <s v="AD 141 N mold " u="1"/>
        <s v="AD 148 New " u="1"/>
        <s v="AD Unity" u="1"/>
        <s v="AD primo " u="1"/>
        <s v="AD Nirvana ANC Pro   N" u="1"/>
        <s v="AD Unity ANC" u="1"/>
        <s v="AD 141ANC" u="1"/>
        <s v="AD Nirvana ION New G2" u="1"/>
        <s v="AD 91 ANC" u="1"/>
        <s v="AD 148 " u="1"/>
        <s v="AD Nirvana ION" u="1"/>
        <s v="AD 71" u="1"/>
        <s v="AD 141 New " u="1"/>
        <s v="311 Pro" u="1"/>
        <s v="AD Nirvana ANC N Mold" u="1"/>
        <s v="AD 155" u="1"/>
        <s v="AD 161  " u="1"/>
        <s v="IMT 101 " u="1"/>
        <s v="AD 120" u="1"/>
        <s v="AD 161 " u="1"/>
        <s v="AD 131 Pro" u="1"/>
        <s v="AD Prime" u="1"/>
        <s v="AD 141 " u="1"/>
        <s v="AD Nirvan Anc" u="1"/>
        <s v="AD 141 - N" u="1"/>
        <s v="Ultra Pro  Zinc" u="1"/>
        <s v="I M T 101 " u="1"/>
      </sharedItems>
    </cacheField>
    <cacheField name="Color" numFmtId="0">
      <sharedItems containsBlank="1" count="109">
        <s v="Dark Cyan"/>
        <s v="Black"/>
        <s v="White"/>
        <s v="Blazing Comet"/>
        <s v="Blue"/>
        <s v="Iron Blood"/>
        <s v="Ceery Blossom"/>
        <s v="Cyancider"/>
        <s v="Cosmic Onyx"/>
        <s v="Grey"/>
        <s v="Cherry Blossom"/>
        <s v="Viper Green"/>
        <s v="Northern Light"/>
        <s v="Red"/>
        <s v="Rose Qurtz"/>
        <s v="Midnight Shadow"/>
        <m/>
        <s v="Coco" u="1"/>
        <s v="Deep Blue" u="1"/>
        <s v="CB" u="1"/>
        <s v="Elite Black" u="1"/>
        <s v="Slate Fusion " u="1"/>
        <s v="Assessin Black" u="1"/>
        <s v="Blazing Commet" u="1"/>
        <s v="Mint Green" u="1"/>
        <s v="Green" u="1"/>
        <s v="White " u="1"/>
        <s v="Blcak" u="1"/>
        <s v="Coco Brown " u="1"/>
        <s v="Serene Green" u="1"/>
        <s v="Rose Quartz" u="1"/>
        <s v="Parpal" u="1"/>
        <s v="Sunset Blush" u="1"/>
        <s v="Cool Shappire" u="1"/>
        <s v="Mocha" u="1"/>
        <s v=" Grey" u="1"/>
        <s v="Sage Green" u="1"/>
        <s v="Peach Dusk" u="1"/>
        <s v=" CC" u="1"/>
        <s v="Obsidian Noir" u="1"/>
        <s v="Rush" u="1"/>
        <s v="Lavender Rush" u="1"/>
        <s v="Northrn Light" u="1"/>
        <s v="Blazing Red" u="1"/>
        <s v=" Crystal Black" u="1"/>
        <s v=" Hot Rouge" u="1"/>
        <s v="Active Wishper" u="1"/>
        <s v="Gray" u="1"/>
        <s v="Graphite Grey" u="1"/>
        <s v="Slate Fusion" u="1"/>
        <s v="D C" u="1"/>
        <s v="Hot Rouge" u="1"/>
        <s v="Arctic Whisper" u="1"/>
        <s v="Mint" u="1"/>
        <s v="Smoky" u="1"/>
        <s v="Midnigh Shadow" u="1"/>
        <s v="Smocky" u="1"/>
        <s v="Silver" u="1"/>
        <s v="Cyan" u="1"/>
        <s v="Active Teal" u="1"/>
        <s v="Yellow Pop" u="1"/>
        <s v="Silver Sonic" u="1"/>
        <s v="Assassin Black" u="1"/>
        <s v="Velvet Rouge" u="1"/>
        <s v="Sunset" u="1"/>
        <s v="Coco Brown" u="1"/>
        <s v="Orange" u="1"/>
        <s v="Zinc White" u="1"/>
        <s v="Metallic Grey" u="1"/>
        <s v="Midnight Blue" u="1"/>
        <s v=" C C" u="1"/>
        <s v="Azure Blue" u="1"/>
        <s v="Green " u="1"/>
        <s v="Active Whisper" u="1"/>
        <s v="Ivory Elegance" u="1"/>
        <s v=" Forest Mint " u="1"/>
        <s v="Crimsom Red" u="1"/>
        <s v="Rose" u="1"/>
        <s v="Quantum Black" u="1"/>
        <s v="Purple" u="1"/>
        <s v="Parple" u="1"/>
        <s v="DC" u="1"/>
        <s v="Ruse" u="1"/>
        <s v="Smoky " u="1"/>
        <s v="Olive Slate" u="1"/>
        <s v="Smoky Amethyst" u="1"/>
        <s v="Midnight Black" u="1"/>
        <s v="Blazing " u="1"/>
        <s v="Olive Green" u="1"/>
        <s v="Sunset " u="1"/>
        <s v="Pine Green" u="1"/>
        <s v="Carbon Black" u="1"/>
        <s v="Rouge" u="1"/>
        <s v="Blue " u="1"/>
        <s v=" Blue" u="1"/>
        <s v="Frosted Mint" u="1"/>
        <s v="Black " u="1"/>
        <s v="Lilac Serenity" u="1"/>
        <s v="Sonic Silver" u="1"/>
        <s v=" Black" u="1"/>
        <s v="CC" u="1"/>
        <s v="Mist Blue" u="1"/>
        <s v="Coral Bloom" u="1"/>
        <s v="Gray " u="1"/>
        <s v="Purple " u="1"/>
        <s v="Coral" u="1"/>
        <s v="Mocha Elegance" u="1"/>
        <s v="Sterling Silver" u="1"/>
        <s v="Arctic Wishper" u="1"/>
      </sharedItems>
    </cacheField>
    <cacheField name="Kit Received" numFmtId="0">
      <sharedItems containsString="0" containsBlank="1" containsNumber="1" containsInteger="1" minValue="500" maxValue="3500"/>
    </cacheField>
    <cacheField name="Plan" numFmtId="0">
      <sharedItems containsString="0" containsBlank="1" containsNumber="1" containsInteger="1" minValue="1000" maxValue="3700"/>
    </cacheField>
    <cacheField name="Input" numFmtId="0">
      <sharedItems containsString="0" containsBlank="1" containsNumber="1" containsInteger="1" minValue="500" maxValue="3500"/>
    </cacheField>
    <cacheField name="FG (Packing O/p)" numFmtId="0">
      <sharedItems containsString="0" containsBlank="1" containsNumber="1" containsInteger="1" minValue="10" maxValue="3569"/>
    </cacheField>
    <cacheField name="Ach% (FG)" numFmtId="0">
      <sharedItems containsBlank="1" containsMixedTypes="1" containsNumber="1" minValue="0.38906249999999998" maxValue="1.1768000000000001"/>
    </cacheField>
    <cacheField name="MP" numFmtId="0">
      <sharedItems containsString="0" containsBlank="1" containsNumber="1" containsInteger="1" minValue="3" maxValue="38"/>
    </cacheField>
    <cacheField name="Work. hours" numFmtId="0">
      <sharedItems containsString="0" containsBlank="1" containsNumber="1" containsInteger="1" minValue="3" maxValue="10"/>
    </cacheField>
    <cacheField name="UPH" numFmtId="0">
      <sharedItems containsString="0" containsBlank="1" containsNumber="1" minValue="22" maxValue="439.375"/>
    </cacheField>
    <cacheField name="UPPH" numFmtId="0">
      <sharedItems containsString="0" containsBlank="1" containsNumber="1" minValue="2.1840000000000002" maxValue="103.33333333333333"/>
    </cacheField>
    <cacheField name="Leader" numFmtId="0">
      <sharedItems containsBlank="1"/>
    </cacheField>
    <cacheField name="Engineer's" numFmtId="0">
      <sharedItems containsBlank="1"/>
    </cacheField>
    <cacheField name="Remark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x v="0"/>
    <x v="0"/>
    <x v="0"/>
    <s v="Buds"/>
    <x v="0"/>
    <x v="0"/>
    <n v="2700"/>
    <n v="3100"/>
    <n v="2700"/>
    <m/>
    <m/>
    <n v="2600"/>
    <n v="0.83870967741935487"/>
    <n v="48"/>
    <n v="9"/>
    <n v="288.88888888888891"/>
    <n v="6.018518518518519"/>
    <s v="Sanoj"/>
    <m/>
    <m/>
    <m/>
    <m/>
    <m/>
    <s v="3672 Qty Old Sfg Pack ."/>
  </r>
  <r>
    <x v="0"/>
    <x v="1"/>
    <x v="0"/>
    <s v="Buds"/>
    <x v="1"/>
    <x v="0"/>
    <n v="2700"/>
    <n v="2700"/>
    <n v="2700"/>
    <m/>
    <m/>
    <n v="2200"/>
    <n v="0.85185185185185186"/>
    <n v="51"/>
    <n v="9"/>
    <n v="255.55555555555554"/>
    <n v="5.0108932461873632"/>
    <s v="Kiranpal Bhati"/>
    <m/>
    <m/>
    <m/>
    <m/>
    <m/>
    <s v="4778 Qty Old Sfg Pack ."/>
  </r>
  <r>
    <x v="0"/>
    <x v="1"/>
    <x v="0"/>
    <s v="Buds"/>
    <x v="1"/>
    <x v="1"/>
    <m/>
    <m/>
    <m/>
    <m/>
    <m/>
    <n v="100"/>
    <m/>
    <m/>
    <m/>
    <m/>
    <m/>
    <s v="Kiranpal Bhati"/>
    <m/>
    <m/>
    <m/>
    <m/>
    <m/>
    <s v="3000 Qty Old Sfg Pack ."/>
  </r>
  <r>
    <x v="0"/>
    <x v="2"/>
    <x v="0"/>
    <s v="Buds"/>
    <x v="0"/>
    <x v="2"/>
    <n v="2700"/>
    <n v="3200"/>
    <n v="2700"/>
    <m/>
    <m/>
    <n v="2050"/>
    <n v="0.84375"/>
    <n v="51"/>
    <n v="9"/>
    <n v="511.11111111111109"/>
    <n v="10.021786492374726"/>
    <s v="Lokesh"/>
    <m/>
    <m/>
    <m/>
    <m/>
    <m/>
    <m/>
  </r>
  <r>
    <x v="0"/>
    <x v="2"/>
    <x v="0"/>
    <s v="Buds"/>
    <x v="0"/>
    <x v="0"/>
    <m/>
    <m/>
    <m/>
    <m/>
    <m/>
    <n v="650"/>
    <m/>
    <m/>
    <m/>
    <m/>
    <m/>
    <s v="Lokesh"/>
    <m/>
    <m/>
    <m/>
    <m/>
    <m/>
    <m/>
  </r>
  <r>
    <x v="0"/>
    <x v="3"/>
    <x v="0"/>
    <s v="Buds"/>
    <x v="2"/>
    <x v="0"/>
    <n v="1800"/>
    <n v="2100"/>
    <n v="1800"/>
    <m/>
    <m/>
    <n v="2050"/>
    <n v="1"/>
    <n v="56"/>
    <n v="9"/>
    <n v="233.33333333333334"/>
    <n v="4.166666666666667"/>
    <s v="Bhuvan"/>
    <m/>
    <m/>
    <m/>
    <m/>
    <m/>
    <m/>
  </r>
  <r>
    <x v="0"/>
    <x v="3"/>
    <x v="0"/>
    <s v="Buds"/>
    <x v="3"/>
    <x v="0"/>
    <m/>
    <m/>
    <m/>
    <m/>
    <m/>
    <n v="50"/>
    <m/>
    <m/>
    <m/>
    <m/>
    <m/>
    <s v="Bhuvan"/>
    <m/>
    <m/>
    <m/>
    <m/>
    <m/>
    <m/>
  </r>
  <r>
    <x v="0"/>
    <x v="4"/>
    <x v="0"/>
    <s v="Buds"/>
    <x v="4"/>
    <x v="0"/>
    <n v="2700"/>
    <n v="2700"/>
    <n v="2700"/>
    <m/>
    <m/>
    <n v="2100"/>
    <n v="0.90740740740740744"/>
    <n v="46"/>
    <n v="9"/>
    <n v="272.22222222222223"/>
    <n v="5.9178743961352662"/>
    <s v="Mohit"/>
    <m/>
    <m/>
    <m/>
    <m/>
    <m/>
    <m/>
  </r>
  <r>
    <x v="0"/>
    <x v="4"/>
    <x v="0"/>
    <s v="Buds"/>
    <x v="4"/>
    <x v="1"/>
    <m/>
    <m/>
    <m/>
    <m/>
    <m/>
    <n v="350"/>
    <m/>
    <m/>
    <m/>
    <m/>
    <m/>
    <s v="Mohit"/>
    <m/>
    <m/>
    <m/>
    <m/>
    <m/>
    <m/>
  </r>
  <r>
    <x v="0"/>
    <x v="5"/>
    <x v="0"/>
    <s v="Buds"/>
    <x v="4"/>
    <x v="0"/>
    <n v="2700"/>
    <n v="2700"/>
    <n v="2700"/>
    <m/>
    <m/>
    <n v="1900"/>
    <n v="0.70370370370370372"/>
    <n v="43"/>
    <n v="9"/>
    <n v="211.11111111111111"/>
    <n v="4.909560723514212"/>
    <s v="Rajnesh"/>
    <m/>
    <m/>
    <m/>
    <m/>
    <m/>
    <m/>
  </r>
  <r>
    <x v="0"/>
    <x v="6"/>
    <x v="0"/>
    <s v="Buds"/>
    <x v="0"/>
    <x v="1"/>
    <n v="2700"/>
    <n v="3450"/>
    <n v="2700"/>
    <m/>
    <m/>
    <n v="2600"/>
    <n v="0.98550724637681164"/>
    <n v="52"/>
    <n v="9"/>
    <n v="377.77777777777777"/>
    <n v="7.2649572649572649"/>
    <s v="Manish Rawat"/>
    <m/>
    <m/>
    <m/>
    <m/>
    <m/>
    <m/>
  </r>
  <r>
    <x v="0"/>
    <x v="6"/>
    <x v="0"/>
    <s v="Buds"/>
    <x v="0"/>
    <x v="0"/>
    <m/>
    <m/>
    <m/>
    <m/>
    <m/>
    <n v="700"/>
    <m/>
    <m/>
    <m/>
    <m/>
    <m/>
    <s v="Manish Rawat"/>
    <m/>
    <m/>
    <m/>
    <m/>
    <m/>
    <m/>
  </r>
  <r>
    <x v="0"/>
    <x v="6"/>
    <x v="0"/>
    <s v="Buds"/>
    <x v="5"/>
    <x v="0"/>
    <m/>
    <m/>
    <m/>
    <m/>
    <m/>
    <n v="100"/>
    <m/>
    <m/>
    <m/>
    <m/>
    <m/>
    <s v="Manish Rawat"/>
    <m/>
    <m/>
    <m/>
    <m/>
    <m/>
    <m/>
  </r>
  <r>
    <x v="0"/>
    <x v="7"/>
    <x v="0"/>
    <s v="Buds"/>
    <x v="6"/>
    <x v="0"/>
    <n v="1000"/>
    <n v="1000"/>
    <n v="1000"/>
    <m/>
    <m/>
    <n v="350"/>
    <n v="0.35"/>
    <n v="23"/>
    <n v="9"/>
    <n v="38.888888888888886"/>
    <n v="1.6908212560386473"/>
    <s v="Vishal"/>
    <m/>
    <m/>
    <m/>
    <m/>
    <m/>
    <m/>
  </r>
  <r>
    <x v="0"/>
    <x v="8"/>
    <x v="0"/>
    <s v="Buds"/>
    <x v="7"/>
    <x v="0"/>
    <n v="1200"/>
    <n v="1000"/>
    <n v="1200"/>
    <m/>
    <m/>
    <m/>
    <n v="0"/>
    <n v="23"/>
    <n v="9"/>
    <n v="0"/>
    <n v="0"/>
    <s v="Akash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8">
  <r>
    <x v="0"/>
    <x v="0"/>
    <s v="A"/>
    <s v="1st"/>
    <s v="Buds"/>
    <s v="AD Alpha"/>
    <s v="Dark Cyan"/>
    <n v="2800"/>
    <n v="3000"/>
    <n v="2800"/>
    <n v="350"/>
    <m/>
    <n v="2700"/>
    <n v="3050"/>
    <n v="0.95"/>
    <n v="66"/>
    <n v="10"/>
  </r>
  <r>
    <x v="0"/>
    <x v="0"/>
    <s v="A"/>
    <s v="1st"/>
    <s v="Buds"/>
    <s v="AD 111 V2"/>
    <s v="Black"/>
    <m/>
    <m/>
    <m/>
    <n v="450"/>
    <m/>
    <n v="100"/>
    <n v="550"/>
    <m/>
    <m/>
    <m/>
  </r>
  <r>
    <x v="0"/>
    <x v="0"/>
    <s v="A"/>
    <s v="1st"/>
    <s v="Buds"/>
    <s v="AD 111 V2"/>
    <s v="White"/>
    <m/>
    <m/>
    <m/>
    <m/>
    <m/>
    <n v="50"/>
    <n v="50"/>
    <m/>
    <m/>
    <m/>
  </r>
  <r>
    <x v="0"/>
    <x v="1"/>
    <s v="A"/>
    <s v="1st"/>
    <s v="Buds"/>
    <s v="AD 191 ANC"/>
    <s v="White"/>
    <n v="2800"/>
    <n v="2800"/>
    <n v="2800"/>
    <m/>
    <m/>
    <n v="2800"/>
    <n v="2800"/>
    <n v="1"/>
    <n v="62"/>
    <n v="10"/>
  </r>
  <r>
    <x v="0"/>
    <x v="2"/>
    <s v="A"/>
    <s v="1st"/>
    <s v="Buds"/>
    <s v="AD Ultra pro"/>
    <s v="White"/>
    <n v="1600"/>
    <n v="2600"/>
    <n v="1600"/>
    <m/>
    <m/>
    <n v="1500"/>
    <n v="1500"/>
    <n v="0.80769230769230771"/>
    <n v="62"/>
    <n v="10"/>
  </r>
  <r>
    <x v="0"/>
    <x v="2"/>
    <s v="A"/>
    <s v="1st"/>
    <s v="Buds"/>
    <s v="AD 141 ANC"/>
    <s v="Black"/>
    <n v="800"/>
    <m/>
    <n v="800"/>
    <m/>
    <m/>
    <n v="600"/>
    <n v="600"/>
    <m/>
    <m/>
    <m/>
  </r>
  <r>
    <x v="0"/>
    <x v="3"/>
    <s v="A"/>
    <s v="1st"/>
    <s v="Buds"/>
    <s v="AD Nirvana Iris"/>
    <s v="Black"/>
    <n v="2300"/>
    <n v="2800"/>
    <n v="2300"/>
    <m/>
    <n v="500"/>
    <n v="1250"/>
    <n v="1250"/>
    <n v="0.7142857142857143"/>
    <n v="60"/>
    <n v="10"/>
  </r>
  <r>
    <x v="0"/>
    <x v="3"/>
    <s v="A"/>
    <s v="1st"/>
    <s v="Buds"/>
    <s v="AD 138"/>
    <s v="Black"/>
    <m/>
    <m/>
    <m/>
    <m/>
    <n v="250"/>
    <m/>
    <n v="0"/>
    <m/>
    <m/>
    <m/>
  </r>
  <r>
    <x v="0"/>
    <x v="4"/>
    <s v="A"/>
    <s v="1st"/>
    <s v="Buds"/>
    <s v="AD 148-N"/>
    <s v="Black"/>
    <n v="2700"/>
    <n v="3000"/>
    <n v="2700"/>
    <m/>
    <m/>
    <n v="2650"/>
    <n v="2650"/>
    <n v="1"/>
    <n v="61"/>
    <n v="10"/>
  </r>
  <r>
    <x v="0"/>
    <x v="4"/>
    <s v="A"/>
    <s v="1st"/>
    <s v="Buds"/>
    <s v="AD 71"/>
    <s v="Black"/>
    <m/>
    <m/>
    <m/>
    <m/>
    <m/>
    <n v="350"/>
    <n v="350"/>
    <m/>
    <m/>
    <m/>
  </r>
  <r>
    <x v="0"/>
    <x v="5"/>
    <s v="A"/>
    <s v="1st"/>
    <s v="Buds"/>
    <s v="AD 161 Pro Buds"/>
    <s v="Green"/>
    <m/>
    <m/>
    <m/>
    <m/>
    <n v="200"/>
    <m/>
    <n v="0"/>
    <s v="-"/>
    <n v="15"/>
    <n v="2.5"/>
  </r>
  <r>
    <x v="0"/>
    <x v="5"/>
    <s v="A"/>
    <s v="1st"/>
    <s v="Buds"/>
    <s v="AD 161 Pro Buds"/>
    <s v="Black"/>
    <m/>
    <m/>
    <m/>
    <m/>
    <n v="50"/>
    <m/>
    <n v="0"/>
    <m/>
    <m/>
    <m/>
  </r>
  <r>
    <x v="0"/>
    <x v="5"/>
    <s v="A"/>
    <s v="1st"/>
    <s v="Buds"/>
    <s v="AD 161 Pro Buds"/>
    <s v="Blue"/>
    <m/>
    <m/>
    <m/>
    <n v="100"/>
    <m/>
    <m/>
    <n v="100"/>
    <m/>
    <m/>
    <m/>
  </r>
  <r>
    <x v="0"/>
    <x v="6"/>
    <s v="A"/>
    <s v="1st"/>
    <s v="Buds"/>
    <s v="AD 800"/>
    <s v="White"/>
    <n v="1600"/>
    <n v="2400"/>
    <n v="1600"/>
    <m/>
    <m/>
    <n v="1600"/>
    <n v="1600"/>
    <n v="0.89583333333333337"/>
    <n v="62"/>
    <n v="10"/>
  </r>
  <r>
    <x v="0"/>
    <x v="6"/>
    <s v="A"/>
    <s v="1st"/>
    <s v="Buds"/>
    <s v="AD Nirvana X"/>
    <s v="Cosmic"/>
    <n v="600"/>
    <m/>
    <n v="600"/>
    <m/>
    <m/>
    <n v="500"/>
    <n v="500"/>
    <m/>
    <m/>
    <m/>
  </r>
  <r>
    <x v="0"/>
    <x v="6"/>
    <s v="A"/>
    <s v="1st"/>
    <s v="Buds"/>
    <s v="AD Nirvana X"/>
    <s v="Smoky"/>
    <m/>
    <m/>
    <m/>
    <m/>
    <m/>
    <n v="50"/>
    <n v="50"/>
    <m/>
    <m/>
    <m/>
  </r>
  <r>
    <x v="0"/>
    <x v="7"/>
    <s v="A"/>
    <s v="1st"/>
    <s v="Buds"/>
    <s v="AD Nirvana ANC pro"/>
    <s v="Blazing Comet"/>
    <n v="2800"/>
    <n v="2800"/>
    <n v="2800"/>
    <m/>
    <m/>
    <n v="2750"/>
    <n v="2750"/>
    <n v="1"/>
    <n v="56"/>
    <n v="10"/>
  </r>
  <r>
    <x v="0"/>
    <x v="7"/>
    <s v="A"/>
    <s v="1st"/>
    <s v="Buds"/>
    <s v="AD Nirvana ANC pro"/>
    <s v="Northen Lights "/>
    <m/>
    <m/>
    <m/>
    <m/>
    <m/>
    <n v="50"/>
    <n v="50"/>
    <m/>
    <m/>
    <m/>
  </r>
  <r>
    <x v="0"/>
    <x v="8"/>
    <s v="A"/>
    <s v="2nd"/>
    <s v="Buds"/>
    <s v="AD 131"/>
    <s v="Black"/>
    <n v="2800"/>
    <n v="3500"/>
    <n v="2800"/>
    <m/>
    <m/>
    <n v="3200"/>
    <n v="3200"/>
    <n v="0.9285714285714286"/>
    <n v="64"/>
    <n v="10"/>
  </r>
  <r>
    <x v="0"/>
    <x v="8"/>
    <s v="A"/>
    <s v="2nd"/>
    <s v="Buds"/>
    <s v="AD 161-N"/>
    <s v="Black"/>
    <m/>
    <m/>
    <m/>
    <m/>
    <m/>
    <n v="50"/>
    <n v="50"/>
    <m/>
    <m/>
    <m/>
  </r>
  <r>
    <x v="0"/>
    <x v="9"/>
    <s v="A"/>
    <s v="2nd"/>
    <s v="Buds"/>
    <s v="AD Plus 311"/>
    <s v="Black"/>
    <n v="2700"/>
    <n v="2800"/>
    <n v="2700"/>
    <m/>
    <m/>
    <n v="2750"/>
    <n v="2750"/>
    <n v="1.0357142857142858"/>
    <n v="60"/>
    <n v="10"/>
  </r>
  <r>
    <x v="0"/>
    <x v="9"/>
    <s v="A"/>
    <s v="2nd"/>
    <s v="Buds"/>
    <s v="AD Plus 311"/>
    <s v="Grey"/>
    <m/>
    <m/>
    <m/>
    <m/>
    <m/>
    <n v="50"/>
    <n v="50"/>
    <m/>
    <m/>
    <m/>
  </r>
  <r>
    <x v="0"/>
    <x v="9"/>
    <s v="A"/>
    <s v="2nd"/>
    <s v="Buds"/>
    <s v="AD 181 Pro"/>
    <s v="Frosted Mint"/>
    <m/>
    <m/>
    <m/>
    <m/>
    <m/>
    <n v="50"/>
    <n v="50"/>
    <m/>
    <m/>
    <m/>
  </r>
  <r>
    <x v="0"/>
    <x v="9"/>
    <s v="A"/>
    <s v="2nd"/>
    <s v="Buds"/>
    <s v="AD 181 Pro"/>
    <s v="Lilac Senerty"/>
    <m/>
    <m/>
    <m/>
    <m/>
    <m/>
    <n v="50"/>
    <n v="50"/>
    <m/>
    <m/>
    <m/>
  </r>
  <r>
    <x v="0"/>
    <x v="9"/>
    <s v="A"/>
    <s v="2nd"/>
    <s v="Buds"/>
    <s v="AD 131"/>
    <s v="Black"/>
    <m/>
    <m/>
    <m/>
    <n v="50"/>
    <m/>
    <m/>
    <n v="50"/>
    <m/>
    <m/>
    <m/>
  </r>
  <r>
    <x v="0"/>
    <x v="10"/>
    <s v="A"/>
    <s v="2nd"/>
    <s v="Buds"/>
    <s v="AD Supreme"/>
    <s v="Black"/>
    <n v="2700"/>
    <n v="2800"/>
    <n v="2700"/>
    <m/>
    <n v="900"/>
    <n v="2000"/>
    <n v="2000"/>
    <n v="1.0357142857142858"/>
    <n v="56"/>
    <n v="10"/>
  </r>
  <r>
    <x v="0"/>
    <x v="11"/>
    <s v="A"/>
    <s v="2nd"/>
    <s v="Buds"/>
    <s v="AD Alpha"/>
    <s v="Dark Cyan"/>
    <n v="2400"/>
    <n v="2800"/>
    <n v="2400"/>
    <m/>
    <m/>
    <n v="2800"/>
    <n v="2800"/>
    <n v="1"/>
    <n v="61"/>
    <n v="10"/>
  </r>
  <r>
    <x v="0"/>
    <x v="12"/>
    <s v="A"/>
    <s v="2nd"/>
    <s v="Buds"/>
    <s v="AD 131"/>
    <s v="Iron Blood"/>
    <n v="3000"/>
    <n v="3500"/>
    <n v="3000"/>
    <m/>
    <n v="2500"/>
    <m/>
    <n v="0"/>
    <n v="0.87142857142857144"/>
    <n v="63"/>
    <n v="10"/>
  </r>
  <r>
    <x v="0"/>
    <x v="12"/>
    <s v="A"/>
    <s v="2nd"/>
    <s v="Buds"/>
    <s v="AD 131"/>
    <s v="Black"/>
    <m/>
    <m/>
    <m/>
    <m/>
    <m/>
    <n v="500"/>
    <n v="500"/>
    <m/>
    <m/>
    <m/>
  </r>
  <r>
    <x v="0"/>
    <x v="12"/>
    <s v="A"/>
    <s v="2nd"/>
    <s v="Buds"/>
    <s v="AD 280 ANC"/>
    <s v="Blue"/>
    <m/>
    <m/>
    <m/>
    <m/>
    <m/>
    <n v="50"/>
    <n v="50"/>
    <m/>
    <m/>
    <m/>
  </r>
  <r>
    <x v="0"/>
    <x v="13"/>
    <s v="A"/>
    <s v="2nd"/>
    <s v="Buds"/>
    <s v="AD Supreme"/>
    <s v="Blue"/>
    <m/>
    <m/>
    <m/>
    <n v="50"/>
    <m/>
    <m/>
    <n v="50"/>
    <s v="-"/>
    <n v="2"/>
    <n v="1.5"/>
  </r>
  <r>
    <x v="0"/>
    <x v="14"/>
    <s v="A"/>
    <s v="B-1"/>
    <s v="Buds"/>
    <s v="AD 161"/>
    <s v="White"/>
    <n v="3000"/>
    <n v="3300"/>
    <n v="3000"/>
    <m/>
    <m/>
    <n v="2400"/>
    <n v="2400"/>
    <n v="0.77272727272727271"/>
    <n v="55"/>
    <n v="10"/>
  </r>
  <r>
    <x v="0"/>
    <x v="14"/>
    <s v="A"/>
    <s v="B-1"/>
    <s v="Buds"/>
    <s v="AD 138"/>
    <s v="Midnight Blue"/>
    <m/>
    <m/>
    <m/>
    <n v="500"/>
    <m/>
    <n v="150"/>
    <n v="650"/>
    <m/>
    <m/>
    <m/>
  </r>
  <r>
    <x v="0"/>
    <x v="15"/>
    <s v="A"/>
    <s v="B-1"/>
    <s v="Buds"/>
    <s v="AD 161"/>
    <s v="Black"/>
    <n v="3100"/>
    <n v="3200"/>
    <n v="3100"/>
    <n v="400"/>
    <m/>
    <n v="2900"/>
    <n v="3300"/>
    <n v="0.9375"/>
    <n v="58"/>
    <n v="10"/>
  </r>
  <r>
    <x v="0"/>
    <x v="15"/>
    <s v="A"/>
    <s v="B-1"/>
    <s v="Buds"/>
    <s v="AD 161"/>
    <s v="Green"/>
    <m/>
    <m/>
    <m/>
    <m/>
    <m/>
    <n v="50"/>
    <n v="50"/>
    <m/>
    <m/>
    <m/>
  </r>
  <r>
    <x v="0"/>
    <x v="15"/>
    <s v="A"/>
    <s v="B-1"/>
    <s v="Buds"/>
    <s v="AD 138"/>
    <s v="Black"/>
    <m/>
    <m/>
    <m/>
    <m/>
    <m/>
    <n v="50"/>
    <n v="50"/>
    <m/>
    <m/>
    <m/>
  </r>
  <r>
    <x v="0"/>
    <x v="16"/>
    <s v="A"/>
    <s v="B-1"/>
    <s v="Buds"/>
    <s v="AD Alpha"/>
    <s v="Dark Cyan"/>
    <n v="3000"/>
    <n v="3000"/>
    <n v="3000"/>
    <m/>
    <m/>
    <n v="2600"/>
    <n v="2600"/>
    <n v="0.96666666666666667"/>
    <n v="63"/>
    <n v="10"/>
  </r>
  <r>
    <x v="0"/>
    <x v="16"/>
    <s v="A"/>
    <s v="B-1"/>
    <s v="Buds"/>
    <s v="AD Alpha"/>
    <s v="White"/>
    <m/>
    <m/>
    <m/>
    <m/>
    <m/>
    <n v="300"/>
    <n v="300"/>
    <m/>
    <m/>
    <m/>
  </r>
  <r>
    <x v="0"/>
    <x v="17"/>
    <s v="A"/>
    <s v="B-1"/>
    <s v="Buds"/>
    <s v="AD Plus 311"/>
    <s v="Black"/>
    <n v="2800"/>
    <n v="3000"/>
    <n v="2800"/>
    <m/>
    <m/>
    <n v="2500"/>
    <n v="2500"/>
    <n v="0.83333333333333337"/>
    <n v="49"/>
    <n v="10"/>
  </r>
  <r>
    <x v="1"/>
    <x v="0"/>
    <s v="A"/>
    <s v="1st"/>
    <s v="Buds"/>
    <s v="AD Alpha"/>
    <s v="Dark Cyan"/>
    <m/>
    <n v="500"/>
    <m/>
    <n v="150"/>
    <m/>
    <n v="50"/>
    <n v="200"/>
    <s v="-"/>
    <n v="25"/>
    <n v="10"/>
  </r>
  <r>
    <x v="1"/>
    <x v="0"/>
    <s v="A"/>
    <s v="1st"/>
    <s v="Buds"/>
    <s v="AD 111 V2"/>
    <s v="Black"/>
    <m/>
    <m/>
    <m/>
    <m/>
    <m/>
    <n v="45"/>
    <n v="45"/>
    <m/>
    <m/>
    <m/>
  </r>
  <r>
    <x v="1"/>
    <x v="1"/>
    <s v="A"/>
    <s v="1st"/>
    <s v="Buds"/>
    <s v="AD 191 ANC"/>
    <s v="White"/>
    <n v="2700"/>
    <n v="2800"/>
    <n v="2700"/>
    <m/>
    <m/>
    <n v="2650"/>
    <n v="2650"/>
    <n v="0.9464285714285714"/>
    <n v="61"/>
    <n v="10"/>
  </r>
  <r>
    <x v="1"/>
    <x v="2"/>
    <s v="A"/>
    <s v="1st"/>
    <s v="Buds"/>
    <s v="AD Ultra pro"/>
    <s v="White"/>
    <m/>
    <n v="2800"/>
    <m/>
    <m/>
    <m/>
    <n v="150"/>
    <n v="150"/>
    <n v="0.9642857142857143"/>
    <n v="62"/>
    <n v="10"/>
  </r>
  <r>
    <x v="1"/>
    <x v="2"/>
    <s v="A"/>
    <s v="1st"/>
    <s v="Buds"/>
    <s v="AD 141 ANC"/>
    <s v="Black"/>
    <n v="2500"/>
    <m/>
    <n v="2500"/>
    <m/>
    <n v="100"/>
    <n v="2450"/>
    <n v="2450"/>
    <m/>
    <m/>
    <m/>
  </r>
  <r>
    <x v="1"/>
    <x v="3"/>
    <s v="A"/>
    <s v="1st"/>
    <s v="Buds"/>
    <s v="AD Nirvana Iris"/>
    <s v="Black"/>
    <n v="2300"/>
    <n v="2800"/>
    <n v="2300"/>
    <m/>
    <n v="700"/>
    <n v="2000"/>
    <n v="2000"/>
    <n v="1"/>
    <n v="60"/>
    <n v="10"/>
  </r>
  <r>
    <x v="1"/>
    <x v="3"/>
    <s v="A"/>
    <s v="1st"/>
    <s v="Buds"/>
    <s v="AD 138"/>
    <s v="Black"/>
    <m/>
    <m/>
    <m/>
    <n v="2150"/>
    <m/>
    <n v="100"/>
    <n v="2250"/>
    <m/>
    <m/>
    <m/>
  </r>
  <r>
    <x v="1"/>
    <x v="4"/>
    <s v="A"/>
    <s v="1st"/>
    <s v="Buds"/>
    <s v="AD 148-N"/>
    <s v="Black"/>
    <n v="2600"/>
    <n v="3000"/>
    <n v="2600"/>
    <m/>
    <m/>
    <n v="2500"/>
    <n v="2500"/>
    <n v="0.95"/>
    <n v="68"/>
    <n v="10"/>
  </r>
  <r>
    <x v="1"/>
    <x v="4"/>
    <s v="A"/>
    <s v="1st"/>
    <s v="Buds"/>
    <s v="AD 71"/>
    <s v="Black"/>
    <m/>
    <m/>
    <m/>
    <m/>
    <m/>
    <n v="150"/>
    <n v="150"/>
    <m/>
    <m/>
    <m/>
  </r>
  <r>
    <x v="1"/>
    <x v="4"/>
    <s v="A"/>
    <s v="1st"/>
    <s v="Buds"/>
    <s v="AD Ultra Plus "/>
    <s v="Blue"/>
    <m/>
    <m/>
    <m/>
    <m/>
    <n v="200"/>
    <m/>
    <n v="0"/>
    <m/>
    <m/>
    <m/>
  </r>
  <r>
    <x v="1"/>
    <x v="5"/>
    <s v="A"/>
    <s v="1st"/>
    <s v="Buds"/>
    <s v="AD 161 Pro Buds"/>
    <s v="Green"/>
    <n v="1000"/>
    <n v="1500"/>
    <n v="1000"/>
    <m/>
    <n v="950"/>
    <m/>
    <n v="0"/>
    <n v="0.6333333333333333"/>
    <n v="45"/>
    <n v="10"/>
  </r>
  <r>
    <x v="1"/>
    <x v="6"/>
    <s v="A"/>
    <s v="1st"/>
    <s v="Buds"/>
    <s v="AD Nirvana X"/>
    <s v="Cosmic"/>
    <n v="2500"/>
    <n v="2800"/>
    <n v="2500"/>
    <m/>
    <m/>
    <n v="2400"/>
    <n v="2400"/>
    <n v="0.875"/>
    <n v="68"/>
    <n v="10"/>
  </r>
  <r>
    <x v="1"/>
    <x v="6"/>
    <s v="A"/>
    <s v="1st"/>
    <s v="Buds"/>
    <s v="AD 800"/>
    <s v="Black"/>
    <m/>
    <m/>
    <m/>
    <m/>
    <n v="50"/>
    <m/>
    <n v="0"/>
    <m/>
    <m/>
    <m/>
  </r>
  <r>
    <x v="1"/>
    <x v="7"/>
    <s v="A"/>
    <s v="1st"/>
    <s v="Buds"/>
    <s v="AD Nirvana ANC pro"/>
    <s v="Blazing Comet"/>
    <n v="1300"/>
    <n v="2800"/>
    <n v="1300"/>
    <m/>
    <m/>
    <n v="2700"/>
    <n v="2700"/>
    <n v="0.9821428571428571"/>
    <n v="58"/>
    <n v="10"/>
  </r>
  <r>
    <x v="1"/>
    <x v="7"/>
    <s v="A"/>
    <s v="1st"/>
    <s v="Buds"/>
    <s v="AD Nirvana ANC pro"/>
    <s v="Northen Lights "/>
    <m/>
    <m/>
    <m/>
    <m/>
    <m/>
    <n v="50"/>
    <n v="50"/>
    <m/>
    <m/>
    <m/>
  </r>
  <r>
    <x v="1"/>
    <x v="8"/>
    <s v="A"/>
    <s v="2nd"/>
    <s v="Buds"/>
    <s v="AD 131"/>
    <s v="Black"/>
    <n v="2800"/>
    <n v="3300"/>
    <n v="2800"/>
    <m/>
    <m/>
    <n v="2900"/>
    <n v="2900"/>
    <n v="0.90909090909090906"/>
    <n v="62"/>
    <n v="10"/>
  </r>
  <r>
    <x v="1"/>
    <x v="8"/>
    <s v="A"/>
    <s v="2nd"/>
    <s v="Buds"/>
    <s v="AD 131"/>
    <s v="CB "/>
    <m/>
    <m/>
    <m/>
    <m/>
    <m/>
    <n v="100"/>
    <n v="100"/>
    <m/>
    <m/>
    <m/>
  </r>
  <r>
    <x v="1"/>
    <x v="9"/>
    <s v="A"/>
    <s v="2nd"/>
    <s v="Buds"/>
    <s v="AD Plus 311"/>
    <s v="Black"/>
    <n v="2700"/>
    <n v="3000"/>
    <n v="2700"/>
    <m/>
    <m/>
    <n v="2700"/>
    <n v="2700"/>
    <n v="0.98333333333333328"/>
    <n v="62"/>
    <n v="10"/>
  </r>
  <r>
    <x v="1"/>
    <x v="9"/>
    <s v="A"/>
    <s v="2nd"/>
    <s v="Buds"/>
    <s v="AD Plus 311"/>
    <s v="Grey"/>
    <m/>
    <m/>
    <m/>
    <m/>
    <m/>
    <n v="50"/>
    <n v="50"/>
    <m/>
    <m/>
    <m/>
  </r>
  <r>
    <x v="1"/>
    <x v="9"/>
    <s v="A"/>
    <s v="2nd"/>
    <s v="Buds"/>
    <s v="AD 311 Pro"/>
    <s v="Blue"/>
    <m/>
    <m/>
    <m/>
    <m/>
    <m/>
    <n v="200"/>
    <n v="200"/>
    <m/>
    <m/>
    <m/>
  </r>
  <r>
    <x v="1"/>
    <x v="9"/>
    <s v="A"/>
    <s v="2nd"/>
    <s v="Buds"/>
    <s v="AD 131"/>
    <s v="Black"/>
    <m/>
    <m/>
    <m/>
    <n v="50"/>
    <m/>
    <m/>
    <n v="50"/>
    <m/>
    <m/>
    <m/>
  </r>
  <r>
    <x v="1"/>
    <x v="10"/>
    <s v="A"/>
    <s v="2nd"/>
    <s v="Buds"/>
    <s v="AD Supreme"/>
    <s v="Black"/>
    <n v="2700"/>
    <n v="3000"/>
    <n v="2700"/>
    <n v="500"/>
    <m/>
    <n v="2800"/>
    <n v="3300"/>
    <n v="0.96666666666666667"/>
    <n v="70"/>
    <n v="10"/>
  </r>
  <r>
    <x v="1"/>
    <x v="10"/>
    <s v="A"/>
    <s v="2nd"/>
    <s v="Buds"/>
    <s v="AD Supreme"/>
    <s v="Blue"/>
    <m/>
    <m/>
    <m/>
    <m/>
    <m/>
    <n v="50"/>
    <n v="50"/>
    <m/>
    <m/>
    <m/>
  </r>
  <r>
    <x v="1"/>
    <x v="10"/>
    <s v="A"/>
    <s v="2nd"/>
    <s v="Buds"/>
    <s v="AD Supreme"/>
    <s v="White"/>
    <m/>
    <m/>
    <m/>
    <m/>
    <m/>
    <n v="50"/>
    <n v="50"/>
    <m/>
    <m/>
    <m/>
  </r>
  <r>
    <x v="1"/>
    <x v="11"/>
    <s v="A"/>
    <s v="2nd"/>
    <s v="Buds"/>
    <s v="AD Alpha"/>
    <s v="Dark Cyan"/>
    <m/>
    <n v="1200"/>
    <m/>
    <m/>
    <m/>
    <n v="800"/>
    <n v="800"/>
    <n v="0.875"/>
    <n v="64"/>
    <n v="10"/>
  </r>
  <r>
    <x v="1"/>
    <x v="11"/>
    <s v="A"/>
    <s v="2nd"/>
    <s v="Buds"/>
    <s v="AD Alpha"/>
    <s v="Black"/>
    <m/>
    <m/>
    <m/>
    <m/>
    <m/>
    <n v="50"/>
    <n v="50"/>
    <m/>
    <m/>
    <m/>
  </r>
  <r>
    <x v="1"/>
    <x v="11"/>
    <s v="A"/>
    <s v="2nd"/>
    <s v="Buds"/>
    <s v="AD 181 Pro"/>
    <s v="Mocha Elegance"/>
    <m/>
    <m/>
    <m/>
    <m/>
    <m/>
    <n v="100"/>
    <n v="100"/>
    <m/>
    <m/>
    <m/>
  </r>
  <r>
    <x v="1"/>
    <x v="11"/>
    <s v="A"/>
    <s v="2nd"/>
    <s v="Buds"/>
    <s v="AD 181 Pro"/>
    <s v="Coral Bloom"/>
    <m/>
    <m/>
    <m/>
    <m/>
    <m/>
    <n v="50"/>
    <n v="50"/>
    <m/>
    <m/>
    <m/>
  </r>
  <r>
    <x v="1"/>
    <x v="11"/>
    <s v="A"/>
    <s v="2nd"/>
    <s v="Buds"/>
    <s v="AD ACE "/>
    <s v="Black"/>
    <m/>
    <m/>
    <m/>
    <m/>
    <m/>
    <n v="50"/>
    <n v="50"/>
    <m/>
    <m/>
    <m/>
  </r>
  <r>
    <x v="1"/>
    <x v="12"/>
    <s v="A"/>
    <s v="2nd"/>
    <s v="Buds"/>
    <s v="AD 131"/>
    <s v="CB "/>
    <n v="3000"/>
    <n v="3200"/>
    <n v="3000"/>
    <m/>
    <m/>
    <n v="2800"/>
    <n v="2800"/>
    <n v="1"/>
    <n v="62"/>
    <n v="10"/>
  </r>
  <r>
    <x v="1"/>
    <x v="12"/>
    <s v="A"/>
    <s v="2nd"/>
    <s v="Buds"/>
    <s v="AD 131"/>
    <s v="Iron Blood"/>
    <m/>
    <m/>
    <m/>
    <n v="150"/>
    <m/>
    <n v="350"/>
    <n v="500"/>
    <m/>
    <m/>
    <m/>
  </r>
  <r>
    <x v="1"/>
    <x v="12"/>
    <s v="A"/>
    <s v="2nd"/>
    <s v="Buds"/>
    <s v="AD 131"/>
    <s v="Black"/>
    <m/>
    <m/>
    <m/>
    <m/>
    <m/>
    <n v="50"/>
    <n v="50"/>
    <m/>
    <m/>
    <m/>
  </r>
  <r>
    <x v="1"/>
    <x v="14"/>
    <s v="A"/>
    <s v="B-1"/>
    <s v="Buds"/>
    <s v="AD 161"/>
    <s v="White"/>
    <n v="900"/>
    <n v="3000"/>
    <n v="900"/>
    <m/>
    <m/>
    <n v="1350"/>
    <n v="1350"/>
    <n v="0.9"/>
    <n v="60"/>
    <n v="10"/>
  </r>
  <r>
    <x v="1"/>
    <x v="14"/>
    <s v="A"/>
    <s v="B-1"/>
    <s v="Buds"/>
    <s v="AD Primo"/>
    <s v="Black"/>
    <m/>
    <m/>
    <m/>
    <m/>
    <n v="400"/>
    <n v="950"/>
    <n v="950"/>
    <m/>
    <m/>
    <m/>
  </r>
  <r>
    <x v="1"/>
    <x v="15"/>
    <s v="A"/>
    <s v="B-1"/>
    <s v="Buds"/>
    <s v="AD 161"/>
    <s v="Black"/>
    <n v="1000"/>
    <n v="3200"/>
    <n v="1000"/>
    <n v="300"/>
    <m/>
    <n v="1550"/>
    <n v="1850"/>
    <n v="0.90625"/>
    <n v="58"/>
    <n v="10"/>
  </r>
  <r>
    <x v="1"/>
    <x v="15"/>
    <s v="A"/>
    <s v="B-1"/>
    <s v="Buds"/>
    <s v="AD 163"/>
    <s v="Blue"/>
    <n v="1700"/>
    <m/>
    <n v="1700"/>
    <m/>
    <m/>
    <n v="1350"/>
    <n v="1350"/>
    <m/>
    <m/>
    <m/>
  </r>
  <r>
    <x v="1"/>
    <x v="16"/>
    <s v="A"/>
    <s v="B-1"/>
    <s v="Buds"/>
    <s v="AD Alpha"/>
    <s v="Dark Cyan"/>
    <m/>
    <n v="600"/>
    <m/>
    <m/>
    <m/>
    <n v="400"/>
    <n v="400"/>
    <n v="1.0833333333333333"/>
    <n v="65"/>
    <n v="10"/>
  </r>
  <r>
    <x v="1"/>
    <x v="16"/>
    <s v="A"/>
    <s v="B-1"/>
    <s v="Buds"/>
    <s v="AD Alpha"/>
    <s v="White"/>
    <m/>
    <m/>
    <m/>
    <m/>
    <m/>
    <n v="250"/>
    <n v="250"/>
    <m/>
    <m/>
    <m/>
  </r>
  <r>
    <x v="1"/>
    <x v="17"/>
    <s v="A"/>
    <s v="B-1"/>
    <s v="Buds"/>
    <s v="AD Plus 311"/>
    <s v="Black"/>
    <n v="2800"/>
    <n v="3200"/>
    <n v="2800"/>
    <m/>
    <m/>
    <n v="2950"/>
    <n v="2950"/>
    <n v="0.984375"/>
    <n v="62"/>
    <n v="10"/>
  </r>
  <r>
    <x v="1"/>
    <x v="17"/>
    <s v="A"/>
    <s v="B-1"/>
    <s v="Buds"/>
    <s v="AD Plus 311"/>
    <s v="Red"/>
    <m/>
    <m/>
    <m/>
    <m/>
    <m/>
    <n v="50"/>
    <n v="50"/>
    <m/>
    <m/>
    <m/>
  </r>
  <r>
    <x v="1"/>
    <x v="17"/>
    <s v="A"/>
    <s v="B-1"/>
    <s v="Buds"/>
    <s v="AD Plus 311"/>
    <s v="Grey"/>
    <m/>
    <m/>
    <m/>
    <m/>
    <m/>
    <n v="50"/>
    <n v="50"/>
    <m/>
    <m/>
    <m/>
  </r>
  <r>
    <x v="1"/>
    <x v="17"/>
    <s v="A"/>
    <s v="B-1"/>
    <s v="Buds"/>
    <s v="AD Plus 311"/>
    <s v="Blue"/>
    <m/>
    <m/>
    <m/>
    <m/>
    <m/>
    <n v="100"/>
    <n v="100"/>
    <m/>
    <m/>
    <m/>
  </r>
  <r>
    <x v="2"/>
    <x v="0"/>
    <s v="A"/>
    <s v="1st"/>
    <s v="Buds"/>
    <s v="AD Alpha"/>
    <s v="Dark Cyan"/>
    <n v="2800"/>
    <n v="3000"/>
    <m/>
    <m/>
    <m/>
    <n v="1350"/>
    <n v="1350"/>
    <n v="0.45100000000000001"/>
    <n v="46"/>
    <n v="10"/>
  </r>
  <r>
    <x v="2"/>
    <x v="0"/>
    <s v="A"/>
    <s v="1st"/>
    <s v="Buds"/>
    <s v="AD 111 V2"/>
    <s v="Black"/>
    <m/>
    <m/>
    <m/>
    <m/>
    <m/>
    <n v="3"/>
    <n v="3"/>
    <m/>
    <m/>
    <m/>
  </r>
  <r>
    <x v="2"/>
    <x v="1"/>
    <s v="A"/>
    <s v="1st"/>
    <s v="Buds"/>
    <s v="AD 191 ANC"/>
    <s v="White"/>
    <n v="2800"/>
    <n v="2800"/>
    <n v="2800"/>
    <m/>
    <m/>
    <n v="2800"/>
    <n v="2800"/>
    <n v="1"/>
    <n v="69"/>
    <n v="10"/>
  </r>
  <r>
    <x v="2"/>
    <x v="2"/>
    <s v="A"/>
    <s v="1st"/>
    <s v="Buds"/>
    <s v="AD 141 ANC"/>
    <s v="Black"/>
    <n v="2500"/>
    <n v="2800"/>
    <n v="2500"/>
    <m/>
    <m/>
    <n v="2550"/>
    <n v="2550"/>
    <n v="0.9285714285714286"/>
    <n v="63"/>
    <n v="10"/>
  </r>
  <r>
    <x v="2"/>
    <x v="2"/>
    <s v="A"/>
    <s v="1st"/>
    <s v="Buds"/>
    <s v="AD Ultra pro"/>
    <s v="White"/>
    <m/>
    <m/>
    <m/>
    <m/>
    <m/>
    <n v="50"/>
    <n v="50"/>
    <m/>
    <m/>
    <m/>
  </r>
  <r>
    <x v="2"/>
    <x v="3"/>
    <s v="A"/>
    <s v="1st"/>
    <s v="Buds"/>
    <s v="AD Nirvana Iris"/>
    <s v="Black"/>
    <n v="200"/>
    <n v="2600"/>
    <n v="200"/>
    <n v="1200"/>
    <n v="100"/>
    <n v="100"/>
    <n v="1300"/>
    <n v="0.96153846153846156"/>
    <n v="63"/>
    <n v="10"/>
  </r>
  <r>
    <x v="2"/>
    <x v="3"/>
    <s v="A"/>
    <s v="1st"/>
    <s v="Buds"/>
    <s v="AD Nirvana ion G2"/>
    <s v="White"/>
    <n v="2000"/>
    <m/>
    <n v="2000"/>
    <m/>
    <n v="850"/>
    <n v="1150"/>
    <n v="1150"/>
    <m/>
    <m/>
    <m/>
  </r>
  <r>
    <x v="2"/>
    <x v="3"/>
    <s v="A"/>
    <s v="1st"/>
    <s v="Buds"/>
    <s v="AD 138"/>
    <s v="Black"/>
    <m/>
    <m/>
    <m/>
    <n v="100"/>
    <m/>
    <n v="300"/>
    <n v="400"/>
    <m/>
    <m/>
    <m/>
  </r>
  <r>
    <x v="2"/>
    <x v="4"/>
    <s v="A"/>
    <s v="1st"/>
    <s v="Buds"/>
    <s v="AD 148-N"/>
    <s v="CC"/>
    <n v="2800"/>
    <n v="3000"/>
    <n v="2800"/>
    <m/>
    <m/>
    <n v="2750"/>
    <n v="2750"/>
    <n v="0.95"/>
    <n v="61"/>
    <n v="10"/>
  </r>
  <r>
    <x v="2"/>
    <x v="4"/>
    <s v="A"/>
    <s v="1st"/>
    <s v="Buds"/>
    <s v="AD 148-N"/>
    <s v="Black"/>
    <m/>
    <m/>
    <m/>
    <m/>
    <m/>
    <n v="100"/>
    <n v="100"/>
    <m/>
    <m/>
    <m/>
  </r>
  <r>
    <x v="2"/>
    <x v="5"/>
    <s v="A"/>
    <s v="1st"/>
    <s v="Buds"/>
    <s v="AD 161 Pro Buds"/>
    <s v="Green"/>
    <n v="1000"/>
    <n v="1200"/>
    <n v="1000"/>
    <m/>
    <n v="700"/>
    <m/>
    <n v="0"/>
    <n v="1"/>
    <n v="52"/>
    <n v="10"/>
  </r>
  <r>
    <x v="2"/>
    <x v="5"/>
    <s v="A"/>
    <s v="1st"/>
    <s v="Buds"/>
    <s v="AD 161 Pro Buds"/>
    <s v="Black"/>
    <m/>
    <m/>
    <m/>
    <m/>
    <n v="50"/>
    <m/>
    <n v="0"/>
    <m/>
    <m/>
    <m/>
  </r>
  <r>
    <x v="2"/>
    <x v="5"/>
    <s v="A"/>
    <s v="1st"/>
    <s v="Buds"/>
    <s v="AD 161 Pro Buds"/>
    <s v="Blue"/>
    <m/>
    <m/>
    <m/>
    <m/>
    <n v="450"/>
    <m/>
    <n v="0"/>
    <m/>
    <m/>
    <m/>
  </r>
  <r>
    <x v="2"/>
    <x v="6"/>
    <s v="A"/>
    <s v="1st"/>
    <s v="Buds"/>
    <s v="AD Nirvana X"/>
    <s v="Cosmic"/>
    <n v="2600"/>
    <n v="2800"/>
    <n v="2600"/>
    <m/>
    <m/>
    <n v="2600"/>
    <n v="2600"/>
    <n v="0.9821428571428571"/>
    <n v="73"/>
    <n v="10"/>
  </r>
  <r>
    <x v="2"/>
    <x v="6"/>
    <s v="A"/>
    <s v="1st"/>
    <s v="Buds"/>
    <s v="AD 800"/>
    <s v="Blue"/>
    <m/>
    <m/>
    <m/>
    <m/>
    <m/>
    <n v="100"/>
    <n v="100"/>
    <m/>
    <m/>
    <m/>
  </r>
  <r>
    <x v="2"/>
    <x v="6"/>
    <s v="A"/>
    <s v="1st"/>
    <s v="Buds"/>
    <s v="AD 800 Hidef"/>
    <s v="Silver"/>
    <m/>
    <m/>
    <m/>
    <m/>
    <m/>
    <n v="50"/>
    <n v="50"/>
    <m/>
    <m/>
    <m/>
  </r>
  <r>
    <x v="2"/>
    <x v="7"/>
    <s v="A"/>
    <s v="1st"/>
    <s v="Buds"/>
    <s v="AD Nirvana ANC pro"/>
    <s v="Blazing Comet"/>
    <n v="2700"/>
    <n v="2800"/>
    <n v="2700"/>
    <m/>
    <m/>
    <n v="2650"/>
    <n v="2650"/>
    <n v="1"/>
    <n v="63"/>
    <n v="10"/>
  </r>
  <r>
    <x v="2"/>
    <x v="7"/>
    <s v="A"/>
    <s v="1st"/>
    <s v="Buds"/>
    <s v="AD Nirvana ANC "/>
    <s v="Rose Quartz"/>
    <m/>
    <m/>
    <m/>
    <m/>
    <m/>
    <n v="50"/>
    <n v="50"/>
    <m/>
    <m/>
    <m/>
  </r>
  <r>
    <x v="2"/>
    <x v="7"/>
    <s v="A"/>
    <s v="1st"/>
    <s v="Buds"/>
    <s v="AD Nirvana Iris"/>
    <s v="White"/>
    <m/>
    <m/>
    <m/>
    <m/>
    <m/>
    <n v="50"/>
    <n v="50"/>
    <m/>
    <m/>
    <m/>
  </r>
  <r>
    <x v="2"/>
    <x v="7"/>
    <s v="A"/>
    <s v="1st"/>
    <s v="Buds"/>
    <s v="AD 138"/>
    <s v="Black"/>
    <m/>
    <m/>
    <m/>
    <m/>
    <m/>
    <n v="50"/>
    <n v="50"/>
    <m/>
    <m/>
    <m/>
  </r>
  <r>
    <x v="2"/>
    <x v="8"/>
    <s v="A"/>
    <s v="2nd"/>
    <s v="Buds"/>
    <s v="AD 131"/>
    <s v="Black"/>
    <n v="2900"/>
    <n v="3000"/>
    <n v="2900"/>
    <m/>
    <m/>
    <n v="3000"/>
    <n v="3000"/>
    <n v="1.0333333333333334"/>
    <n v="65"/>
    <n v="10"/>
  </r>
  <r>
    <x v="2"/>
    <x v="8"/>
    <s v="A"/>
    <s v="2nd"/>
    <s v="Buds"/>
    <s v="AD 161-N"/>
    <s v="Black"/>
    <m/>
    <m/>
    <m/>
    <m/>
    <m/>
    <n v="50"/>
    <n v="50"/>
    <m/>
    <m/>
    <m/>
  </r>
  <r>
    <x v="2"/>
    <x v="8"/>
    <s v="A"/>
    <s v="2nd"/>
    <s v="Buds"/>
    <s v="AD 161-N"/>
    <s v="Grey"/>
    <m/>
    <m/>
    <m/>
    <m/>
    <m/>
    <n v="50"/>
    <n v="50"/>
    <m/>
    <m/>
    <m/>
  </r>
  <r>
    <x v="2"/>
    <x v="9"/>
    <s v="A"/>
    <s v="2nd"/>
    <s v="Buds"/>
    <s v="AD Plus 311"/>
    <s v="Black"/>
    <n v="2700"/>
    <n v="3000"/>
    <n v="2700"/>
    <m/>
    <m/>
    <n v="2700"/>
    <n v="2700"/>
    <n v="0.98333333333333328"/>
    <n v="65"/>
    <n v="10"/>
  </r>
  <r>
    <x v="2"/>
    <x v="9"/>
    <s v="A"/>
    <s v="2nd"/>
    <s v="Buds"/>
    <s v="AD Plus 311"/>
    <s v="Grey"/>
    <m/>
    <m/>
    <m/>
    <m/>
    <m/>
    <n v="50"/>
    <n v="50"/>
    <m/>
    <m/>
    <m/>
  </r>
  <r>
    <x v="2"/>
    <x v="9"/>
    <s v="A"/>
    <s v="2nd"/>
    <s v="Buds"/>
    <s v="AD 311 Pro"/>
    <s v="Grey"/>
    <m/>
    <m/>
    <m/>
    <m/>
    <m/>
    <n v="50"/>
    <n v="50"/>
    <m/>
    <m/>
    <m/>
  </r>
  <r>
    <x v="2"/>
    <x v="9"/>
    <s v="A"/>
    <s v="2nd"/>
    <s v="Buds"/>
    <s v="AD 311 Pro"/>
    <s v="Blue"/>
    <m/>
    <m/>
    <m/>
    <m/>
    <m/>
    <n v="100"/>
    <n v="100"/>
    <m/>
    <m/>
    <m/>
  </r>
  <r>
    <x v="2"/>
    <x v="9"/>
    <s v="A"/>
    <s v="2nd"/>
    <s v="Buds"/>
    <s v="AD 131"/>
    <s v="Black"/>
    <m/>
    <m/>
    <m/>
    <m/>
    <m/>
    <n v="50"/>
    <n v="50"/>
    <m/>
    <m/>
    <m/>
  </r>
  <r>
    <x v="2"/>
    <x v="10"/>
    <s v="A"/>
    <s v="2nd"/>
    <s v="Buds"/>
    <s v="AD Supreme"/>
    <s v="Black"/>
    <n v="2700"/>
    <n v="2800"/>
    <n v="2700"/>
    <n v="400"/>
    <m/>
    <n v="2000"/>
    <n v="2400"/>
    <n v="0.7142857142857143"/>
    <n v="69"/>
    <n v="10"/>
  </r>
  <r>
    <x v="2"/>
    <x v="11"/>
    <s v="A"/>
    <s v="2nd"/>
    <s v="Buds"/>
    <s v="AD Alpha"/>
    <s v="Dark Cyan"/>
    <n v="1500"/>
    <n v="3000"/>
    <m/>
    <m/>
    <m/>
    <n v="1150"/>
    <n v="1150"/>
    <n v="0.43333333333333335"/>
    <n v="63"/>
    <n v="10"/>
  </r>
  <r>
    <x v="2"/>
    <x v="11"/>
    <s v="A"/>
    <s v="2nd"/>
    <s v="Buds"/>
    <s v="AD Alpha"/>
    <s v="Black"/>
    <m/>
    <m/>
    <m/>
    <m/>
    <m/>
    <n v="100"/>
    <n v="100"/>
    <m/>
    <m/>
    <m/>
  </r>
  <r>
    <x v="2"/>
    <x v="11"/>
    <s v="A"/>
    <s v="2nd"/>
    <s v="Buds"/>
    <s v="AD 181 Pro"/>
    <s v="Coral Bloom"/>
    <m/>
    <m/>
    <m/>
    <m/>
    <m/>
    <n v="50"/>
    <n v="50"/>
    <m/>
    <m/>
    <m/>
  </r>
  <r>
    <x v="2"/>
    <x v="12"/>
    <s v="A"/>
    <s v="2nd"/>
    <s v="Buds"/>
    <s v="AD 131"/>
    <s v="Viper Green"/>
    <n v="3000"/>
    <n v="3200"/>
    <n v="3000"/>
    <m/>
    <m/>
    <n v="2900"/>
    <n v="2900"/>
    <n v="0.96875"/>
    <n v="65"/>
    <n v="10"/>
  </r>
  <r>
    <x v="2"/>
    <x v="12"/>
    <s v="A"/>
    <s v="2nd"/>
    <s v="Buds"/>
    <s v="AD 131"/>
    <s v="Iron Blood"/>
    <m/>
    <m/>
    <m/>
    <n v="2300"/>
    <m/>
    <n v="50"/>
    <n v="2350"/>
    <m/>
    <m/>
    <m/>
  </r>
  <r>
    <x v="2"/>
    <x v="12"/>
    <s v="A"/>
    <s v="2nd"/>
    <s v="Buds"/>
    <s v="AD 131"/>
    <s v="CB "/>
    <m/>
    <m/>
    <m/>
    <m/>
    <m/>
    <n v="100"/>
    <n v="100"/>
    <m/>
    <m/>
    <m/>
  </r>
  <r>
    <x v="2"/>
    <x v="12"/>
    <s v="A"/>
    <s v="2nd"/>
    <s v="Buds"/>
    <s v="AD 280 ANC"/>
    <s v="Black"/>
    <m/>
    <m/>
    <m/>
    <m/>
    <m/>
    <n v="50"/>
    <n v="50"/>
    <m/>
    <m/>
    <m/>
  </r>
  <r>
    <x v="2"/>
    <x v="12"/>
    <s v="A"/>
    <s v="2nd"/>
    <s v="Buds"/>
    <s v="AD Nirvana Crystal "/>
    <s v="Red"/>
    <m/>
    <m/>
    <m/>
    <n v="50"/>
    <m/>
    <m/>
    <n v="50"/>
    <m/>
    <m/>
    <m/>
  </r>
  <r>
    <x v="2"/>
    <x v="14"/>
    <s v="A"/>
    <s v="B-1"/>
    <s v="Buds"/>
    <s v="AD Primo"/>
    <s v="Black"/>
    <n v="1500"/>
    <n v="3000"/>
    <n v="1500"/>
    <n v="400"/>
    <m/>
    <n v="1450"/>
    <n v="1850"/>
    <n v="0.8833333333333333"/>
    <n v="66"/>
    <n v="10"/>
  </r>
  <r>
    <x v="2"/>
    <x v="14"/>
    <s v="A"/>
    <s v="B-1"/>
    <s v="Buds"/>
    <s v="AD 91"/>
    <s v="Grey"/>
    <n v="1500"/>
    <m/>
    <n v="1500"/>
    <m/>
    <m/>
    <n v="1200"/>
    <n v="1200"/>
    <m/>
    <m/>
    <m/>
  </r>
  <r>
    <x v="2"/>
    <x v="14"/>
    <s v="A"/>
    <s v="B-1"/>
    <s v="Buds"/>
    <s v="AD 161"/>
    <s v="Black"/>
    <m/>
    <m/>
    <m/>
    <n v="50"/>
    <m/>
    <m/>
    <n v="50"/>
    <m/>
    <m/>
    <m/>
  </r>
  <r>
    <x v="2"/>
    <x v="15"/>
    <s v="A"/>
    <s v="B-1"/>
    <s v="Buds"/>
    <s v="AD 163"/>
    <s v="Blue"/>
    <n v="3100"/>
    <n v="3200"/>
    <n v="3100"/>
    <m/>
    <m/>
    <n v="2950"/>
    <n v="2950"/>
    <n v="0.953125"/>
    <n v="62"/>
    <n v="10"/>
  </r>
  <r>
    <x v="2"/>
    <x v="15"/>
    <s v="A"/>
    <s v="B-1"/>
    <s v="Buds"/>
    <s v="AD 161"/>
    <s v="Green"/>
    <m/>
    <m/>
    <m/>
    <m/>
    <m/>
    <n v="50"/>
    <n v="50"/>
    <m/>
    <m/>
    <m/>
  </r>
  <r>
    <x v="2"/>
    <x v="15"/>
    <s v="A"/>
    <s v="B-1"/>
    <s v="Buds"/>
    <s v="AD 161"/>
    <s v="Black"/>
    <m/>
    <m/>
    <m/>
    <m/>
    <m/>
    <n v="50"/>
    <n v="50"/>
    <m/>
    <m/>
    <m/>
  </r>
  <r>
    <x v="2"/>
    <x v="16"/>
    <s v="A"/>
    <s v="B-1"/>
    <s v="Buds"/>
    <s v="AD Alpha"/>
    <s v="Dark Cyan"/>
    <n v="2800"/>
    <n v="3000"/>
    <m/>
    <m/>
    <m/>
    <n v="1400"/>
    <n v="1400"/>
    <n v="0.46666666666666667"/>
    <n v="35"/>
    <n v="10"/>
  </r>
  <r>
    <x v="2"/>
    <x v="17"/>
    <s v="A"/>
    <s v="B-1"/>
    <s v="Buds"/>
    <s v="AD Plus 311"/>
    <s v="Black"/>
    <n v="3100"/>
    <n v="3300"/>
    <n v="3100"/>
    <m/>
    <m/>
    <n v="3450"/>
    <n v="3450"/>
    <n v="1.0454545454545454"/>
    <n v="63"/>
    <n v="10"/>
  </r>
  <r>
    <x v="3"/>
    <x v="0"/>
    <s v="A"/>
    <s v="1st"/>
    <s v="Buds"/>
    <s v="AD 111 V2"/>
    <s v="Black"/>
    <n v="1500"/>
    <n v="2800"/>
    <n v="1500"/>
    <m/>
    <m/>
    <n v="1450"/>
    <n v="1450"/>
    <n v="1.0357142857142858"/>
    <n v="70"/>
    <n v="10"/>
  </r>
  <r>
    <x v="3"/>
    <x v="0"/>
    <s v="A"/>
    <s v="1st"/>
    <s v="Buds"/>
    <s v="AD Alpha"/>
    <s v="Dark Cyan"/>
    <m/>
    <m/>
    <m/>
    <m/>
    <m/>
    <n v="1450"/>
    <n v="1450"/>
    <m/>
    <m/>
    <m/>
  </r>
  <r>
    <x v="3"/>
    <x v="1"/>
    <s v="A"/>
    <s v="1st"/>
    <s v="Buds"/>
    <s v="AD 191 ANC"/>
    <s v="White"/>
    <n v="2700"/>
    <n v="2800"/>
    <n v="2700"/>
    <m/>
    <m/>
    <n v="2600"/>
    <n v="2600"/>
    <n v="1"/>
    <n v="61"/>
    <n v="10"/>
  </r>
  <r>
    <x v="3"/>
    <x v="1"/>
    <s v="A"/>
    <s v="1st"/>
    <s v="Buds"/>
    <s v="AD 131 Pro Buds"/>
    <s v="Black"/>
    <m/>
    <m/>
    <m/>
    <m/>
    <m/>
    <n v="100"/>
    <n v="100"/>
    <m/>
    <m/>
    <m/>
  </r>
  <r>
    <x v="3"/>
    <x v="1"/>
    <s v="A"/>
    <s v="1st"/>
    <s v="Buds"/>
    <s v="AD 131 Pro Buds"/>
    <s v="Blue"/>
    <m/>
    <m/>
    <m/>
    <m/>
    <m/>
    <n v="50"/>
    <n v="50"/>
    <m/>
    <m/>
    <m/>
  </r>
  <r>
    <x v="3"/>
    <x v="1"/>
    <s v="A"/>
    <s v="1st"/>
    <s v="Buds"/>
    <s v="AD 131 Pro Buds"/>
    <s v="Coco Brown"/>
    <m/>
    <m/>
    <m/>
    <m/>
    <m/>
    <n v="50"/>
    <n v="50"/>
    <m/>
    <m/>
    <m/>
  </r>
  <r>
    <x v="3"/>
    <x v="2"/>
    <s v="A"/>
    <s v="1st"/>
    <s v="Buds"/>
    <s v="AD 141 ANC"/>
    <s v="Black"/>
    <n v="2600"/>
    <n v="2800"/>
    <n v="2600"/>
    <n v="100"/>
    <m/>
    <n v="2450"/>
    <n v="2550"/>
    <n v="0.9642857142857143"/>
    <n v="65"/>
    <n v="10"/>
  </r>
  <r>
    <x v="3"/>
    <x v="2"/>
    <s v="A"/>
    <s v="1st"/>
    <s v="Buds"/>
    <s v="AD Ultra pro"/>
    <s v="White"/>
    <m/>
    <m/>
    <m/>
    <m/>
    <m/>
    <n v="50"/>
    <n v="50"/>
    <m/>
    <m/>
    <m/>
  </r>
  <r>
    <x v="3"/>
    <x v="2"/>
    <s v="A"/>
    <s v="1st"/>
    <s v="Buds"/>
    <s v="AD Unity ANC"/>
    <s v="Black"/>
    <m/>
    <m/>
    <m/>
    <m/>
    <m/>
    <n v="50"/>
    <n v="50"/>
    <m/>
    <m/>
    <m/>
  </r>
  <r>
    <x v="3"/>
    <x v="2"/>
    <s v="A"/>
    <s v="1st"/>
    <s v="Buds"/>
    <s v="AD Unity ANC"/>
    <s v="Grey"/>
    <m/>
    <m/>
    <m/>
    <m/>
    <m/>
    <n v="150"/>
    <n v="150"/>
    <m/>
    <m/>
    <m/>
  </r>
  <r>
    <x v="3"/>
    <x v="3"/>
    <s v="A"/>
    <s v="1st"/>
    <s v="Buds"/>
    <s v="AD 280 ANC"/>
    <s v="Green"/>
    <m/>
    <n v="2800"/>
    <m/>
    <m/>
    <m/>
    <n v="50"/>
    <n v="50"/>
    <n v="0.5535714285714286"/>
    <n v="60"/>
    <n v="10"/>
  </r>
  <r>
    <x v="3"/>
    <x v="3"/>
    <s v="A"/>
    <s v="1st"/>
    <s v="Buds"/>
    <s v="AD Nirvana ion G2"/>
    <s v="White"/>
    <n v="2700"/>
    <m/>
    <n v="2700"/>
    <n v="850"/>
    <m/>
    <n v="1450"/>
    <n v="2300"/>
    <m/>
    <m/>
    <m/>
  </r>
  <r>
    <x v="3"/>
    <x v="3"/>
    <s v="A"/>
    <s v="1st"/>
    <s v="Buds"/>
    <s v="AD 138"/>
    <s v="Black"/>
    <m/>
    <m/>
    <m/>
    <m/>
    <m/>
    <n v="50"/>
    <n v="50"/>
    <m/>
    <m/>
    <m/>
  </r>
  <r>
    <x v="3"/>
    <x v="4"/>
    <s v="A"/>
    <s v="1st"/>
    <s v="Buds"/>
    <s v="AD 148-N"/>
    <s v="CC"/>
    <n v="1600"/>
    <n v="2000"/>
    <n v="1600"/>
    <m/>
    <m/>
    <n v="1500"/>
    <n v="1500"/>
    <n v="0.77500000000000002"/>
    <n v="66"/>
    <n v="10"/>
  </r>
  <r>
    <x v="3"/>
    <x v="4"/>
    <s v="A"/>
    <s v="1st"/>
    <s v="Buds"/>
    <s v="AD 71"/>
    <s v="Black"/>
    <m/>
    <m/>
    <m/>
    <m/>
    <m/>
    <n v="50"/>
    <n v="50"/>
    <m/>
    <m/>
    <m/>
  </r>
  <r>
    <x v="3"/>
    <x v="5"/>
    <s v="A"/>
    <s v="1st"/>
    <s v="Buds"/>
    <s v="AD 161 Pro Buds"/>
    <s v="Green"/>
    <m/>
    <m/>
    <m/>
    <n v="500"/>
    <m/>
    <m/>
    <n v="500"/>
    <s v="-"/>
    <n v="56"/>
    <n v="2.5"/>
  </r>
  <r>
    <x v="3"/>
    <x v="5"/>
    <s v="A"/>
    <s v="1st"/>
    <s v="Buds"/>
    <s v="AD 161 Pro Buds"/>
    <s v="Blue"/>
    <m/>
    <m/>
    <m/>
    <n v="50"/>
    <m/>
    <m/>
    <n v="50"/>
    <m/>
    <m/>
    <m/>
  </r>
  <r>
    <x v="3"/>
    <x v="6"/>
    <s v="A"/>
    <s v="1st"/>
    <s v="Buds"/>
    <s v="AD Nirvana X"/>
    <s v="Cosmic"/>
    <n v="2600"/>
    <n v="2800"/>
    <n v="2600"/>
    <m/>
    <m/>
    <n v="2500"/>
    <n v="2500"/>
    <n v="0.9464285714285714"/>
    <n v="72"/>
    <n v="10"/>
  </r>
  <r>
    <x v="3"/>
    <x v="6"/>
    <s v="A"/>
    <s v="1st"/>
    <s v="Buds"/>
    <s v="AD 800"/>
    <s v="White"/>
    <m/>
    <m/>
    <m/>
    <m/>
    <m/>
    <n v="100"/>
    <n v="100"/>
    <m/>
    <m/>
    <m/>
  </r>
  <r>
    <x v="3"/>
    <x v="6"/>
    <s v="A"/>
    <s v="1st"/>
    <s v="Buds"/>
    <s v="AD 800 Hidef"/>
    <s v="Silver"/>
    <m/>
    <m/>
    <m/>
    <m/>
    <m/>
    <n v="50"/>
    <n v="50"/>
    <m/>
    <m/>
    <m/>
  </r>
  <r>
    <x v="3"/>
    <x v="7"/>
    <s v="A"/>
    <s v="1st"/>
    <s v="Buds"/>
    <s v="AD Nirvana ANC N Mold"/>
    <s v="Black"/>
    <n v="2600"/>
    <n v="2800"/>
    <n v="2600"/>
    <m/>
    <m/>
    <n v="2550"/>
    <n v="2550"/>
    <n v="0.9821428571428571"/>
    <n v="64"/>
    <n v="10"/>
  </r>
  <r>
    <x v="3"/>
    <x v="7"/>
    <s v="A"/>
    <s v="1st"/>
    <s v="Buds"/>
    <s v="AD Nirvana ANC Pro"/>
    <s v="Northen Lights"/>
    <m/>
    <m/>
    <m/>
    <m/>
    <m/>
    <n v="50"/>
    <n v="50"/>
    <m/>
    <m/>
    <m/>
  </r>
  <r>
    <x v="3"/>
    <x v="7"/>
    <s v="A"/>
    <s v="1st"/>
    <s v="Buds"/>
    <s v="AD Nirvana ANC Pro"/>
    <s v="Blazing Comet"/>
    <m/>
    <m/>
    <m/>
    <m/>
    <m/>
    <n v="50"/>
    <n v="50"/>
    <m/>
    <m/>
    <m/>
  </r>
  <r>
    <x v="3"/>
    <x v="7"/>
    <s v="A"/>
    <s v="1st"/>
    <s v="Buds"/>
    <s v="AD Nirvana ANC"/>
    <s v="Northen Lights"/>
    <m/>
    <m/>
    <m/>
    <m/>
    <m/>
    <n v="50"/>
    <n v="50"/>
    <m/>
    <m/>
    <m/>
  </r>
  <r>
    <x v="3"/>
    <x v="7"/>
    <s v="A"/>
    <s v="1st"/>
    <s v="Buds"/>
    <s v="AD 131 Elite ANC"/>
    <s v="Black"/>
    <m/>
    <m/>
    <m/>
    <m/>
    <m/>
    <n v="50"/>
    <n v="50"/>
    <m/>
    <m/>
    <m/>
  </r>
  <r>
    <x v="3"/>
    <x v="8"/>
    <s v="A"/>
    <s v="2nd"/>
    <s v="Buds"/>
    <s v="AD 131"/>
    <s v="Black"/>
    <n v="2700"/>
    <n v="3100"/>
    <n v="2700"/>
    <m/>
    <m/>
    <n v="1650"/>
    <n v="1650"/>
    <n v="0.56451612903225812"/>
    <n v="67"/>
    <n v="10"/>
  </r>
  <r>
    <x v="3"/>
    <x v="8"/>
    <s v="A"/>
    <s v="2nd"/>
    <s v="Buds"/>
    <s v="AD 131"/>
    <s v="Iron Blood"/>
    <m/>
    <m/>
    <m/>
    <m/>
    <n v="50"/>
    <m/>
    <n v="0"/>
    <m/>
    <m/>
    <m/>
  </r>
  <r>
    <x v="3"/>
    <x v="8"/>
    <s v="A"/>
    <s v="2nd"/>
    <s v="Buds"/>
    <s v="AD 161-N"/>
    <s v="Black"/>
    <m/>
    <m/>
    <m/>
    <m/>
    <m/>
    <n v="50"/>
    <n v="50"/>
    <m/>
    <m/>
    <m/>
  </r>
  <r>
    <x v="3"/>
    <x v="9"/>
    <s v="A"/>
    <s v="2nd"/>
    <s v="Buds"/>
    <s v="AD Plus 311"/>
    <s v="Black"/>
    <n v="2700"/>
    <n v="3000"/>
    <n v="2700"/>
    <m/>
    <m/>
    <n v="2700"/>
    <n v="2700"/>
    <n v="0.96666666666666667"/>
    <n v="64"/>
    <n v="10"/>
  </r>
  <r>
    <x v="3"/>
    <x v="9"/>
    <s v="A"/>
    <s v="2nd"/>
    <s v="Buds"/>
    <s v="AD Plus 311"/>
    <s v="Grey"/>
    <m/>
    <m/>
    <m/>
    <m/>
    <m/>
    <n v="50"/>
    <n v="50"/>
    <m/>
    <m/>
    <m/>
  </r>
  <r>
    <x v="3"/>
    <x v="9"/>
    <s v="A"/>
    <s v="2nd"/>
    <s v="Buds"/>
    <s v="AD 311 Pro"/>
    <s v="Blue"/>
    <m/>
    <m/>
    <m/>
    <m/>
    <m/>
    <n v="100"/>
    <n v="100"/>
    <m/>
    <m/>
    <m/>
  </r>
  <r>
    <x v="3"/>
    <x v="9"/>
    <s v="A"/>
    <s v="2nd"/>
    <s v="Buds"/>
    <s v="AD 131"/>
    <s v="Black"/>
    <m/>
    <m/>
    <m/>
    <m/>
    <m/>
    <n v="50"/>
    <n v="50"/>
    <m/>
    <m/>
    <m/>
  </r>
  <r>
    <x v="3"/>
    <x v="10"/>
    <s v="A"/>
    <s v="2nd"/>
    <s v="Buds"/>
    <s v="AD Supreme"/>
    <s v="Black"/>
    <n v="2700"/>
    <n v="3000"/>
    <n v="2700"/>
    <m/>
    <m/>
    <n v="1900"/>
    <n v="1900"/>
    <n v="0.6333333333333333"/>
    <n v="62"/>
    <n v="10"/>
  </r>
  <r>
    <x v="3"/>
    <x v="11"/>
    <s v="A"/>
    <s v="2nd"/>
    <s v="Buds"/>
    <s v="AD Alpha"/>
    <s v="Dark Cyan"/>
    <n v="2300"/>
    <n v="2700"/>
    <n v="2300"/>
    <m/>
    <m/>
    <n v="2250"/>
    <n v="2250"/>
    <n v="0.88888888888888884"/>
    <n v="62"/>
    <n v="10"/>
  </r>
  <r>
    <x v="3"/>
    <x v="11"/>
    <s v="A"/>
    <s v="2nd"/>
    <s v="Buds"/>
    <s v="AD 121 Pro Plus"/>
    <s v="Blue"/>
    <m/>
    <m/>
    <m/>
    <m/>
    <m/>
    <n v="100"/>
    <n v="100"/>
    <m/>
    <m/>
    <m/>
  </r>
  <r>
    <x v="3"/>
    <x v="11"/>
    <s v="A"/>
    <s v="2nd"/>
    <s v="Buds"/>
    <s v="AD 181 Pro"/>
    <s v="Coral Bloom"/>
    <m/>
    <m/>
    <m/>
    <m/>
    <m/>
    <n v="50"/>
    <n v="50"/>
    <m/>
    <m/>
    <m/>
  </r>
  <r>
    <x v="3"/>
    <x v="12"/>
    <s v="A"/>
    <s v="2nd"/>
    <s v="Buds"/>
    <s v="AD 131"/>
    <s v="White"/>
    <n v="3000"/>
    <n v="3000"/>
    <n v="3000"/>
    <m/>
    <m/>
    <n v="2650"/>
    <n v="2650"/>
    <n v="0.93333333333333335"/>
    <n v="65"/>
    <n v="10"/>
  </r>
  <r>
    <x v="3"/>
    <x v="12"/>
    <s v="A"/>
    <s v="2nd"/>
    <s v="Buds"/>
    <s v="AD 131"/>
    <s v="Viper Green"/>
    <m/>
    <m/>
    <m/>
    <m/>
    <m/>
    <n v="50"/>
    <n v="50"/>
    <m/>
    <m/>
    <m/>
  </r>
  <r>
    <x v="3"/>
    <x v="12"/>
    <s v="A"/>
    <s v="2nd"/>
    <s v="Buds"/>
    <s v="AD 131"/>
    <s v="CB"/>
    <m/>
    <m/>
    <m/>
    <m/>
    <m/>
    <n v="50"/>
    <n v="50"/>
    <m/>
    <m/>
    <m/>
  </r>
  <r>
    <x v="3"/>
    <x v="12"/>
    <s v="A"/>
    <s v="2nd"/>
    <s v="Buds"/>
    <s v="AD 131"/>
    <s v="Black"/>
    <m/>
    <m/>
    <m/>
    <m/>
    <m/>
    <n v="50"/>
    <n v="50"/>
    <m/>
    <m/>
    <m/>
  </r>
  <r>
    <x v="3"/>
    <x v="14"/>
    <s v="A"/>
    <s v="B-1"/>
    <s v="Buds"/>
    <s v="AD Primo"/>
    <s v="Black"/>
    <m/>
    <n v="3400"/>
    <m/>
    <m/>
    <m/>
    <n v="50"/>
    <n v="50"/>
    <n v="0.98529411764705888"/>
    <n v="63"/>
    <n v="10"/>
  </r>
  <r>
    <x v="3"/>
    <x v="14"/>
    <s v="A"/>
    <s v="B-1"/>
    <s v="Buds"/>
    <s v="AD 91"/>
    <s v="Grey"/>
    <n v="2900"/>
    <m/>
    <n v="2900"/>
    <m/>
    <m/>
    <n v="3000"/>
    <n v="3000"/>
    <m/>
    <m/>
    <m/>
  </r>
  <r>
    <x v="3"/>
    <x v="14"/>
    <s v="A"/>
    <s v="B-1"/>
    <s v="Buds"/>
    <s v="AD 161"/>
    <s v="White"/>
    <m/>
    <m/>
    <m/>
    <m/>
    <m/>
    <n v="300"/>
    <n v="300"/>
    <m/>
    <m/>
    <m/>
  </r>
  <r>
    <x v="3"/>
    <x v="15"/>
    <s v="A"/>
    <s v="B-1"/>
    <s v="Buds"/>
    <s v="AD 163"/>
    <s v="Black"/>
    <n v="3000"/>
    <n v="3000"/>
    <n v="3000"/>
    <m/>
    <m/>
    <n v="2650"/>
    <n v="2650"/>
    <n v="0.96666666666666667"/>
    <n v="60"/>
    <n v="10"/>
  </r>
  <r>
    <x v="3"/>
    <x v="15"/>
    <s v="A"/>
    <s v="B-1"/>
    <s v="Buds"/>
    <s v="AD 163"/>
    <s v="White"/>
    <m/>
    <m/>
    <m/>
    <m/>
    <m/>
    <n v="50"/>
    <n v="50"/>
    <m/>
    <m/>
    <m/>
  </r>
  <r>
    <x v="3"/>
    <x v="15"/>
    <s v="A"/>
    <s v="B-1"/>
    <s v="Buds"/>
    <s v="AD 163"/>
    <s v="Blue"/>
    <m/>
    <m/>
    <m/>
    <m/>
    <m/>
    <n v="150"/>
    <n v="150"/>
    <m/>
    <m/>
    <m/>
  </r>
  <r>
    <x v="3"/>
    <x v="15"/>
    <s v="A"/>
    <s v="B-1"/>
    <s v="Buds"/>
    <s v="AD 161"/>
    <s v="Black"/>
    <m/>
    <m/>
    <m/>
    <m/>
    <m/>
    <n v="50"/>
    <n v="50"/>
    <m/>
    <m/>
    <m/>
  </r>
  <r>
    <x v="3"/>
    <x v="16"/>
    <s v="A"/>
    <s v="B-1"/>
    <s v="Buds"/>
    <s v="AD Alpha"/>
    <s v="Dark Cyan"/>
    <n v="1500"/>
    <n v="2800"/>
    <n v="1500"/>
    <m/>
    <m/>
    <n v="2800"/>
    <n v="2800"/>
    <n v="1.0357142857142858"/>
    <n v="61"/>
    <n v="10"/>
  </r>
  <r>
    <x v="3"/>
    <x v="16"/>
    <s v="A"/>
    <s v="B-1"/>
    <s v="Buds"/>
    <s v="AD Alpha"/>
    <s v="White"/>
    <m/>
    <m/>
    <m/>
    <m/>
    <m/>
    <n v="100"/>
    <n v="100"/>
    <m/>
    <m/>
    <m/>
  </r>
  <r>
    <x v="3"/>
    <x v="17"/>
    <s v="A"/>
    <s v="B-1"/>
    <s v="Buds"/>
    <s v="AD Plus 311"/>
    <s v="Black"/>
    <n v="3000"/>
    <n v="3200"/>
    <n v="3000"/>
    <m/>
    <m/>
    <n v="3150"/>
    <n v="3150"/>
    <n v="1.015625"/>
    <n v="63"/>
    <n v="10"/>
  </r>
  <r>
    <x v="3"/>
    <x v="17"/>
    <s v="A"/>
    <s v="B-1"/>
    <s v="Buds"/>
    <s v="AD Plus 311"/>
    <s v="Blue"/>
    <m/>
    <m/>
    <m/>
    <m/>
    <m/>
    <n v="50"/>
    <n v="50"/>
    <m/>
    <m/>
    <m/>
  </r>
  <r>
    <x v="3"/>
    <x v="17"/>
    <s v="A"/>
    <s v="B-1"/>
    <s v="Buds"/>
    <s v="AD Plus 311"/>
    <s v="Red"/>
    <m/>
    <m/>
    <m/>
    <m/>
    <m/>
    <n v="50"/>
    <n v="50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21">
  <r>
    <x v="0"/>
    <x v="0"/>
    <s v="A"/>
    <s v="1st"/>
    <s v="Buds"/>
    <s v="AD Alpha"/>
    <s v="Dark Cyan"/>
    <n v="2800"/>
    <n v="3000"/>
    <n v="2800"/>
    <n v="350"/>
    <m/>
    <n v="2700"/>
    <n v="3050"/>
    <n v="0.95"/>
    <n v="66"/>
    <n v="10"/>
    <n v="285"/>
    <n v="4.3181818181818183"/>
    <s v="Sovesh"/>
  </r>
  <r>
    <x v="0"/>
    <x v="0"/>
    <s v="A"/>
    <s v="1st"/>
    <s v="Buds"/>
    <s v="AD 111 V2"/>
    <s v="Black"/>
    <m/>
    <m/>
    <m/>
    <n v="450"/>
    <m/>
    <n v="100"/>
    <n v="550"/>
    <m/>
    <m/>
    <m/>
    <m/>
    <m/>
    <m/>
  </r>
  <r>
    <x v="0"/>
    <x v="0"/>
    <s v="A"/>
    <s v="1st"/>
    <s v="Buds"/>
    <s v="AD 111 V2"/>
    <s v="White"/>
    <m/>
    <m/>
    <m/>
    <m/>
    <m/>
    <n v="50"/>
    <n v="50"/>
    <m/>
    <m/>
    <m/>
    <m/>
    <m/>
    <m/>
  </r>
  <r>
    <x v="0"/>
    <x v="1"/>
    <s v="A"/>
    <s v="1st"/>
    <s v="Buds"/>
    <s v="AD 191 ANC"/>
    <s v="White"/>
    <n v="2800"/>
    <n v="2800"/>
    <n v="2800"/>
    <m/>
    <m/>
    <n v="2800"/>
    <n v="2800"/>
    <n v="1"/>
    <n v="62"/>
    <n v="10"/>
    <n v="280"/>
    <n v="4.5161290322580649"/>
    <s v="Atul"/>
  </r>
  <r>
    <x v="0"/>
    <x v="2"/>
    <s v="A"/>
    <s v="1st"/>
    <s v="Buds"/>
    <s v="AD Ultra pro"/>
    <s v="White"/>
    <n v="1600"/>
    <n v="2600"/>
    <n v="1600"/>
    <m/>
    <m/>
    <n v="1500"/>
    <n v="1500"/>
    <n v="0.80769230769230771"/>
    <n v="62"/>
    <n v="10"/>
    <n v="210"/>
    <n v="3.3870967741935485"/>
    <s v="Lokesh"/>
  </r>
  <r>
    <x v="0"/>
    <x v="2"/>
    <s v="A"/>
    <s v="1st"/>
    <s v="Buds"/>
    <s v="AD 141 ANC"/>
    <s v="Black"/>
    <n v="800"/>
    <m/>
    <n v="800"/>
    <m/>
    <m/>
    <n v="600"/>
    <n v="600"/>
    <m/>
    <m/>
    <m/>
    <m/>
    <m/>
    <m/>
  </r>
  <r>
    <x v="0"/>
    <x v="3"/>
    <s v="A"/>
    <s v="1st"/>
    <s v="Buds"/>
    <s v="AD Nirvana Iris"/>
    <s v="Black"/>
    <n v="2300"/>
    <n v="2800"/>
    <n v="2300"/>
    <m/>
    <n v="500"/>
    <n v="1250"/>
    <n v="1250"/>
    <n v="0.7142857142857143"/>
    <n v="60"/>
    <n v="10"/>
    <n v="200"/>
    <n v="3.3333333333333335"/>
    <s v="Prashant"/>
  </r>
  <r>
    <x v="0"/>
    <x v="3"/>
    <s v="A"/>
    <s v="1st"/>
    <s v="Buds"/>
    <s v="AD 138"/>
    <s v="Black"/>
    <m/>
    <m/>
    <m/>
    <m/>
    <n v="250"/>
    <m/>
    <n v="0"/>
    <m/>
    <m/>
    <m/>
    <m/>
    <m/>
    <m/>
  </r>
  <r>
    <x v="0"/>
    <x v="4"/>
    <s v="A"/>
    <s v="1st"/>
    <s v="Buds"/>
    <s v="AD 148-N"/>
    <s v="Black"/>
    <n v="2700"/>
    <n v="3000"/>
    <n v="2700"/>
    <m/>
    <m/>
    <n v="2650"/>
    <n v="2650"/>
    <n v="1"/>
    <n v="61"/>
    <n v="10"/>
    <n v="300"/>
    <n v="4.918032786885246"/>
    <s v="Ram Sagar"/>
  </r>
  <r>
    <x v="0"/>
    <x v="4"/>
    <s v="A"/>
    <s v="1st"/>
    <s v="Buds"/>
    <s v="AD 71"/>
    <s v="Black"/>
    <m/>
    <m/>
    <m/>
    <m/>
    <m/>
    <n v="350"/>
    <n v="350"/>
    <m/>
    <m/>
    <m/>
    <m/>
    <m/>
    <m/>
  </r>
  <r>
    <x v="0"/>
    <x v="5"/>
    <s v="A"/>
    <s v="1st"/>
    <s v="Buds"/>
    <s v="AD 161 Pro Buds"/>
    <s v="Green"/>
    <m/>
    <m/>
    <m/>
    <m/>
    <n v="200"/>
    <m/>
    <n v="0"/>
    <s v="-"/>
    <n v="15"/>
    <n v="2.5"/>
    <n v="100"/>
    <n v="6.666666666666667"/>
    <s v="Anshu"/>
  </r>
  <r>
    <x v="0"/>
    <x v="5"/>
    <s v="A"/>
    <s v="1st"/>
    <s v="Buds"/>
    <s v="AD 161 Pro Buds"/>
    <s v="Black"/>
    <m/>
    <m/>
    <m/>
    <m/>
    <n v="50"/>
    <m/>
    <n v="0"/>
    <m/>
    <m/>
    <m/>
    <m/>
    <m/>
    <m/>
  </r>
  <r>
    <x v="0"/>
    <x v="5"/>
    <s v="A"/>
    <s v="1st"/>
    <s v="Buds"/>
    <s v="AD 161 Pro Buds"/>
    <s v="Blue"/>
    <m/>
    <m/>
    <m/>
    <n v="100"/>
    <m/>
    <m/>
    <n v="100"/>
    <m/>
    <m/>
    <m/>
    <m/>
    <m/>
    <m/>
  </r>
  <r>
    <x v="0"/>
    <x v="6"/>
    <s v="A"/>
    <s v="1st"/>
    <s v="Buds"/>
    <s v="AD 800"/>
    <s v="White"/>
    <n v="1600"/>
    <n v="2400"/>
    <n v="1600"/>
    <m/>
    <m/>
    <n v="1600"/>
    <n v="1600"/>
    <n v="0.89583333333333337"/>
    <n v="62"/>
    <n v="10"/>
    <n v="215"/>
    <n v="3.467741935483871"/>
    <s v="Jitendra"/>
  </r>
  <r>
    <x v="0"/>
    <x v="6"/>
    <s v="A"/>
    <s v="1st"/>
    <s v="Buds"/>
    <s v="AD Nirvana X"/>
    <s v="Cosmic"/>
    <n v="600"/>
    <m/>
    <n v="600"/>
    <m/>
    <m/>
    <n v="500"/>
    <n v="500"/>
    <m/>
    <m/>
    <m/>
    <m/>
    <m/>
    <m/>
  </r>
  <r>
    <x v="0"/>
    <x v="6"/>
    <s v="A"/>
    <s v="1st"/>
    <s v="Buds"/>
    <s v="AD Nirvana X"/>
    <s v="Smoky"/>
    <m/>
    <m/>
    <m/>
    <m/>
    <m/>
    <n v="50"/>
    <n v="50"/>
    <m/>
    <m/>
    <m/>
    <m/>
    <m/>
    <m/>
  </r>
  <r>
    <x v="0"/>
    <x v="7"/>
    <s v="A"/>
    <s v="1st"/>
    <s v="Buds"/>
    <s v="AD Nirvana ANC pro"/>
    <s v="Blazing Comet"/>
    <n v="2800"/>
    <n v="2800"/>
    <n v="2800"/>
    <m/>
    <m/>
    <n v="2750"/>
    <n v="2750"/>
    <n v="1"/>
    <n v="56"/>
    <n v="10"/>
    <n v="280"/>
    <n v="5"/>
    <s v="Digamber"/>
  </r>
  <r>
    <x v="0"/>
    <x v="7"/>
    <s v="A"/>
    <s v="1st"/>
    <s v="Buds"/>
    <s v="AD Nirvana ANC pro"/>
    <s v="Northen Lights "/>
    <m/>
    <m/>
    <m/>
    <m/>
    <m/>
    <n v="50"/>
    <n v="50"/>
    <m/>
    <m/>
    <m/>
    <m/>
    <m/>
    <m/>
  </r>
  <r>
    <x v="0"/>
    <x v="8"/>
    <s v="A"/>
    <s v="2nd"/>
    <s v="Buds"/>
    <s v="AD 131"/>
    <s v="Black"/>
    <n v="2800"/>
    <n v="3500"/>
    <n v="2800"/>
    <m/>
    <m/>
    <n v="3200"/>
    <n v="3200"/>
    <n v="0.9285714285714286"/>
    <n v="64"/>
    <n v="10"/>
    <n v="325"/>
    <n v="5.078125"/>
    <s v="Narendra"/>
  </r>
  <r>
    <x v="0"/>
    <x v="8"/>
    <s v="A"/>
    <s v="2nd"/>
    <s v="Buds"/>
    <s v="AD 161-N"/>
    <s v="Black"/>
    <m/>
    <m/>
    <m/>
    <m/>
    <m/>
    <n v="50"/>
    <n v="50"/>
    <m/>
    <m/>
    <m/>
    <m/>
    <m/>
    <m/>
  </r>
  <r>
    <x v="0"/>
    <x v="9"/>
    <s v="A"/>
    <s v="2nd"/>
    <s v="Buds"/>
    <s v="AD Plus 311"/>
    <s v="Black"/>
    <n v="2700"/>
    <n v="2800"/>
    <n v="2700"/>
    <m/>
    <m/>
    <n v="2750"/>
    <n v="2750"/>
    <n v="1.0357142857142858"/>
    <n v="60"/>
    <n v="10"/>
    <n v="290"/>
    <n v="4.833333333333333"/>
    <s v="Paramjeet"/>
  </r>
  <r>
    <x v="0"/>
    <x v="9"/>
    <s v="A"/>
    <s v="2nd"/>
    <s v="Buds"/>
    <s v="AD Plus 311"/>
    <s v="Grey"/>
    <m/>
    <m/>
    <m/>
    <m/>
    <m/>
    <n v="50"/>
    <n v="50"/>
    <m/>
    <m/>
    <m/>
    <m/>
    <m/>
    <m/>
  </r>
  <r>
    <x v="0"/>
    <x v="9"/>
    <s v="A"/>
    <s v="2nd"/>
    <s v="Buds"/>
    <s v="AD 181 Pro"/>
    <s v="Frosted Mint"/>
    <m/>
    <m/>
    <m/>
    <m/>
    <m/>
    <n v="50"/>
    <n v="50"/>
    <m/>
    <m/>
    <m/>
    <m/>
    <m/>
    <m/>
  </r>
  <r>
    <x v="0"/>
    <x v="9"/>
    <s v="A"/>
    <s v="2nd"/>
    <s v="Buds"/>
    <s v="AD 181 Pro"/>
    <s v="Lilac Senerty"/>
    <m/>
    <m/>
    <m/>
    <m/>
    <m/>
    <n v="50"/>
    <n v="50"/>
    <m/>
    <m/>
    <m/>
    <m/>
    <m/>
    <m/>
  </r>
  <r>
    <x v="0"/>
    <x v="9"/>
    <s v="A"/>
    <s v="2nd"/>
    <s v="Buds"/>
    <s v="AD 131"/>
    <s v="Black"/>
    <m/>
    <m/>
    <m/>
    <n v="50"/>
    <m/>
    <m/>
    <n v="50"/>
    <m/>
    <m/>
    <m/>
    <m/>
    <m/>
    <m/>
  </r>
  <r>
    <x v="0"/>
    <x v="10"/>
    <s v="A"/>
    <s v="2nd"/>
    <s v="Buds"/>
    <s v="AD Supreme"/>
    <s v="Black"/>
    <n v="2700"/>
    <n v="2800"/>
    <n v="2700"/>
    <m/>
    <n v="900"/>
    <n v="2000"/>
    <n v="2000"/>
    <n v="1.0357142857142858"/>
    <n v="56"/>
    <n v="10"/>
    <n v="290"/>
    <n v="5.1785714285714288"/>
    <s v="Ravindra"/>
  </r>
  <r>
    <x v="0"/>
    <x v="11"/>
    <s v="A"/>
    <s v="2nd"/>
    <s v="Buds"/>
    <s v="AD Alpha"/>
    <s v="Dark Cyan"/>
    <n v="2400"/>
    <n v="2800"/>
    <n v="2400"/>
    <m/>
    <m/>
    <n v="2800"/>
    <n v="2800"/>
    <n v="1"/>
    <n v="61"/>
    <n v="10"/>
    <n v="280"/>
    <n v="4.5901639344262293"/>
    <s v="Jitendra"/>
  </r>
  <r>
    <x v="0"/>
    <x v="12"/>
    <s v="A"/>
    <s v="2nd"/>
    <s v="Buds"/>
    <s v="AD 131"/>
    <s v="Iron Blood"/>
    <n v="3000"/>
    <n v="3500"/>
    <n v="3000"/>
    <m/>
    <n v="2500"/>
    <m/>
    <n v="0"/>
    <n v="0.87142857142857144"/>
    <n v="63"/>
    <n v="10"/>
    <n v="305"/>
    <n v="4.8412698412698409"/>
    <s v="Amar"/>
  </r>
  <r>
    <x v="0"/>
    <x v="12"/>
    <s v="A"/>
    <s v="2nd"/>
    <s v="Buds"/>
    <s v="AD 131"/>
    <s v="Black"/>
    <m/>
    <m/>
    <m/>
    <m/>
    <m/>
    <n v="500"/>
    <n v="500"/>
    <m/>
    <m/>
    <m/>
    <m/>
    <m/>
    <m/>
  </r>
  <r>
    <x v="0"/>
    <x v="12"/>
    <s v="A"/>
    <s v="2nd"/>
    <s v="Buds"/>
    <s v="AD 280 ANC"/>
    <s v="Blue"/>
    <m/>
    <m/>
    <m/>
    <m/>
    <m/>
    <n v="50"/>
    <n v="50"/>
    <m/>
    <m/>
    <m/>
    <m/>
    <m/>
    <m/>
  </r>
  <r>
    <x v="0"/>
    <x v="13"/>
    <s v="A"/>
    <s v="2nd"/>
    <s v="Buds"/>
    <s v="AD Supreme"/>
    <s v="Blue"/>
    <m/>
    <m/>
    <m/>
    <n v="50"/>
    <m/>
    <m/>
    <n v="50"/>
    <s v="-"/>
    <n v="2"/>
    <n v="1.5"/>
    <m/>
    <m/>
    <s v="Paramjeet"/>
  </r>
  <r>
    <x v="0"/>
    <x v="14"/>
    <s v="A"/>
    <s v="B-1"/>
    <s v="Buds"/>
    <s v="AD 161"/>
    <s v="White"/>
    <n v="3000"/>
    <n v="3300"/>
    <n v="3000"/>
    <m/>
    <m/>
    <n v="2400"/>
    <n v="2400"/>
    <n v="0.77272727272727271"/>
    <n v="55"/>
    <n v="10"/>
    <n v="255"/>
    <n v="4.6363636363636367"/>
    <s v="Dalchand"/>
  </r>
  <r>
    <x v="0"/>
    <x v="14"/>
    <s v="A"/>
    <s v="B-1"/>
    <s v="Buds"/>
    <s v="AD 138"/>
    <s v="Midnight Blue"/>
    <m/>
    <m/>
    <m/>
    <n v="500"/>
    <m/>
    <n v="150"/>
    <n v="650"/>
    <m/>
    <m/>
    <m/>
    <m/>
    <m/>
    <m/>
  </r>
  <r>
    <x v="0"/>
    <x v="15"/>
    <s v="A"/>
    <s v="B-1"/>
    <s v="Buds"/>
    <s v="AD 161"/>
    <s v="Black"/>
    <n v="3100"/>
    <n v="3200"/>
    <n v="3100"/>
    <n v="400"/>
    <m/>
    <n v="2900"/>
    <n v="3300"/>
    <n v="0.9375"/>
    <n v="58"/>
    <n v="10"/>
    <n v="300"/>
    <n v="5.1724137931034484"/>
    <s v="Vijay"/>
  </r>
  <r>
    <x v="0"/>
    <x v="15"/>
    <s v="A"/>
    <s v="B-1"/>
    <s v="Buds"/>
    <s v="AD 161"/>
    <s v="Green"/>
    <m/>
    <m/>
    <m/>
    <m/>
    <m/>
    <n v="50"/>
    <n v="50"/>
    <m/>
    <m/>
    <m/>
    <m/>
    <m/>
    <m/>
  </r>
  <r>
    <x v="0"/>
    <x v="15"/>
    <s v="A"/>
    <s v="B-1"/>
    <s v="Buds"/>
    <s v="AD 138"/>
    <s v="Black"/>
    <m/>
    <m/>
    <m/>
    <m/>
    <m/>
    <n v="50"/>
    <n v="50"/>
    <m/>
    <m/>
    <m/>
    <m/>
    <m/>
    <m/>
  </r>
  <r>
    <x v="0"/>
    <x v="16"/>
    <s v="A"/>
    <s v="B-1"/>
    <s v="Buds"/>
    <s v="AD Alpha"/>
    <s v="Dark Cyan"/>
    <n v="3000"/>
    <n v="3000"/>
    <n v="3000"/>
    <m/>
    <m/>
    <n v="2600"/>
    <n v="2600"/>
    <n v="0.96666666666666667"/>
    <n v="63"/>
    <n v="10"/>
    <n v="290"/>
    <n v="4.6031746031746028"/>
    <s v="Sanoj"/>
  </r>
  <r>
    <x v="0"/>
    <x v="16"/>
    <s v="A"/>
    <s v="B-1"/>
    <s v="Buds"/>
    <s v="AD Alpha"/>
    <s v="White"/>
    <m/>
    <m/>
    <m/>
    <m/>
    <m/>
    <n v="300"/>
    <n v="300"/>
    <m/>
    <m/>
    <m/>
    <m/>
    <m/>
    <m/>
  </r>
  <r>
    <x v="0"/>
    <x v="17"/>
    <s v="A"/>
    <s v="B-1"/>
    <s v="Buds"/>
    <s v="AD Plus 311"/>
    <s v="Black"/>
    <n v="2800"/>
    <n v="3000"/>
    <n v="2800"/>
    <m/>
    <m/>
    <n v="2500"/>
    <n v="2500"/>
    <n v="0.83333333333333337"/>
    <n v="49"/>
    <n v="10"/>
    <n v="250"/>
    <n v="5.1020408163265305"/>
    <s v="Rishikesh"/>
  </r>
  <r>
    <x v="1"/>
    <x v="0"/>
    <s v="A"/>
    <s v="1st"/>
    <s v="Buds"/>
    <s v="AD Alpha"/>
    <s v="Dark Cyan"/>
    <m/>
    <n v="500"/>
    <m/>
    <n v="150"/>
    <m/>
    <n v="50"/>
    <n v="200"/>
    <s v="-"/>
    <n v="25"/>
    <n v="10"/>
    <n v="9.5"/>
    <n v="0.38"/>
    <s v="Sovesh"/>
  </r>
  <r>
    <x v="1"/>
    <x v="0"/>
    <s v="A"/>
    <s v="1st"/>
    <s v="Buds"/>
    <s v="AD 111 V2"/>
    <s v="Black"/>
    <m/>
    <m/>
    <m/>
    <m/>
    <m/>
    <n v="45"/>
    <n v="45"/>
    <m/>
    <m/>
    <m/>
    <m/>
    <m/>
    <m/>
  </r>
  <r>
    <x v="1"/>
    <x v="1"/>
    <s v="A"/>
    <s v="1st"/>
    <s v="Buds"/>
    <s v="AD 191 ANC"/>
    <s v="White"/>
    <n v="2700"/>
    <n v="2800"/>
    <n v="2700"/>
    <m/>
    <m/>
    <n v="2650"/>
    <n v="2650"/>
    <n v="0.9464285714285714"/>
    <n v="61"/>
    <n v="10"/>
    <n v="265"/>
    <n v="4.3442622950819674"/>
    <s v="Atul"/>
  </r>
  <r>
    <x v="1"/>
    <x v="2"/>
    <s v="A"/>
    <s v="1st"/>
    <s v="Buds"/>
    <s v="AD Ultra pro"/>
    <s v="White"/>
    <m/>
    <n v="2800"/>
    <m/>
    <m/>
    <m/>
    <n v="150"/>
    <n v="150"/>
    <n v="0.9642857142857143"/>
    <n v="62"/>
    <n v="10"/>
    <n v="270"/>
    <n v="4.354838709677419"/>
    <s v="Lokesh"/>
  </r>
  <r>
    <x v="1"/>
    <x v="2"/>
    <s v="A"/>
    <s v="1st"/>
    <s v="Buds"/>
    <s v="AD 141 ANC"/>
    <s v="Black"/>
    <n v="2500"/>
    <m/>
    <n v="2500"/>
    <m/>
    <n v="100"/>
    <n v="2450"/>
    <n v="2450"/>
    <m/>
    <m/>
    <m/>
    <m/>
    <m/>
    <m/>
  </r>
  <r>
    <x v="1"/>
    <x v="3"/>
    <s v="A"/>
    <s v="1st"/>
    <s v="Buds"/>
    <s v="AD Nirvana Iris"/>
    <s v="Black"/>
    <n v="2300"/>
    <n v="2800"/>
    <n v="2300"/>
    <m/>
    <n v="700"/>
    <n v="2000"/>
    <n v="2000"/>
    <n v="1"/>
    <n v="60"/>
    <n v="10"/>
    <n v="280"/>
    <n v="4.666666666666667"/>
    <s v="Prashant"/>
  </r>
  <r>
    <x v="1"/>
    <x v="3"/>
    <s v="A"/>
    <s v="1st"/>
    <s v="Buds"/>
    <s v="AD 138"/>
    <s v="Black"/>
    <m/>
    <m/>
    <m/>
    <n v="2150"/>
    <m/>
    <n v="100"/>
    <n v="2250"/>
    <m/>
    <m/>
    <m/>
    <m/>
    <m/>
    <m/>
  </r>
  <r>
    <x v="1"/>
    <x v="4"/>
    <s v="A"/>
    <s v="1st"/>
    <s v="Buds"/>
    <s v="AD 148-N"/>
    <s v="Black"/>
    <n v="2600"/>
    <n v="3000"/>
    <n v="2600"/>
    <m/>
    <m/>
    <n v="2500"/>
    <n v="2500"/>
    <n v="0.95"/>
    <n v="68"/>
    <n v="10"/>
    <n v="285"/>
    <n v="4.1911764705882355"/>
    <s v="Ram Sagar"/>
  </r>
  <r>
    <x v="1"/>
    <x v="4"/>
    <s v="A"/>
    <s v="1st"/>
    <s v="Buds"/>
    <s v="AD 71"/>
    <s v="Black"/>
    <m/>
    <m/>
    <m/>
    <m/>
    <m/>
    <n v="150"/>
    <n v="150"/>
    <m/>
    <m/>
    <m/>
    <m/>
    <m/>
    <m/>
  </r>
  <r>
    <x v="1"/>
    <x v="4"/>
    <s v="A"/>
    <s v="1st"/>
    <s v="Buds"/>
    <s v="AD Ultra Plus "/>
    <s v="Blue"/>
    <m/>
    <m/>
    <m/>
    <m/>
    <n v="200"/>
    <m/>
    <n v="0"/>
    <m/>
    <m/>
    <m/>
    <m/>
    <m/>
    <m/>
  </r>
  <r>
    <x v="1"/>
    <x v="5"/>
    <s v="A"/>
    <s v="1st"/>
    <s v="Buds"/>
    <s v="AD 161 Pro Buds"/>
    <s v="Green"/>
    <n v="1000"/>
    <n v="1500"/>
    <n v="1000"/>
    <m/>
    <n v="950"/>
    <m/>
    <n v="0"/>
    <n v="0.6333333333333333"/>
    <n v="45"/>
    <n v="10"/>
    <n v="95"/>
    <n v="2.1111111111111112"/>
    <s v="Anshu"/>
  </r>
  <r>
    <x v="1"/>
    <x v="6"/>
    <s v="A"/>
    <s v="1st"/>
    <s v="Buds"/>
    <s v="AD Nirvana X"/>
    <s v="Cosmic"/>
    <n v="2500"/>
    <n v="2800"/>
    <n v="2500"/>
    <m/>
    <m/>
    <n v="2400"/>
    <n v="2400"/>
    <n v="0.875"/>
    <n v="68"/>
    <n v="10"/>
    <n v="245"/>
    <n v="3.6029411764705883"/>
    <s v="Jitendra"/>
  </r>
  <r>
    <x v="1"/>
    <x v="6"/>
    <s v="A"/>
    <s v="1st"/>
    <s v="Buds"/>
    <s v="AD 800"/>
    <s v="Black"/>
    <m/>
    <m/>
    <m/>
    <m/>
    <n v="50"/>
    <m/>
    <n v="0"/>
    <m/>
    <m/>
    <m/>
    <m/>
    <m/>
    <m/>
  </r>
  <r>
    <x v="1"/>
    <x v="7"/>
    <s v="A"/>
    <s v="1st"/>
    <s v="Buds"/>
    <s v="AD Nirvana ANC pro"/>
    <s v="Blazing Comet"/>
    <n v="1300"/>
    <n v="2800"/>
    <n v="1300"/>
    <m/>
    <m/>
    <n v="2700"/>
    <n v="2700"/>
    <n v="0.9821428571428571"/>
    <n v="58"/>
    <n v="10"/>
    <n v="275"/>
    <n v="4.7413793103448274"/>
    <s v="Digamber"/>
  </r>
  <r>
    <x v="1"/>
    <x v="7"/>
    <s v="A"/>
    <s v="1st"/>
    <s v="Buds"/>
    <s v="AD Nirvana ANC pro"/>
    <s v="Northen Lights "/>
    <m/>
    <m/>
    <m/>
    <m/>
    <m/>
    <n v="50"/>
    <n v="50"/>
    <m/>
    <m/>
    <m/>
    <m/>
    <m/>
    <m/>
  </r>
  <r>
    <x v="1"/>
    <x v="8"/>
    <s v="A"/>
    <s v="2nd"/>
    <s v="Buds"/>
    <s v="AD 131"/>
    <s v="Black"/>
    <n v="2800"/>
    <n v="3300"/>
    <n v="2800"/>
    <m/>
    <m/>
    <n v="2900"/>
    <n v="2900"/>
    <n v="0.90909090909090906"/>
    <n v="62"/>
    <n v="10"/>
    <n v="300"/>
    <n v="4.838709677419355"/>
    <s v="Narendra"/>
  </r>
  <r>
    <x v="1"/>
    <x v="8"/>
    <s v="A"/>
    <s v="2nd"/>
    <s v="Buds"/>
    <s v="AD 131"/>
    <s v="CB "/>
    <m/>
    <m/>
    <m/>
    <m/>
    <m/>
    <n v="100"/>
    <n v="100"/>
    <m/>
    <m/>
    <m/>
    <m/>
    <m/>
    <m/>
  </r>
  <r>
    <x v="1"/>
    <x v="9"/>
    <s v="A"/>
    <s v="2nd"/>
    <s v="Buds"/>
    <s v="AD Plus 311"/>
    <s v="Black"/>
    <n v="2700"/>
    <n v="3000"/>
    <n v="2700"/>
    <m/>
    <m/>
    <n v="2700"/>
    <n v="2700"/>
    <n v="0.98333333333333328"/>
    <n v="62"/>
    <n v="10"/>
    <n v="295"/>
    <n v="4.758064516129032"/>
    <s v="Paramjeet"/>
  </r>
  <r>
    <x v="1"/>
    <x v="9"/>
    <s v="A"/>
    <s v="2nd"/>
    <s v="Buds"/>
    <s v="AD Plus 311"/>
    <s v="Grey"/>
    <m/>
    <m/>
    <m/>
    <m/>
    <m/>
    <n v="50"/>
    <n v="50"/>
    <m/>
    <m/>
    <m/>
    <m/>
    <m/>
    <m/>
  </r>
  <r>
    <x v="1"/>
    <x v="9"/>
    <s v="A"/>
    <s v="2nd"/>
    <s v="Buds"/>
    <s v="AD 311 Pro"/>
    <s v="Blue"/>
    <m/>
    <m/>
    <m/>
    <m/>
    <m/>
    <n v="200"/>
    <n v="200"/>
    <m/>
    <m/>
    <m/>
    <m/>
    <m/>
    <m/>
  </r>
  <r>
    <x v="1"/>
    <x v="9"/>
    <s v="A"/>
    <s v="2nd"/>
    <s v="Buds"/>
    <s v="AD 131"/>
    <s v="Black"/>
    <m/>
    <m/>
    <m/>
    <n v="50"/>
    <m/>
    <m/>
    <n v="50"/>
    <m/>
    <m/>
    <m/>
    <m/>
    <m/>
    <m/>
  </r>
  <r>
    <x v="1"/>
    <x v="10"/>
    <s v="A"/>
    <s v="2nd"/>
    <s v="Buds"/>
    <s v="AD Supreme"/>
    <s v="Black"/>
    <n v="2700"/>
    <n v="3000"/>
    <n v="2700"/>
    <n v="500"/>
    <m/>
    <n v="2800"/>
    <n v="3300"/>
    <n v="0.96666666666666667"/>
    <n v="70"/>
    <n v="10"/>
    <n v="290"/>
    <n v="4.1428571428571432"/>
    <s v="Ravindra"/>
  </r>
  <r>
    <x v="1"/>
    <x v="10"/>
    <s v="A"/>
    <s v="2nd"/>
    <s v="Buds"/>
    <s v="AD Supreme"/>
    <s v="Blue"/>
    <m/>
    <m/>
    <m/>
    <m/>
    <m/>
    <n v="50"/>
    <n v="50"/>
    <m/>
    <m/>
    <m/>
    <m/>
    <m/>
    <m/>
  </r>
  <r>
    <x v="1"/>
    <x v="10"/>
    <s v="A"/>
    <s v="2nd"/>
    <s v="Buds"/>
    <s v="AD Supreme"/>
    <s v="White"/>
    <m/>
    <m/>
    <m/>
    <m/>
    <m/>
    <n v="50"/>
    <n v="50"/>
    <m/>
    <m/>
    <m/>
    <m/>
    <m/>
    <m/>
  </r>
  <r>
    <x v="1"/>
    <x v="11"/>
    <s v="A"/>
    <s v="2nd"/>
    <s v="Buds"/>
    <s v="AD Alpha"/>
    <s v="Dark Cyan"/>
    <m/>
    <n v="1200"/>
    <m/>
    <m/>
    <m/>
    <n v="800"/>
    <n v="800"/>
    <n v="0.875"/>
    <n v="64"/>
    <n v="10"/>
    <n v="105"/>
    <n v="1.640625"/>
    <s v="Jitendra"/>
  </r>
  <r>
    <x v="1"/>
    <x v="11"/>
    <s v="A"/>
    <s v="2nd"/>
    <s v="Buds"/>
    <s v="AD Alpha"/>
    <s v="Black"/>
    <m/>
    <m/>
    <m/>
    <m/>
    <m/>
    <n v="50"/>
    <n v="50"/>
    <m/>
    <m/>
    <m/>
    <m/>
    <m/>
    <m/>
  </r>
  <r>
    <x v="1"/>
    <x v="11"/>
    <s v="A"/>
    <s v="2nd"/>
    <s v="Buds"/>
    <s v="AD 181 Pro"/>
    <s v="Mocha Elegance"/>
    <m/>
    <m/>
    <m/>
    <m/>
    <m/>
    <n v="100"/>
    <n v="100"/>
    <m/>
    <m/>
    <m/>
    <m/>
    <m/>
    <m/>
  </r>
  <r>
    <x v="1"/>
    <x v="11"/>
    <s v="A"/>
    <s v="2nd"/>
    <s v="Buds"/>
    <s v="AD 181 Pro"/>
    <s v="Coral Bloom"/>
    <m/>
    <m/>
    <m/>
    <m/>
    <m/>
    <n v="50"/>
    <n v="50"/>
    <m/>
    <m/>
    <m/>
    <m/>
    <m/>
    <m/>
  </r>
  <r>
    <x v="1"/>
    <x v="11"/>
    <s v="A"/>
    <s v="2nd"/>
    <s v="Buds"/>
    <s v="AD ACE "/>
    <s v="Black"/>
    <m/>
    <m/>
    <m/>
    <m/>
    <m/>
    <n v="50"/>
    <n v="50"/>
    <m/>
    <m/>
    <m/>
    <m/>
    <m/>
    <m/>
  </r>
  <r>
    <x v="1"/>
    <x v="12"/>
    <s v="A"/>
    <s v="2nd"/>
    <s v="Buds"/>
    <s v="AD 131"/>
    <s v="CB "/>
    <n v="3000"/>
    <n v="3200"/>
    <n v="3000"/>
    <m/>
    <m/>
    <n v="2800"/>
    <n v="2800"/>
    <n v="1"/>
    <n v="62"/>
    <n v="10"/>
    <n v="320"/>
    <n v="5.161290322580645"/>
    <s v="Amar"/>
  </r>
  <r>
    <x v="1"/>
    <x v="12"/>
    <s v="A"/>
    <s v="2nd"/>
    <s v="Buds"/>
    <s v="AD 131"/>
    <s v="Iron Blood"/>
    <m/>
    <m/>
    <m/>
    <n v="150"/>
    <m/>
    <n v="350"/>
    <n v="500"/>
    <m/>
    <m/>
    <m/>
    <m/>
    <m/>
    <m/>
  </r>
  <r>
    <x v="1"/>
    <x v="12"/>
    <s v="A"/>
    <s v="2nd"/>
    <s v="Buds"/>
    <s v="AD 131"/>
    <s v="Black"/>
    <m/>
    <m/>
    <m/>
    <m/>
    <m/>
    <n v="50"/>
    <n v="50"/>
    <m/>
    <m/>
    <m/>
    <m/>
    <m/>
    <m/>
  </r>
  <r>
    <x v="1"/>
    <x v="14"/>
    <s v="A"/>
    <s v="B-1"/>
    <s v="Buds"/>
    <s v="AD 161"/>
    <s v="White"/>
    <n v="900"/>
    <n v="3000"/>
    <n v="900"/>
    <m/>
    <m/>
    <n v="1350"/>
    <n v="1350"/>
    <n v="0.9"/>
    <n v="60"/>
    <n v="10"/>
    <n v="270"/>
    <n v="4.5"/>
    <s v="Dalchand"/>
  </r>
  <r>
    <x v="1"/>
    <x v="14"/>
    <s v="A"/>
    <s v="B-1"/>
    <s v="Buds"/>
    <s v="AD Primo"/>
    <s v="Black"/>
    <m/>
    <m/>
    <m/>
    <m/>
    <n v="400"/>
    <n v="950"/>
    <n v="950"/>
    <m/>
    <m/>
    <m/>
    <m/>
    <m/>
    <m/>
  </r>
  <r>
    <x v="1"/>
    <x v="15"/>
    <s v="A"/>
    <s v="B-1"/>
    <s v="Buds"/>
    <s v="AD 161"/>
    <s v="Black"/>
    <n v="1000"/>
    <n v="3200"/>
    <n v="1000"/>
    <n v="300"/>
    <m/>
    <n v="1550"/>
    <n v="1850"/>
    <n v="0.90625"/>
    <n v="58"/>
    <n v="10"/>
    <n v="290"/>
    <n v="5"/>
    <s v="Vijay"/>
  </r>
  <r>
    <x v="1"/>
    <x v="15"/>
    <s v="A"/>
    <s v="B-1"/>
    <s v="Buds"/>
    <s v="AD 163"/>
    <s v="Blue"/>
    <n v="1700"/>
    <m/>
    <n v="1700"/>
    <m/>
    <m/>
    <n v="1350"/>
    <n v="1350"/>
    <m/>
    <m/>
    <m/>
    <m/>
    <m/>
    <m/>
  </r>
  <r>
    <x v="1"/>
    <x v="16"/>
    <s v="A"/>
    <s v="B-1"/>
    <s v="Buds"/>
    <s v="AD Alpha"/>
    <s v="Dark Cyan"/>
    <m/>
    <n v="600"/>
    <m/>
    <m/>
    <m/>
    <n v="400"/>
    <n v="400"/>
    <n v="1.0833333333333333"/>
    <n v="65"/>
    <n v="10"/>
    <n v="65"/>
    <n v="1"/>
    <s v="Ashok"/>
  </r>
  <r>
    <x v="1"/>
    <x v="16"/>
    <s v="A"/>
    <s v="B-1"/>
    <s v="Buds"/>
    <s v="AD Alpha"/>
    <s v="White"/>
    <m/>
    <m/>
    <m/>
    <m/>
    <m/>
    <n v="250"/>
    <n v="250"/>
    <m/>
    <m/>
    <m/>
    <m/>
    <m/>
    <m/>
  </r>
  <r>
    <x v="1"/>
    <x v="17"/>
    <s v="A"/>
    <s v="B-1"/>
    <s v="Buds"/>
    <s v="AD Plus 311"/>
    <s v="Black"/>
    <n v="2800"/>
    <n v="3200"/>
    <n v="2800"/>
    <m/>
    <m/>
    <n v="2950"/>
    <n v="2950"/>
    <n v="0.984375"/>
    <n v="62"/>
    <n v="10"/>
    <n v="315"/>
    <n v="5.080645161290323"/>
    <s v="Rishikesh"/>
  </r>
  <r>
    <x v="1"/>
    <x v="17"/>
    <s v="A"/>
    <s v="B-1"/>
    <s v="Buds"/>
    <s v="AD Plus 311"/>
    <s v="Red"/>
    <m/>
    <m/>
    <m/>
    <m/>
    <m/>
    <n v="50"/>
    <n v="50"/>
    <m/>
    <m/>
    <m/>
    <m/>
    <m/>
    <m/>
  </r>
  <r>
    <x v="1"/>
    <x v="17"/>
    <s v="A"/>
    <s v="B-1"/>
    <s v="Buds"/>
    <s v="AD Plus 311"/>
    <s v="Grey"/>
    <m/>
    <m/>
    <m/>
    <m/>
    <m/>
    <n v="50"/>
    <n v="50"/>
    <m/>
    <m/>
    <m/>
    <m/>
    <m/>
    <m/>
  </r>
  <r>
    <x v="1"/>
    <x v="17"/>
    <s v="A"/>
    <s v="B-1"/>
    <s v="Buds"/>
    <s v="AD Plus 311"/>
    <s v="Blue"/>
    <m/>
    <m/>
    <m/>
    <m/>
    <m/>
    <n v="100"/>
    <n v="100"/>
    <m/>
    <m/>
    <m/>
    <m/>
    <m/>
    <m/>
  </r>
  <r>
    <x v="2"/>
    <x v="0"/>
    <s v="A"/>
    <s v="1st"/>
    <s v="Buds"/>
    <s v="AD Alpha"/>
    <s v="Dark Cyan"/>
    <n v="2800"/>
    <n v="3000"/>
    <m/>
    <m/>
    <m/>
    <n v="1350"/>
    <n v="1350"/>
    <n v="0.45100000000000001"/>
    <n v="46"/>
    <n v="10"/>
    <n v="135.30000000000001"/>
    <n v="2.9413043478260872"/>
    <s v="Sovesh"/>
  </r>
  <r>
    <x v="2"/>
    <x v="0"/>
    <s v="A"/>
    <s v="1st"/>
    <s v="Buds"/>
    <s v="AD 111 V2"/>
    <s v="Black"/>
    <m/>
    <m/>
    <m/>
    <m/>
    <m/>
    <n v="3"/>
    <n v="3"/>
    <m/>
    <m/>
    <m/>
    <m/>
    <m/>
    <m/>
  </r>
  <r>
    <x v="2"/>
    <x v="1"/>
    <s v="A"/>
    <s v="1st"/>
    <s v="Buds"/>
    <s v="AD 191 ANC"/>
    <s v="White"/>
    <n v="2800"/>
    <n v="2800"/>
    <n v="2800"/>
    <m/>
    <m/>
    <n v="2800"/>
    <n v="2800"/>
    <n v="1"/>
    <n v="69"/>
    <n v="10"/>
    <n v="280"/>
    <n v="4.0579710144927539"/>
    <s v="Atul"/>
  </r>
  <r>
    <x v="2"/>
    <x v="2"/>
    <s v="A"/>
    <s v="1st"/>
    <s v="Buds"/>
    <s v="AD 141 ANC"/>
    <s v="Black"/>
    <n v="2500"/>
    <n v="2800"/>
    <n v="2500"/>
    <m/>
    <m/>
    <n v="2550"/>
    <n v="2550"/>
    <n v="0.9285714285714286"/>
    <n v="63"/>
    <n v="10"/>
    <n v="255"/>
    <n v="4.0476190476190474"/>
    <s v="Lokesh"/>
  </r>
  <r>
    <x v="2"/>
    <x v="2"/>
    <s v="A"/>
    <s v="1st"/>
    <s v="Buds"/>
    <s v="AD Ultra pro"/>
    <s v="White"/>
    <m/>
    <m/>
    <m/>
    <m/>
    <m/>
    <n v="50"/>
    <n v="50"/>
    <m/>
    <m/>
    <m/>
    <m/>
    <m/>
    <m/>
  </r>
  <r>
    <x v="2"/>
    <x v="3"/>
    <s v="A"/>
    <s v="1st"/>
    <s v="Buds"/>
    <s v="AD Nirvana Iris"/>
    <s v="Black"/>
    <n v="200"/>
    <n v="2600"/>
    <n v="200"/>
    <n v="1200"/>
    <n v="100"/>
    <n v="100"/>
    <n v="1300"/>
    <n v="0.96153846153846156"/>
    <n v="63"/>
    <n v="10"/>
    <n v="250"/>
    <n v="3.9682539682539684"/>
    <s v="Prashant"/>
  </r>
  <r>
    <x v="2"/>
    <x v="3"/>
    <s v="A"/>
    <s v="1st"/>
    <s v="Buds"/>
    <s v="AD Nirvana ion G2"/>
    <s v="White"/>
    <n v="2000"/>
    <m/>
    <n v="2000"/>
    <m/>
    <n v="850"/>
    <n v="1150"/>
    <n v="1150"/>
    <m/>
    <m/>
    <m/>
    <m/>
    <m/>
    <m/>
  </r>
  <r>
    <x v="2"/>
    <x v="3"/>
    <s v="A"/>
    <s v="1st"/>
    <s v="Buds"/>
    <s v="AD 138"/>
    <s v="Black"/>
    <m/>
    <m/>
    <m/>
    <n v="100"/>
    <m/>
    <n v="300"/>
    <n v="400"/>
    <m/>
    <m/>
    <m/>
    <m/>
    <m/>
    <m/>
  </r>
  <r>
    <x v="2"/>
    <x v="4"/>
    <s v="A"/>
    <s v="1st"/>
    <s v="Buds"/>
    <s v="AD 148-N"/>
    <s v="CC"/>
    <n v="2800"/>
    <n v="3000"/>
    <n v="2800"/>
    <m/>
    <m/>
    <n v="2750"/>
    <n v="2750"/>
    <n v="0.95"/>
    <n v="61"/>
    <n v="10"/>
    <n v="285"/>
    <n v="4.6721311475409832"/>
    <s v="Ram Sagar"/>
  </r>
  <r>
    <x v="2"/>
    <x v="4"/>
    <s v="A"/>
    <s v="1st"/>
    <s v="Buds"/>
    <s v="AD 148-N"/>
    <s v="Black"/>
    <m/>
    <m/>
    <m/>
    <m/>
    <m/>
    <n v="100"/>
    <n v="100"/>
    <m/>
    <m/>
    <m/>
    <m/>
    <m/>
    <m/>
  </r>
  <r>
    <x v="2"/>
    <x v="5"/>
    <s v="A"/>
    <s v="1st"/>
    <s v="Buds"/>
    <s v="AD 161 Pro Buds"/>
    <s v="Green"/>
    <n v="1000"/>
    <n v="1200"/>
    <n v="1000"/>
    <m/>
    <n v="700"/>
    <m/>
    <n v="0"/>
    <n v="1"/>
    <n v="52"/>
    <n v="10"/>
    <n v="120"/>
    <n v="2.3076923076923075"/>
    <s v="Anshu"/>
  </r>
  <r>
    <x v="2"/>
    <x v="5"/>
    <s v="A"/>
    <s v="1st"/>
    <s v="Buds"/>
    <s v="AD 161 Pro Buds"/>
    <s v="Black"/>
    <m/>
    <m/>
    <m/>
    <m/>
    <n v="50"/>
    <m/>
    <n v="0"/>
    <m/>
    <m/>
    <m/>
    <m/>
    <m/>
    <m/>
  </r>
  <r>
    <x v="2"/>
    <x v="5"/>
    <s v="A"/>
    <s v="1st"/>
    <s v="Buds"/>
    <s v="AD 161 Pro Buds"/>
    <s v="Blue"/>
    <m/>
    <m/>
    <m/>
    <m/>
    <n v="450"/>
    <m/>
    <n v="0"/>
    <m/>
    <m/>
    <m/>
    <m/>
    <m/>
    <m/>
  </r>
  <r>
    <x v="2"/>
    <x v="6"/>
    <s v="A"/>
    <s v="1st"/>
    <s v="Buds"/>
    <s v="AD Nirvana X"/>
    <s v="Cosmic"/>
    <n v="2600"/>
    <n v="2800"/>
    <n v="2600"/>
    <m/>
    <m/>
    <n v="2600"/>
    <n v="2600"/>
    <n v="0.9821428571428571"/>
    <n v="73"/>
    <n v="10"/>
    <n v="275"/>
    <n v="3.7671232876712328"/>
    <s v="Jitendra"/>
  </r>
  <r>
    <x v="2"/>
    <x v="6"/>
    <s v="A"/>
    <s v="1st"/>
    <s v="Buds"/>
    <s v="AD 800"/>
    <s v="Blue"/>
    <m/>
    <m/>
    <m/>
    <m/>
    <m/>
    <n v="100"/>
    <n v="100"/>
    <m/>
    <m/>
    <m/>
    <m/>
    <m/>
    <m/>
  </r>
  <r>
    <x v="2"/>
    <x v="6"/>
    <s v="A"/>
    <s v="1st"/>
    <s v="Buds"/>
    <s v="AD 800 Hidef"/>
    <s v="Silver"/>
    <m/>
    <m/>
    <m/>
    <m/>
    <m/>
    <n v="50"/>
    <n v="50"/>
    <m/>
    <m/>
    <m/>
    <m/>
    <m/>
    <m/>
  </r>
  <r>
    <x v="2"/>
    <x v="7"/>
    <s v="A"/>
    <s v="1st"/>
    <s v="Buds"/>
    <s v="AD Nirvana ANC pro"/>
    <s v="Blazing Comet"/>
    <n v="2700"/>
    <n v="2800"/>
    <n v="2700"/>
    <m/>
    <m/>
    <n v="2650"/>
    <n v="2650"/>
    <n v="1"/>
    <n v="63"/>
    <n v="10"/>
    <n v="280"/>
    <n v="4.4444444444444446"/>
    <s v="Digamber"/>
  </r>
  <r>
    <x v="2"/>
    <x v="7"/>
    <s v="A"/>
    <s v="1st"/>
    <s v="Buds"/>
    <s v="AD Nirvana ANC "/>
    <s v="Rose Quartz"/>
    <m/>
    <m/>
    <m/>
    <m/>
    <m/>
    <n v="50"/>
    <n v="50"/>
    <m/>
    <m/>
    <m/>
    <m/>
    <m/>
    <m/>
  </r>
  <r>
    <x v="2"/>
    <x v="7"/>
    <s v="A"/>
    <s v="1st"/>
    <s v="Buds"/>
    <s v="AD Nirvana Iris"/>
    <s v="White"/>
    <m/>
    <m/>
    <m/>
    <m/>
    <m/>
    <n v="50"/>
    <n v="50"/>
    <m/>
    <m/>
    <m/>
    <m/>
    <m/>
    <m/>
  </r>
  <r>
    <x v="2"/>
    <x v="7"/>
    <s v="A"/>
    <s v="1st"/>
    <s v="Buds"/>
    <s v="AD 138"/>
    <s v="Black"/>
    <m/>
    <m/>
    <m/>
    <m/>
    <m/>
    <n v="50"/>
    <n v="50"/>
    <m/>
    <m/>
    <m/>
    <m/>
    <m/>
    <m/>
  </r>
  <r>
    <x v="2"/>
    <x v="8"/>
    <s v="A"/>
    <s v="2nd"/>
    <s v="Buds"/>
    <s v="AD 131"/>
    <s v="Black"/>
    <n v="2900"/>
    <n v="3000"/>
    <n v="2900"/>
    <m/>
    <m/>
    <n v="3000"/>
    <n v="3000"/>
    <n v="1.0333333333333334"/>
    <n v="65"/>
    <n v="10"/>
    <n v="310"/>
    <n v="4.7692307692307692"/>
    <s v="Narendra"/>
  </r>
  <r>
    <x v="2"/>
    <x v="8"/>
    <s v="A"/>
    <s v="2nd"/>
    <s v="Buds"/>
    <s v="AD 161-N"/>
    <s v="Black"/>
    <m/>
    <m/>
    <m/>
    <m/>
    <m/>
    <n v="50"/>
    <n v="50"/>
    <m/>
    <m/>
    <m/>
    <m/>
    <m/>
    <m/>
  </r>
  <r>
    <x v="2"/>
    <x v="8"/>
    <s v="A"/>
    <s v="2nd"/>
    <s v="Buds"/>
    <s v="AD 161-N"/>
    <s v="Grey"/>
    <m/>
    <m/>
    <m/>
    <m/>
    <m/>
    <n v="50"/>
    <n v="50"/>
    <m/>
    <m/>
    <m/>
    <m/>
    <m/>
    <m/>
  </r>
  <r>
    <x v="2"/>
    <x v="9"/>
    <s v="A"/>
    <s v="2nd"/>
    <s v="Buds"/>
    <s v="AD Plus 311"/>
    <s v="Black"/>
    <n v="2700"/>
    <n v="3000"/>
    <n v="2700"/>
    <m/>
    <m/>
    <n v="2700"/>
    <n v="2700"/>
    <n v="0.98333333333333328"/>
    <n v="65"/>
    <n v="10"/>
    <n v="295"/>
    <n v="4.5384615384615383"/>
    <s v="Paramjeet"/>
  </r>
  <r>
    <x v="2"/>
    <x v="9"/>
    <s v="A"/>
    <s v="2nd"/>
    <s v="Buds"/>
    <s v="AD Plus 311"/>
    <s v="Grey"/>
    <m/>
    <m/>
    <m/>
    <m/>
    <m/>
    <n v="50"/>
    <n v="50"/>
    <m/>
    <m/>
    <m/>
    <m/>
    <m/>
    <m/>
  </r>
  <r>
    <x v="2"/>
    <x v="9"/>
    <s v="A"/>
    <s v="2nd"/>
    <s v="Buds"/>
    <s v="AD 311 Pro"/>
    <s v="Grey"/>
    <m/>
    <m/>
    <m/>
    <m/>
    <m/>
    <n v="50"/>
    <n v="50"/>
    <m/>
    <m/>
    <m/>
    <m/>
    <m/>
    <m/>
  </r>
  <r>
    <x v="2"/>
    <x v="9"/>
    <s v="A"/>
    <s v="2nd"/>
    <s v="Buds"/>
    <s v="AD 311 Pro"/>
    <s v="Blue"/>
    <m/>
    <m/>
    <m/>
    <m/>
    <m/>
    <n v="100"/>
    <n v="100"/>
    <m/>
    <m/>
    <m/>
    <m/>
    <m/>
    <m/>
  </r>
  <r>
    <x v="2"/>
    <x v="9"/>
    <s v="A"/>
    <s v="2nd"/>
    <s v="Buds"/>
    <s v="AD 131"/>
    <s v="Black"/>
    <m/>
    <m/>
    <m/>
    <m/>
    <m/>
    <n v="50"/>
    <n v="50"/>
    <m/>
    <m/>
    <m/>
    <m/>
    <m/>
    <m/>
  </r>
  <r>
    <x v="2"/>
    <x v="10"/>
    <s v="A"/>
    <s v="2nd"/>
    <s v="Buds"/>
    <s v="AD Supreme"/>
    <s v="Black"/>
    <n v="2700"/>
    <n v="2800"/>
    <n v="2700"/>
    <n v="400"/>
    <m/>
    <n v="2000"/>
    <n v="2400"/>
    <n v="0.7142857142857143"/>
    <n v="69"/>
    <n v="10"/>
    <n v="200"/>
    <n v="2.8985507246376812"/>
    <s v="Ravindra"/>
  </r>
  <r>
    <x v="2"/>
    <x v="11"/>
    <s v="A"/>
    <s v="2nd"/>
    <s v="Buds"/>
    <s v="AD Alpha"/>
    <s v="Dark Cyan"/>
    <n v="1500"/>
    <n v="3000"/>
    <m/>
    <m/>
    <m/>
    <n v="1150"/>
    <n v="1150"/>
    <n v="0.43333333333333335"/>
    <n v="63"/>
    <n v="10"/>
    <n v="130"/>
    <n v="2.0634920634920637"/>
    <s v="Jitendra"/>
  </r>
  <r>
    <x v="2"/>
    <x v="11"/>
    <s v="A"/>
    <s v="2nd"/>
    <s v="Buds"/>
    <s v="AD Alpha"/>
    <s v="Black"/>
    <m/>
    <m/>
    <m/>
    <m/>
    <m/>
    <n v="100"/>
    <n v="100"/>
    <m/>
    <m/>
    <m/>
    <m/>
    <m/>
    <m/>
  </r>
  <r>
    <x v="2"/>
    <x v="11"/>
    <s v="A"/>
    <s v="2nd"/>
    <s v="Buds"/>
    <s v="AD 181 Pro"/>
    <s v="Coral Bloom"/>
    <m/>
    <m/>
    <m/>
    <m/>
    <m/>
    <n v="50"/>
    <n v="50"/>
    <m/>
    <m/>
    <m/>
    <m/>
    <m/>
    <m/>
  </r>
  <r>
    <x v="2"/>
    <x v="12"/>
    <s v="A"/>
    <s v="2nd"/>
    <s v="Buds"/>
    <s v="AD 131"/>
    <s v="Viper Green"/>
    <n v="3000"/>
    <n v="3200"/>
    <n v="3000"/>
    <m/>
    <m/>
    <n v="2900"/>
    <n v="2900"/>
    <n v="0.96875"/>
    <n v="65"/>
    <n v="10"/>
    <n v="310"/>
    <n v="4.7692307692307692"/>
    <s v="Amar"/>
  </r>
  <r>
    <x v="2"/>
    <x v="12"/>
    <s v="A"/>
    <s v="2nd"/>
    <s v="Buds"/>
    <s v="AD 131"/>
    <s v="Iron Blood"/>
    <m/>
    <m/>
    <m/>
    <n v="2300"/>
    <m/>
    <n v="50"/>
    <n v="2350"/>
    <m/>
    <m/>
    <m/>
    <m/>
    <m/>
    <m/>
  </r>
  <r>
    <x v="2"/>
    <x v="12"/>
    <s v="A"/>
    <s v="2nd"/>
    <s v="Buds"/>
    <s v="AD 131"/>
    <s v="CB "/>
    <m/>
    <m/>
    <m/>
    <m/>
    <m/>
    <n v="100"/>
    <n v="100"/>
    <m/>
    <m/>
    <m/>
    <m/>
    <m/>
    <m/>
  </r>
  <r>
    <x v="2"/>
    <x v="12"/>
    <s v="A"/>
    <s v="2nd"/>
    <s v="Buds"/>
    <s v="AD 280 ANC"/>
    <s v="Black"/>
    <m/>
    <m/>
    <m/>
    <m/>
    <m/>
    <n v="50"/>
    <n v="50"/>
    <m/>
    <m/>
    <m/>
    <m/>
    <m/>
    <m/>
  </r>
  <r>
    <x v="2"/>
    <x v="12"/>
    <s v="A"/>
    <s v="2nd"/>
    <s v="Buds"/>
    <s v="AD Nirvana Crystal "/>
    <s v="Red"/>
    <m/>
    <m/>
    <m/>
    <n v="50"/>
    <m/>
    <m/>
    <n v="50"/>
    <m/>
    <m/>
    <m/>
    <m/>
    <m/>
    <m/>
  </r>
  <r>
    <x v="2"/>
    <x v="14"/>
    <s v="A"/>
    <s v="B-1"/>
    <s v="Buds"/>
    <s v="AD Primo"/>
    <s v="Black"/>
    <n v="1500"/>
    <n v="3000"/>
    <n v="1500"/>
    <n v="400"/>
    <m/>
    <n v="1450"/>
    <n v="1850"/>
    <n v="0.8833333333333333"/>
    <n v="66"/>
    <n v="10"/>
    <n v="265"/>
    <n v="4.0151515151515156"/>
    <s v="Dalchand"/>
  </r>
  <r>
    <x v="2"/>
    <x v="14"/>
    <s v="A"/>
    <s v="B-1"/>
    <s v="Buds"/>
    <s v="AD 91"/>
    <s v="Grey"/>
    <n v="1500"/>
    <m/>
    <n v="1500"/>
    <m/>
    <m/>
    <n v="1200"/>
    <n v="1200"/>
    <m/>
    <m/>
    <m/>
    <m/>
    <m/>
    <m/>
  </r>
  <r>
    <x v="2"/>
    <x v="14"/>
    <s v="A"/>
    <s v="B-1"/>
    <s v="Buds"/>
    <s v="AD 161"/>
    <s v="Black"/>
    <m/>
    <m/>
    <m/>
    <n v="50"/>
    <m/>
    <m/>
    <n v="50"/>
    <m/>
    <m/>
    <m/>
    <m/>
    <m/>
    <m/>
  </r>
  <r>
    <x v="2"/>
    <x v="15"/>
    <s v="A"/>
    <s v="B-1"/>
    <s v="Buds"/>
    <s v="AD 163"/>
    <s v="Blue"/>
    <n v="3100"/>
    <n v="3200"/>
    <n v="3100"/>
    <m/>
    <m/>
    <n v="2950"/>
    <n v="2950"/>
    <n v="0.953125"/>
    <n v="62"/>
    <n v="10"/>
    <n v="305"/>
    <n v="4.919354838709677"/>
    <s v="Vijay"/>
  </r>
  <r>
    <x v="2"/>
    <x v="15"/>
    <s v="A"/>
    <s v="B-1"/>
    <s v="Buds"/>
    <s v="AD 161"/>
    <s v="Green"/>
    <m/>
    <m/>
    <m/>
    <m/>
    <m/>
    <n v="50"/>
    <n v="50"/>
    <m/>
    <m/>
    <m/>
    <m/>
    <m/>
    <m/>
  </r>
  <r>
    <x v="2"/>
    <x v="15"/>
    <s v="A"/>
    <s v="B-1"/>
    <s v="Buds"/>
    <s v="AD 161"/>
    <s v="Black"/>
    <m/>
    <m/>
    <m/>
    <m/>
    <m/>
    <n v="50"/>
    <n v="50"/>
    <m/>
    <m/>
    <m/>
    <m/>
    <m/>
    <m/>
  </r>
  <r>
    <x v="2"/>
    <x v="16"/>
    <s v="A"/>
    <s v="B-1"/>
    <s v="Buds"/>
    <s v="AD Alpha"/>
    <s v="Dark Cyan"/>
    <n v="2800"/>
    <n v="3000"/>
    <m/>
    <m/>
    <m/>
    <n v="1400"/>
    <n v="1400"/>
    <n v="0.46666666666666667"/>
    <n v="35"/>
    <n v="10"/>
    <n v="140"/>
    <n v="4"/>
    <s v="Ashok"/>
  </r>
  <r>
    <x v="2"/>
    <x v="17"/>
    <s v="A"/>
    <s v="B-1"/>
    <s v="Buds"/>
    <s v="AD Plus 311"/>
    <s v="Black"/>
    <n v="3100"/>
    <n v="3300"/>
    <n v="3100"/>
    <m/>
    <m/>
    <n v="3450"/>
    <n v="3450"/>
    <n v="1.0454545454545454"/>
    <n v="63"/>
    <n v="10"/>
    <n v="345"/>
    <n v="5.4761904761904763"/>
    <s v="Rishikesh"/>
  </r>
  <r>
    <x v="3"/>
    <x v="0"/>
    <s v="A"/>
    <s v="1st"/>
    <s v="Buds"/>
    <s v="AD 111 V2"/>
    <s v="Black"/>
    <n v="1500"/>
    <n v="2800"/>
    <n v="1500"/>
    <m/>
    <m/>
    <n v="1450"/>
    <n v="1450"/>
    <n v="1.0357142857142858"/>
    <n v="70"/>
    <n v="10"/>
    <n v="290"/>
    <n v="4.1428571428571432"/>
    <s v="Sovesh"/>
  </r>
  <r>
    <x v="3"/>
    <x v="0"/>
    <s v="A"/>
    <s v="1st"/>
    <s v="Buds"/>
    <s v="AD Alpha"/>
    <s v="Dark Cyan"/>
    <m/>
    <m/>
    <m/>
    <m/>
    <m/>
    <n v="1450"/>
    <n v="1450"/>
    <m/>
    <m/>
    <m/>
    <m/>
    <m/>
    <m/>
  </r>
  <r>
    <x v="3"/>
    <x v="1"/>
    <s v="A"/>
    <s v="1st"/>
    <s v="Buds"/>
    <s v="AD 191 ANC"/>
    <s v="White"/>
    <n v="2700"/>
    <n v="2800"/>
    <n v="2700"/>
    <m/>
    <m/>
    <n v="2600"/>
    <n v="2600"/>
    <n v="1"/>
    <n v="61"/>
    <n v="10"/>
    <n v="280"/>
    <n v="4.5901639344262293"/>
    <s v="Atul"/>
  </r>
  <r>
    <x v="3"/>
    <x v="1"/>
    <s v="A"/>
    <s v="1st"/>
    <s v="Buds"/>
    <s v="AD 131 Pro Buds"/>
    <s v="Black"/>
    <m/>
    <m/>
    <m/>
    <m/>
    <m/>
    <n v="100"/>
    <n v="100"/>
    <m/>
    <m/>
    <m/>
    <m/>
    <m/>
    <m/>
  </r>
  <r>
    <x v="3"/>
    <x v="1"/>
    <s v="A"/>
    <s v="1st"/>
    <s v="Buds"/>
    <s v="AD 131 Pro Buds"/>
    <s v="Blue"/>
    <m/>
    <m/>
    <m/>
    <m/>
    <m/>
    <n v="50"/>
    <n v="50"/>
    <m/>
    <m/>
    <m/>
    <m/>
    <m/>
    <m/>
  </r>
  <r>
    <x v="3"/>
    <x v="1"/>
    <s v="A"/>
    <s v="1st"/>
    <s v="Buds"/>
    <s v="AD 131 Pro Buds"/>
    <s v="Coco Brown"/>
    <m/>
    <m/>
    <m/>
    <m/>
    <m/>
    <n v="50"/>
    <n v="50"/>
    <m/>
    <m/>
    <m/>
    <m/>
    <m/>
    <m/>
  </r>
  <r>
    <x v="3"/>
    <x v="2"/>
    <s v="A"/>
    <s v="1st"/>
    <s v="Buds"/>
    <s v="AD 141 ANC"/>
    <s v="Black"/>
    <n v="2600"/>
    <n v="2800"/>
    <n v="2600"/>
    <n v="100"/>
    <m/>
    <n v="2450"/>
    <n v="2550"/>
    <n v="0.9642857142857143"/>
    <n v="65"/>
    <n v="10"/>
    <n v="270"/>
    <n v="4.1538461538461542"/>
    <s v="Lokesh"/>
  </r>
  <r>
    <x v="3"/>
    <x v="2"/>
    <s v="A"/>
    <s v="1st"/>
    <s v="Buds"/>
    <s v="AD Ultra pro"/>
    <s v="White"/>
    <m/>
    <m/>
    <m/>
    <m/>
    <m/>
    <n v="50"/>
    <n v="50"/>
    <m/>
    <m/>
    <m/>
    <m/>
    <m/>
    <m/>
  </r>
  <r>
    <x v="3"/>
    <x v="2"/>
    <s v="A"/>
    <s v="1st"/>
    <s v="Buds"/>
    <s v="AD Unity ANC"/>
    <s v="Black"/>
    <m/>
    <m/>
    <m/>
    <m/>
    <m/>
    <n v="50"/>
    <n v="50"/>
    <m/>
    <m/>
    <m/>
    <m/>
    <m/>
    <m/>
  </r>
  <r>
    <x v="3"/>
    <x v="2"/>
    <s v="A"/>
    <s v="1st"/>
    <s v="Buds"/>
    <s v="AD Unity ANC"/>
    <s v="Grey"/>
    <m/>
    <m/>
    <m/>
    <m/>
    <m/>
    <n v="150"/>
    <n v="150"/>
    <m/>
    <m/>
    <m/>
    <m/>
    <m/>
    <m/>
  </r>
  <r>
    <x v="3"/>
    <x v="3"/>
    <s v="A"/>
    <s v="1st"/>
    <s v="Buds"/>
    <s v="AD 280 ANC"/>
    <s v="Green"/>
    <m/>
    <n v="2800"/>
    <m/>
    <m/>
    <m/>
    <n v="50"/>
    <n v="50"/>
    <n v="0.5535714285714286"/>
    <n v="60"/>
    <n v="10"/>
    <n v="155"/>
    <n v="2.5833333333333335"/>
    <s v="Prashant"/>
  </r>
  <r>
    <x v="3"/>
    <x v="3"/>
    <s v="A"/>
    <s v="1st"/>
    <s v="Buds"/>
    <s v="AD Nirvana ion G2"/>
    <s v="White"/>
    <n v="2700"/>
    <m/>
    <n v="2700"/>
    <n v="850"/>
    <m/>
    <n v="1450"/>
    <n v="2300"/>
    <m/>
    <m/>
    <m/>
    <m/>
    <m/>
    <m/>
  </r>
  <r>
    <x v="3"/>
    <x v="3"/>
    <s v="A"/>
    <s v="1st"/>
    <s v="Buds"/>
    <s v="AD 138"/>
    <s v="Black"/>
    <m/>
    <m/>
    <m/>
    <m/>
    <m/>
    <n v="50"/>
    <n v="50"/>
    <m/>
    <m/>
    <m/>
    <m/>
    <m/>
    <m/>
  </r>
  <r>
    <x v="3"/>
    <x v="4"/>
    <s v="A"/>
    <s v="1st"/>
    <s v="Buds"/>
    <s v="AD 148-N"/>
    <s v="CC"/>
    <n v="1600"/>
    <n v="2000"/>
    <n v="1600"/>
    <m/>
    <m/>
    <n v="1500"/>
    <n v="1500"/>
    <n v="0.77500000000000002"/>
    <n v="66"/>
    <n v="10"/>
    <n v="155"/>
    <n v="2.3484848484848486"/>
    <s v="Ram Sagar"/>
  </r>
  <r>
    <x v="3"/>
    <x v="4"/>
    <s v="A"/>
    <s v="1st"/>
    <s v="Buds"/>
    <s v="AD 71"/>
    <s v="Black"/>
    <m/>
    <m/>
    <m/>
    <m/>
    <m/>
    <n v="50"/>
    <n v="50"/>
    <m/>
    <m/>
    <m/>
    <m/>
    <m/>
    <m/>
  </r>
  <r>
    <x v="3"/>
    <x v="5"/>
    <s v="A"/>
    <s v="1st"/>
    <s v="Buds"/>
    <s v="AD 161 Pro Buds"/>
    <s v="Green"/>
    <m/>
    <m/>
    <m/>
    <n v="500"/>
    <m/>
    <m/>
    <n v="500"/>
    <s v="-"/>
    <n v="56"/>
    <n v="2.5"/>
    <m/>
    <m/>
    <s v="Anshu"/>
  </r>
  <r>
    <x v="3"/>
    <x v="5"/>
    <s v="A"/>
    <s v="1st"/>
    <s v="Buds"/>
    <s v="AD 161 Pro Buds"/>
    <s v="Blue"/>
    <m/>
    <m/>
    <m/>
    <n v="50"/>
    <m/>
    <m/>
    <n v="50"/>
    <m/>
    <m/>
    <m/>
    <m/>
    <m/>
    <m/>
  </r>
  <r>
    <x v="3"/>
    <x v="6"/>
    <s v="A"/>
    <s v="1st"/>
    <s v="Buds"/>
    <s v="AD Nirvana X"/>
    <s v="Cosmic"/>
    <n v="2600"/>
    <n v="2800"/>
    <n v="2600"/>
    <m/>
    <m/>
    <n v="2500"/>
    <n v="2500"/>
    <n v="0.9464285714285714"/>
    <n v="72"/>
    <n v="10"/>
    <n v="265"/>
    <n v="3.6805555555555554"/>
    <s v="Jitendra"/>
  </r>
  <r>
    <x v="3"/>
    <x v="6"/>
    <s v="A"/>
    <s v="1st"/>
    <s v="Buds"/>
    <s v="AD 800"/>
    <s v="White"/>
    <m/>
    <m/>
    <m/>
    <m/>
    <m/>
    <n v="100"/>
    <n v="100"/>
    <m/>
    <m/>
    <m/>
    <m/>
    <m/>
    <m/>
  </r>
  <r>
    <x v="3"/>
    <x v="6"/>
    <s v="A"/>
    <s v="1st"/>
    <s v="Buds"/>
    <s v="AD 800 Hidef"/>
    <s v="Silver"/>
    <m/>
    <m/>
    <m/>
    <m/>
    <m/>
    <n v="50"/>
    <n v="50"/>
    <m/>
    <m/>
    <m/>
    <m/>
    <m/>
    <m/>
  </r>
  <r>
    <x v="3"/>
    <x v="7"/>
    <s v="A"/>
    <s v="1st"/>
    <s v="Buds"/>
    <s v="AD Nirvana ANC N Mold"/>
    <s v="Black"/>
    <n v="2600"/>
    <n v="2800"/>
    <n v="2600"/>
    <m/>
    <m/>
    <n v="2550"/>
    <n v="2550"/>
    <n v="0.9821428571428571"/>
    <n v="64"/>
    <n v="10"/>
    <n v="275"/>
    <n v="4.296875"/>
    <s v="Digamber"/>
  </r>
  <r>
    <x v="3"/>
    <x v="7"/>
    <s v="A"/>
    <s v="1st"/>
    <s v="Buds"/>
    <s v="AD Nirvana ANC Pro"/>
    <s v="Northen Lights"/>
    <m/>
    <m/>
    <m/>
    <m/>
    <m/>
    <n v="50"/>
    <n v="50"/>
    <m/>
    <m/>
    <m/>
    <m/>
    <m/>
    <m/>
  </r>
  <r>
    <x v="3"/>
    <x v="7"/>
    <s v="A"/>
    <s v="1st"/>
    <s v="Buds"/>
    <s v="AD Nirvana ANC Pro"/>
    <s v="Blazing Comet"/>
    <m/>
    <m/>
    <m/>
    <m/>
    <m/>
    <n v="50"/>
    <n v="50"/>
    <m/>
    <m/>
    <m/>
    <m/>
    <m/>
    <m/>
  </r>
  <r>
    <x v="3"/>
    <x v="7"/>
    <s v="A"/>
    <s v="1st"/>
    <s v="Buds"/>
    <s v="AD Nirvana ANC"/>
    <s v="Northen Lights"/>
    <m/>
    <m/>
    <m/>
    <m/>
    <m/>
    <n v="50"/>
    <n v="50"/>
    <m/>
    <m/>
    <m/>
    <m/>
    <m/>
    <m/>
  </r>
  <r>
    <x v="3"/>
    <x v="7"/>
    <s v="A"/>
    <s v="1st"/>
    <s v="Buds"/>
    <s v="AD 131 Elite ANC"/>
    <s v="Black"/>
    <m/>
    <m/>
    <m/>
    <m/>
    <m/>
    <n v="50"/>
    <n v="50"/>
    <m/>
    <m/>
    <m/>
    <m/>
    <m/>
    <m/>
  </r>
  <r>
    <x v="3"/>
    <x v="8"/>
    <s v="A"/>
    <s v="2nd"/>
    <s v="Buds"/>
    <s v="AD 131"/>
    <s v="Black"/>
    <n v="2700"/>
    <n v="3100"/>
    <n v="2700"/>
    <m/>
    <m/>
    <n v="1650"/>
    <n v="1650"/>
    <n v="0.56451612903225812"/>
    <n v="67"/>
    <n v="10"/>
    <n v="170"/>
    <n v="2.5373134328358211"/>
    <s v="Narendra"/>
  </r>
  <r>
    <x v="3"/>
    <x v="8"/>
    <s v="A"/>
    <s v="2nd"/>
    <s v="Buds"/>
    <s v="AD 131"/>
    <s v="Iron Blood"/>
    <m/>
    <m/>
    <m/>
    <m/>
    <n v="50"/>
    <m/>
    <n v="0"/>
    <m/>
    <m/>
    <m/>
    <m/>
    <m/>
    <m/>
  </r>
  <r>
    <x v="3"/>
    <x v="8"/>
    <s v="A"/>
    <s v="2nd"/>
    <s v="Buds"/>
    <s v="AD 161-N"/>
    <s v="Black"/>
    <m/>
    <m/>
    <m/>
    <m/>
    <m/>
    <n v="50"/>
    <n v="50"/>
    <m/>
    <m/>
    <m/>
    <m/>
    <m/>
    <m/>
  </r>
  <r>
    <x v="3"/>
    <x v="9"/>
    <s v="A"/>
    <s v="2nd"/>
    <s v="Buds"/>
    <s v="AD Plus 311"/>
    <s v="Black"/>
    <n v="2700"/>
    <n v="3000"/>
    <n v="2700"/>
    <m/>
    <m/>
    <n v="2700"/>
    <n v="2700"/>
    <n v="0.96666666666666667"/>
    <n v="64"/>
    <n v="10"/>
    <n v="290"/>
    <n v="4.53125"/>
    <s v="Paramjeet"/>
  </r>
  <r>
    <x v="3"/>
    <x v="9"/>
    <s v="A"/>
    <s v="2nd"/>
    <s v="Buds"/>
    <s v="AD Plus 311"/>
    <s v="Grey"/>
    <m/>
    <m/>
    <m/>
    <m/>
    <m/>
    <n v="50"/>
    <n v="50"/>
    <m/>
    <m/>
    <m/>
    <m/>
    <m/>
    <m/>
  </r>
  <r>
    <x v="3"/>
    <x v="9"/>
    <s v="A"/>
    <s v="2nd"/>
    <s v="Buds"/>
    <s v="AD 311 Pro"/>
    <s v="Blue"/>
    <m/>
    <m/>
    <m/>
    <m/>
    <m/>
    <n v="100"/>
    <n v="100"/>
    <m/>
    <m/>
    <m/>
    <m/>
    <m/>
    <m/>
  </r>
  <r>
    <x v="3"/>
    <x v="9"/>
    <s v="A"/>
    <s v="2nd"/>
    <s v="Buds"/>
    <s v="AD 131"/>
    <s v="Black"/>
    <m/>
    <m/>
    <m/>
    <m/>
    <m/>
    <n v="50"/>
    <n v="50"/>
    <m/>
    <m/>
    <m/>
    <m/>
    <m/>
    <m/>
  </r>
  <r>
    <x v="3"/>
    <x v="10"/>
    <s v="A"/>
    <s v="2nd"/>
    <s v="Buds"/>
    <s v="AD Supreme"/>
    <s v="Black"/>
    <n v="2700"/>
    <n v="3000"/>
    <n v="2700"/>
    <m/>
    <m/>
    <n v="1900"/>
    <n v="1900"/>
    <n v="0.6333333333333333"/>
    <n v="62"/>
    <n v="10"/>
    <n v="190"/>
    <n v="3.064516129032258"/>
    <s v="Ravindra"/>
  </r>
  <r>
    <x v="3"/>
    <x v="11"/>
    <s v="A"/>
    <s v="2nd"/>
    <s v="Buds"/>
    <s v="AD Alpha"/>
    <s v="Dark Cyan"/>
    <n v="2300"/>
    <n v="2700"/>
    <n v="2300"/>
    <m/>
    <m/>
    <n v="2250"/>
    <n v="2250"/>
    <n v="0.88888888888888884"/>
    <n v="62"/>
    <n v="10"/>
    <n v="240"/>
    <n v="3.870967741935484"/>
    <s v="Jitendra"/>
  </r>
  <r>
    <x v="3"/>
    <x v="11"/>
    <s v="A"/>
    <s v="2nd"/>
    <s v="Buds"/>
    <s v="AD 121 Pro Plus"/>
    <s v="Blue"/>
    <m/>
    <m/>
    <m/>
    <m/>
    <m/>
    <n v="100"/>
    <n v="100"/>
    <m/>
    <m/>
    <m/>
    <m/>
    <m/>
    <m/>
  </r>
  <r>
    <x v="3"/>
    <x v="11"/>
    <s v="A"/>
    <s v="2nd"/>
    <s v="Buds"/>
    <s v="AD 181 Pro"/>
    <s v="Coral Bloom"/>
    <m/>
    <m/>
    <m/>
    <m/>
    <m/>
    <n v="50"/>
    <n v="50"/>
    <m/>
    <m/>
    <m/>
    <m/>
    <m/>
    <m/>
  </r>
  <r>
    <x v="3"/>
    <x v="12"/>
    <s v="A"/>
    <s v="2nd"/>
    <s v="Buds"/>
    <s v="AD 131"/>
    <s v="White"/>
    <n v="3000"/>
    <n v="3000"/>
    <n v="3000"/>
    <m/>
    <m/>
    <n v="2650"/>
    <n v="2650"/>
    <n v="0.93333333333333335"/>
    <n v="65"/>
    <n v="10"/>
    <n v="280"/>
    <n v="4.3076923076923075"/>
    <s v="Amar"/>
  </r>
  <r>
    <x v="3"/>
    <x v="12"/>
    <s v="A"/>
    <s v="2nd"/>
    <s v="Buds"/>
    <s v="AD 131"/>
    <s v="Viper Green"/>
    <m/>
    <m/>
    <m/>
    <m/>
    <m/>
    <n v="50"/>
    <n v="50"/>
    <m/>
    <m/>
    <m/>
    <m/>
    <m/>
    <m/>
  </r>
  <r>
    <x v="3"/>
    <x v="12"/>
    <s v="A"/>
    <s v="2nd"/>
    <s v="Buds"/>
    <s v="AD 131"/>
    <s v="CB"/>
    <m/>
    <m/>
    <m/>
    <m/>
    <m/>
    <n v="50"/>
    <n v="50"/>
    <m/>
    <m/>
    <m/>
    <m/>
    <m/>
    <m/>
  </r>
  <r>
    <x v="3"/>
    <x v="12"/>
    <s v="A"/>
    <s v="2nd"/>
    <s v="Buds"/>
    <s v="AD 131"/>
    <s v="Black"/>
    <m/>
    <m/>
    <m/>
    <m/>
    <m/>
    <n v="50"/>
    <n v="50"/>
    <m/>
    <m/>
    <m/>
    <m/>
    <m/>
    <m/>
  </r>
  <r>
    <x v="3"/>
    <x v="14"/>
    <s v="A"/>
    <s v="B-1"/>
    <s v="Buds"/>
    <s v="AD Primo"/>
    <s v="Black"/>
    <m/>
    <n v="3400"/>
    <m/>
    <m/>
    <m/>
    <n v="50"/>
    <n v="50"/>
    <n v="0.98529411764705888"/>
    <n v="63"/>
    <n v="10"/>
    <n v="335"/>
    <n v="5.3174603174603172"/>
    <s v="Dalchand"/>
  </r>
  <r>
    <x v="3"/>
    <x v="14"/>
    <s v="A"/>
    <s v="B-1"/>
    <s v="Buds"/>
    <s v="AD 91"/>
    <s v="Grey"/>
    <n v="2900"/>
    <m/>
    <n v="2900"/>
    <m/>
    <m/>
    <n v="3000"/>
    <n v="3000"/>
    <m/>
    <m/>
    <m/>
    <m/>
    <m/>
    <m/>
  </r>
  <r>
    <x v="3"/>
    <x v="14"/>
    <s v="A"/>
    <s v="B-1"/>
    <s v="Buds"/>
    <s v="AD 161"/>
    <s v="White"/>
    <m/>
    <m/>
    <m/>
    <m/>
    <m/>
    <n v="300"/>
    <n v="300"/>
    <m/>
    <m/>
    <m/>
    <m/>
    <m/>
    <m/>
  </r>
  <r>
    <x v="3"/>
    <x v="15"/>
    <s v="A"/>
    <s v="B-1"/>
    <s v="Buds"/>
    <s v="AD 163"/>
    <s v="Black"/>
    <n v="3000"/>
    <n v="3000"/>
    <n v="3000"/>
    <m/>
    <m/>
    <n v="2650"/>
    <n v="2650"/>
    <n v="0.96666666666666667"/>
    <n v="60"/>
    <n v="10"/>
    <n v="290"/>
    <n v="4.833333333333333"/>
    <s v="Vijay"/>
  </r>
  <r>
    <x v="3"/>
    <x v="15"/>
    <s v="A"/>
    <s v="B-1"/>
    <s v="Buds"/>
    <s v="AD 163"/>
    <s v="White"/>
    <m/>
    <m/>
    <m/>
    <m/>
    <m/>
    <n v="50"/>
    <n v="50"/>
    <m/>
    <m/>
    <m/>
    <m/>
    <m/>
    <m/>
  </r>
  <r>
    <x v="3"/>
    <x v="15"/>
    <s v="A"/>
    <s v="B-1"/>
    <s v="Buds"/>
    <s v="AD 163"/>
    <s v="Blue"/>
    <m/>
    <m/>
    <m/>
    <m/>
    <m/>
    <n v="150"/>
    <n v="150"/>
    <m/>
    <m/>
    <m/>
    <m/>
    <m/>
    <m/>
  </r>
  <r>
    <x v="3"/>
    <x v="15"/>
    <s v="A"/>
    <s v="B-1"/>
    <s v="Buds"/>
    <s v="AD 161"/>
    <s v="Black"/>
    <m/>
    <m/>
    <m/>
    <m/>
    <m/>
    <n v="50"/>
    <n v="50"/>
    <m/>
    <m/>
    <m/>
    <m/>
    <m/>
    <m/>
  </r>
  <r>
    <x v="3"/>
    <x v="16"/>
    <s v="A"/>
    <s v="B-1"/>
    <s v="Buds"/>
    <s v="AD Alpha"/>
    <s v="Dark Cyan"/>
    <n v="1500"/>
    <n v="2800"/>
    <n v="1500"/>
    <m/>
    <m/>
    <n v="2800"/>
    <n v="2800"/>
    <n v="1.0357142857142858"/>
    <n v="61"/>
    <n v="10"/>
    <n v="290"/>
    <n v="4.7540983606557381"/>
    <s v="Ashok"/>
  </r>
  <r>
    <x v="3"/>
    <x v="16"/>
    <s v="A"/>
    <s v="B-1"/>
    <s v="Buds"/>
    <s v="AD Alpha"/>
    <s v="White"/>
    <m/>
    <m/>
    <m/>
    <m/>
    <m/>
    <n v="100"/>
    <n v="100"/>
    <m/>
    <m/>
    <m/>
    <m/>
    <m/>
    <m/>
  </r>
  <r>
    <x v="3"/>
    <x v="17"/>
    <s v="A"/>
    <s v="B-1"/>
    <s v="Buds"/>
    <s v="AD Plus 311"/>
    <s v="Black"/>
    <n v="3000"/>
    <n v="3200"/>
    <n v="3000"/>
    <m/>
    <m/>
    <n v="3150"/>
    <n v="3150"/>
    <n v="1.015625"/>
    <n v="63"/>
    <n v="10"/>
    <n v="325"/>
    <n v="5.1587301587301591"/>
    <s v="Rishikesh"/>
  </r>
  <r>
    <x v="3"/>
    <x v="17"/>
    <s v="A"/>
    <s v="B-1"/>
    <s v="Buds"/>
    <s v="AD Plus 311"/>
    <s v="Blue"/>
    <m/>
    <m/>
    <m/>
    <m/>
    <m/>
    <n v="50"/>
    <n v="50"/>
    <m/>
    <m/>
    <m/>
    <m/>
    <m/>
    <m/>
  </r>
  <r>
    <x v="3"/>
    <x v="17"/>
    <s v="A"/>
    <s v="B-1"/>
    <s v="Buds"/>
    <s v="AD Plus 311"/>
    <s v="Red"/>
    <m/>
    <m/>
    <m/>
    <m/>
    <m/>
    <n v="50"/>
    <n v="50"/>
    <m/>
    <m/>
    <m/>
    <m/>
    <m/>
    <m/>
  </r>
  <r>
    <x v="4"/>
    <x v="0"/>
    <s v="A"/>
    <s v="1st"/>
    <s v="Buds"/>
    <s v="AD 111 V2"/>
    <s v="Black"/>
    <n v="3300"/>
    <n v="3000"/>
    <n v="3300"/>
    <m/>
    <m/>
    <n v="3000"/>
    <n v="3000"/>
    <n v="1.0333333333333334"/>
    <n v="69"/>
    <n v="10"/>
    <n v="310"/>
    <n v="4.4927536231884062"/>
    <s v="Sovesh"/>
  </r>
  <r>
    <x v="4"/>
    <x v="0"/>
    <s v="A"/>
    <s v="1st"/>
    <s v="Buds"/>
    <s v="AD Alpha"/>
    <s v="Dark Cyan"/>
    <m/>
    <m/>
    <m/>
    <m/>
    <m/>
    <n v="50"/>
    <n v="50"/>
    <m/>
    <m/>
    <m/>
    <m/>
    <m/>
    <m/>
  </r>
  <r>
    <x v="4"/>
    <x v="0"/>
    <s v="A"/>
    <s v="1st"/>
    <s v="Buds"/>
    <s v="AD 91 Prime "/>
    <s v="Midnight Black"/>
    <m/>
    <m/>
    <m/>
    <m/>
    <m/>
    <n v="50"/>
    <n v="50"/>
    <m/>
    <m/>
    <m/>
    <m/>
    <m/>
    <m/>
  </r>
  <r>
    <x v="4"/>
    <x v="1"/>
    <s v="A"/>
    <s v="1st"/>
    <s v="Buds"/>
    <s v="AD 191 ANC"/>
    <s v="White"/>
    <n v="2900"/>
    <n v="3000"/>
    <n v="2900"/>
    <m/>
    <m/>
    <n v="2900"/>
    <n v="2900"/>
    <n v="1"/>
    <n v="62"/>
    <n v="10"/>
    <n v="300"/>
    <n v="4.838709677419355"/>
    <m/>
  </r>
  <r>
    <x v="4"/>
    <x v="1"/>
    <s v="A"/>
    <s v="1st"/>
    <s v="Buds"/>
    <s v="AD 161 Elite ANC"/>
    <s v="Black"/>
    <m/>
    <m/>
    <m/>
    <m/>
    <m/>
    <n v="100"/>
    <n v="100"/>
    <m/>
    <m/>
    <m/>
    <m/>
    <m/>
    <m/>
  </r>
  <r>
    <x v="4"/>
    <x v="2"/>
    <s v="A"/>
    <s v="1st"/>
    <s v="Buds"/>
    <s v="AD 141 ANC"/>
    <s v="Black"/>
    <n v="700"/>
    <n v="2800"/>
    <n v="700"/>
    <m/>
    <m/>
    <n v="700"/>
    <n v="700"/>
    <n v="0.97928571428571431"/>
    <n v="63"/>
    <n v="10"/>
    <n v="274.2"/>
    <n v="4.352380952380952"/>
    <s v="Lokesh"/>
  </r>
  <r>
    <x v="4"/>
    <x v="2"/>
    <s v="A"/>
    <s v="1st"/>
    <s v="Buds"/>
    <s v="AD 161 Elite ANC"/>
    <s v="Black"/>
    <n v="1900"/>
    <m/>
    <n v="1900"/>
    <m/>
    <m/>
    <n v="1900"/>
    <n v="1900"/>
    <m/>
    <m/>
    <m/>
    <m/>
    <m/>
    <m/>
  </r>
  <r>
    <x v="4"/>
    <x v="2"/>
    <s v="A"/>
    <s v="1st"/>
    <s v="Buds"/>
    <s v="AD 161 Elite ANC"/>
    <s v="Blue"/>
    <m/>
    <m/>
    <m/>
    <m/>
    <m/>
    <n v="50"/>
    <n v="50"/>
    <m/>
    <m/>
    <m/>
    <m/>
    <m/>
    <m/>
  </r>
  <r>
    <x v="4"/>
    <x v="2"/>
    <s v="A"/>
    <s v="1st"/>
    <s v="Buds"/>
    <s v="AD Unity ANC"/>
    <s v="Grey"/>
    <m/>
    <m/>
    <m/>
    <m/>
    <m/>
    <n v="42"/>
    <n v="42"/>
    <m/>
    <m/>
    <m/>
    <m/>
    <m/>
    <m/>
  </r>
  <r>
    <x v="4"/>
    <x v="2"/>
    <s v="A"/>
    <s v="1st"/>
    <s v="Buds"/>
    <s v="AD 191 ANC"/>
    <s v="White"/>
    <m/>
    <m/>
    <m/>
    <n v="50"/>
    <m/>
    <n v="50"/>
    <n v="100"/>
    <m/>
    <m/>
    <m/>
    <m/>
    <m/>
    <m/>
  </r>
  <r>
    <x v="4"/>
    <x v="3"/>
    <s v="A"/>
    <s v="1st"/>
    <s v="Buds"/>
    <s v="AD Nirvana ion N Mold"/>
    <s v="Black"/>
    <n v="2800"/>
    <n v="2800"/>
    <n v="2800"/>
    <m/>
    <m/>
    <n v="1350"/>
    <n v="1350"/>
    <n v="0.8214285714285714"/>
    <n v="61"/>
    <n v="10"/>
    <n v="230"/>
    <n v="3.7704918032786887"/>
    <s v="Prashant"/>
  </r>
  <r>
    <x v="4"/>
    <x v="3"/>
    <s v="A"/>
    <s v="1st"/>
    <s v="Buds"/>
    <s v="AD Nirvana ion G2"/>
    <s v="White"/>
    <m/>
    <m/>
    <m/>
    <m/>
    <m/>
    <n v="900"/>
    <n v="900"/>
    <m/>
    <m/>
    <m/>
    <m/>
    <m/>
    <m/>
  </r>
  <r>
    <x v="4"/>
    <x v="3"/>
    <s v="A"/>
    <s v="1st"/>
    <s v="Buds"/>
    <s v="AD 280 ANC"/>
    <s v="Black"/>
    <m/>
    <m/>
    <m/>
    <m/>
    <m/>
    <n v="50"/>
    <n v="50"/>
    <m/>
    <m/>
    <m/>
    <m/>
    <m/>
    <m/>
  </r>
  <r>
    <x v="4"/>
    <x v="4"/>
    <s v="A"/>
    <s v="1st"/>
    <s v="Buds"/>
    <s v="AD 148-N"/>
    <s v="White"/>
    <n v="2700"/>
    <n v="2800"/>
    <n v="2700"/>
    <m/>
    <m/>
    <n v="1950"/>
    <n v="1950"/>
    <n v="0.8214285714285714"/>
    <n v="69"/>
    <n v="10"/>
    <n v="230"/>
    <n v="3.3333333333333335"/>
    <s v="Ram Sagar"/>
  </r>
  <r>
    <x v="4"/>
    <x v="4"/>
    <s v="A"/>
    <s v="1st"/>
    <s v="Buds"/>
    <s v="AD Ultra Plus"/>
    <s v="Blue"/>
    <m/>
    <m/>
    <m/>
    <n v="200"/>
    <m/>
    <n v="50"/>
    <n v="250"/>
    <m/>
    <m/>
    <m/>
    <m/>
    <m/>
    <m/>
  </r>
  <r>
    <x v="4"/>
    <x v="4"/>
    <s v="A"/>
    <s v="1st"/>
    <s v="Buds"/>
    <s v="AD Ultra Plus"/>
    <s v="Olive Slate"/>
    <m/>
    <m/>
    <m/>
    <m/>
    <m/>
    <n v="200"/>
    <n v="200"/>
    <m/>
    <m/>
    <m/>
    <m/>
    <m/>
    <m/>
  </r>
  <r>
    <x v="4"/>
    <x v="4"/>
    <s v="A"/>
    <s v="1st"/>
    <s v="Buds"/>
    <s v="AD 148-N"/>
    <s v="Black"/>
    <m/>
    <m/>
    <m/>
    <m/>
    <m/>
    <n v="100"/>
    <n v="100"/>
    <m/>
    <m/>
    <m/>
    <m/>
    <m/>
    <m/>
  </r>
  <r>
    <x v="4"/>
    <x v="5"/>
    <s v="A"/>
    <s v="1st"/>
    <s v="Buds"/>
    <s v="AD 161 Pro Buds"/>
    <s v="Green"/>
    <m/>
    <m/>
    <m/>
    <n v="900"/>
    <m/>
    <m/>
    <n v="900"/>
    <s v="-"/>
    <n v="39"/>
    <n v="2.5"/>
    <n v="20"/>
    <n v="0.51282051282051277"/>
    <s v="Anshu"/>
  </r>
  <r>
    <x v="4"/>
    <x v="5"/>
    <s v="A"/>
    <s v="1st"/>
    <s v="Buds"/>
    <s v="AD 161 Pro Buds"/>
    <s v="Blue"/>
    <m/>
    <m/>
    <m/>
    <m/>
    <n v="50"/>
    <m/>
    <n v="0"/>
    <m/>
    <m/>
    <m/>
    <m/>
    <m/>
    <m/>
  </r>
  <r>
    <x v="4"/>
    <x v="6"/>
    <s v="A"/>
    <s v="1st"/>
    <s v="Buds"/>
    <s v="AD Nirvana X"/>
    <s v="Cosmic"/>
    <n v="2700"/>
    <n v="2800"/>
    <n v="2700"/>
    <m/>
    <m/>
    <n v="2750"/>
    <n v="2750"/>
    <n v="1"/>
    <n v="74"/>
    <n v="10"/>
    <n v="280"/>
    <n v="3.7837837837837838"/>
    <s v="Jitendra"/>
  </r>
  <r>
    <x v="4"/>
    <x v="6"/>
    <s v="A"/>
    <s v="1st"/>
    <s v="Buds"/>
    <s v="AD 800 Hidef"/>
    <s v="Grey"/>
    <m/>
    <m/>
    <m/>
    <m/>
    <m/>
    <n v="50"/>
    <n v="50"/>
    <m/>
    <m/>
    <m/>
    <m/>
    <m/>
    <m/>
  </r>
  <r>
    <x v="4"/>
    <x v="7"/>
    <s v="A"/>
    <s v="1st"/>
    <s v="Buds"/>
    <s v="AD Nirvana ANC N Mold"/>
    <s v="Black"/>
    <n v="2800"/>
    <n v="2800"/>
    <n v="2800"/>
    <m/>
    <m/>
    <n v="2750"/>
    <n v="2750"/>
    <n v="1.0357142857142858"/>
    <n v="59"/>
    <n v="10"/>
    <n v="290"/>
    <n v="4.9152542372881358"/>
    <s v="Digamber"/>
  </r>
  <r>
    <x v="4"/>
    <x v="7"/>
    <s v="A"/>
    <s v="1st"/>
    <s v="Buds"/>
    <s v="AD Nirvana ANC Pro"/>
    <s v="Blazing Comet"/>
    <m/>
    <m/>
    <m/>
    <m/>
    <m/>
    <n v="50"/>
    <n v="50"/>
    <m/>
    <m/>
    <m/>
    <m/>
    <m/>
    <m/>
  </r>
  <r>
    <x v="4"/>
    <x v="7"/>
    <s v="A"/>
    <s v="1st"/>
    <s v="Buds"/>
    <s v="AD 131 Elite ANC"/>
    <s v="White"/>
    <m/>
    <m/>
    <m/>
    <m/>
    <m/>
    <n v="100"/>
    <n v="100"/>
    <m/>
    <m/>
    <m/>
    <m/>
    <m/>
    <m/>
  </r>
  <r>
    <x v="4"/>
    <x v="8"/>
    <s v="A"/>
    <s v="2nd"/>
    <s v="Buds"/>
    <s v="AD 131"/>
    <s v="Black"/>
    <n v="2700"/>
    <n v="3500"/>
    <n v="2700"/>
    <m/>
    <m/>
    <n v="3400"/>
    <n v="3400"/>
    <n v="1"/>
    <n v="67"/>
    <n v="10"/>
    <n v="350"/>
    <n v="5.2238805970149258"/>
    <s v="Narendra"/>
  </r>
  <r>
    <x v="4"/>
    <x v="8"/>
    <s v="A"/>
    <s v="2nd"/>
    <s v="Buds"/>
    <s v="AD 131"/>
    <s v="Iron Blood"/>
    <m/>
    <m/>
    <m/>
    <m/>
    <n v="50"/>
    <m/>
    <n v="0"/>
    <m/>
    <m/>
    <m/>
    <m/>
    <m/>
    <m/>
  </r>
  <r>
    <x v="4"/>
    <x v="8"/>
    <s v="A"/>
    <s v="2nd"/>
    <s v="Buds"/>
    <s v="AD 161"/>
    <s v="Blue"/>
    <m/>
    <m/>
    <m/>
    <m/>
    <m/>
    <n v="50"/>
    <n v="50"/>
    <m/>
    <m/>
    <m/>
    <m/>
    <m/>
    <m/>
  </r>
  <r>
    <x v="4"/>
    <x v="9"/>
    <s v="A"/>
    <s v="2nd"/>
    <s v="Buds"/>
    <s v="AD Plus 311"/>
    <s v="Black"/>
    <n v="1000"/>
    <n v="2500"/>
    <n v="1000"/>
    <m/>
    <m/>
    <n v="700"/>
    <n v="700"/>
    <n v="0.6"/>
    <n v="67"/>
    <n v="10"/>
    <n v="150"/>
    <n v="2.2388059701492535"/>
    <s v="Paramjeet"/>
  </r>
  <r>
    <x v="4"/>
    <x v="9"/>
    <s v="A"/>
    <s v="2nd"/>
    <s v="Buds"/>
    <s v="AD 301"/>
    <s v="Black"/>
    <n v="1200"/>
    <m/>
    <n v="1200"/>
    <m/>
    <m/>
    <n v="750"/>
    <n v="750"/>
    <m/>
    <m/>
    <m/>
    <m/>
    <m/>
    <m/>
  </r>
  <r>
    <x v="4"/>
    <x v="9"/>
    <s v="A"/>
    <s v="2nd"/>
    <s v="Buds"/>
    <s v="AD 311 Pro"/>
    <s v="Blue"/>
    <m/>
    <m/>
    <m/>
    <m/>
    <m/>
    <n v="50"/>
    <n v="50"/>
    <m/>
    <m/>
    <m/>
    <m/>
    <m/>
    <m/>
  </r>
  <r>
    <x v="4"/>
    <x v="10"/>
    <s v="A"/>
    <s v="2nd"/>
    <s v="Buds"/>
    <s v="AD Supreme"/>
    <s v="Black"/>
    <n v="2400"/>
    <n v="3200"/>
    <n v="2400"/>
    <m/>
    <n v="200"/>
    <n v="3000"/>
    <n v="3000"/>
    <n v="1"/>
    <n v="65"/>
    <n v="10"/>
    <n v="320"/>
    <n v="4.9230769230769234"/>
    <s v="Ravindra"/>
  </r>
  <r>
    <x v="4"/>
    <x v="11"/>
    <s v="A"/>
    <s v="2nd"/>
    <s v="Buds"/>
    <s v="AD Alpha"/>
    <s v="Dark Cyan"/>
    <n v="2400"/>
    <n v="2700"/>
    <n v="2400"/>
    <m/>
    <m/>
    <n v="2350"/>
    <n v="2350"/>
    <n v="0.88888888888888884"/>
    <n v="65"/>
    <n v="10"/>
    <n v="240"/>
    <n v="3.6923076923076925"/>
    <s v="Jitendra"/>
  </r>
  <r>
    <x v="4"/>
    <x v="11"/>
    <s v="A"/>
    <s v="2nd"/>
    <s v="Buds"/>
    <s v="AD Alpha"/>
    <s v="Black"/>
    <m/>
    <m/>
    <m/>
    <m/>
    <m/>
    <n v="50"/>
    <n v="50"/>
    <m/>
    <m/>
    <m/>
    <m/>
    <m/>
    <m/>
  </r>
  <r>
    <x v="4"/>
    <x v="12"/>
    <s v="A"/>
    <s v="2nd"/>
    <s v="Buds"/>
    <s v="AD Nirvana Crystal"/>
    <s v="Black"/>
    <n v="1800"/>
    <n v="2000"/>
    <n v="1800"/>
    <m/>
    <m/>
    <n v="1200"/>
    <n v="1200"/>
    <n v="0.625"/>
    <n v="60"/>
    <n v="10"/>
    <n v="125"/>
    <n v="2.0833333333333335"/>
    <s v="Amar"/>
  </r>
  <r>
    <x v="4"/>
    <x v="12"/>
    <s v="A"/>
    <s v="2nd"/>
    <s v="Buds"/>
    <s v="AD 131"/>
    <s v="CB"/>
    <m/>
    <m/>
    <m/>
    <m/>
    <m/>
    <n v="50"/>
    <n v="50"/>
    <m/>
    <m/>
    <m/>
    <m/>
    <m/>
    <m/>
  </r>
  <r>
    <x v="4"/>
    <x v="14"/>
    <s v="A"/>
    <s v="B-1"/>
    <s v="Buds"/>
    <s v="AD Primo"/>
    <s v="Black"/>
    <m/>
    <n v="3200"/>
    <m/>
    <m/>
    <m/>
    <n v="150"/>
    <n v="150"/>
    <n v="1.046875"/>
    <n v="66"/>
    <n v="10"/>
    <n v="335"/>
    <n v="5.0757575757575761"/>
    <s v="Dalchand"/>
  </r>
  <r>
    <x v="4"/>
    <x v="14"/>
    <s v="A"/>
    <s v="B-1"/>
    <s v="Buds"/>
    <s v="AD 91"/>
    <s v="Gray"/>
    <n v="2600"/>
    <m/>
    <n v="2600"/>
    <m/>
    <m/>
    <n v="3100"/>
    <n v="3100"/>
    <m/>
    <m/>
    <m/>
    <m/>
    <m/>
    <m/>
  </r>
  <r>
    <x v="4"/>
    <x v="14"/>
    <s v="A"/>
    <s v="B-1"/>
    <s v="Buds"/>
    <s v="AD 131"/>
    <s v="Midnight Blue"/>
    <m/>
    <m/>
    <m/>
    <m/>
    <m/>
    <n v="100"/>
    <n v="100"/>
    <m/>
    <m/>
    <m/>
    <m/>
    <m/>
    <m/>
  </r>
  <r>
    <x v="4"/>
    <x v="15"/>
    <s v="A"/>
    <s v="B-1"/>
    <s v="Buds"/>
    <s v="AD 163"/>
    <s v="Black"/>
    <n v="3200"/>
    <n v="3500"/>
    <n v="3200"/>
    <m/>
    <m/>
    <n v="3200"/>
    <n v="3200"/>
    <n v="0.94285714285714284"/>
    <n v="64"/>
    <n v="10"/>
    <n v="330"/>
    <n v="5.15625"/>
    <s v="Vijay"/>
  </r>
  <r>
    <x v="4"/>
    <x v="15"/>
    <s v="A"/>
    <s v="B-1"/>
    <s v="Buds"/>
    <s v="AD 163"/>
    <s v="Blue"/>
    <m/>
    <m/>
    <m/>
    <m/>
    <m/>
    <n v="100"/>
    <n v="100"/>
    <m/>
    <m/>
    <m/>
    <m/>
    <m/>
    <m/>
  </r>
  <r>
    <x v="4"/>
    <x v="16"/>
    <s v="A"/>
    <s v="B-1"/>
    <s v="Buds"/>
    <s v="AD Alpha"/>
    <s v="Dark Cyan"/>
    <n v="3200"/>
    <n v="3200"/>
    <n v="3200"/>
    <m/>
    <n v="750"/>
    <n v="2450"/>
    <n v="2450"/>
    <n v="1"/>
    <n v="65"/>
    <n v="10"/>
    <n v="320"/>
    <n v="4.9230769230769234"/>
    <s v="Ashok"/>
  </r>
  <r>
    <x v="4"/>
    <x v="17"/>
    <s v="A"/>
    <s v="B-1"/>
    <s v="Buds"/>
    <s v="AD Plus 311"/>
    <s v="Black"/>
    <n v="3000"/>
    <n v="3000"/>
    <n v="3000"/>
    <m/>
    <m/>
    <n v="2550"/>
    <n v="2550"/>
    <n v="0.85"/>
    <n v="63"/>
    <n v="10"/>
    <n v="255"/>
    <n v="4.0476190476190474"/>
    <s v="Rishikesh"/>
  </r>
  <r>
    <x v="5"/>
    <x v="18"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21">
  <r>
    <x v="0"/>
    <s v="Line 1"/>
    <s v="A"/>
    <s v="1st"/>
    <s v="Buds"/>
    <x v="0"/>
    <x v="0"/>
    <n v="2800"/>
    <n v="3000"/>
    <n v="2800"/>
    <n v="350"/>
    <m/>
    <n v="2700"/>
    <n v="3050"/>
    <n v="0.95"/>
    <n v="66"/>
    <n v="10"/>
    <n v="285"/>
    <n v="4.3181818181818183"/>
    <s v="Sovesh"/>
    <s v="* TRC Pending ."/>
  </r>
  <r>
    <x v="0"/>
    <s v="Line 1"/>
    <s v="A"/>
    <s v="1st"/>
    <s v="Buds"/>
    <x v="1"/>
    <x v="1"/>
    <m/>
    <m/>
    <m/>
    <n v="450"/>
    <m/>
    <n v="100"/>
    <n v="550"/>
    <m/>
    <m/>
    <m/>
    <m/>
    <m/>
    <m/>
    <m/>
  </r>
  <r>
    <x v="0"/>
    <s v="Line 1"/>
    <s v="A"/>
    <s v="1st"/>
    <s v="Buds"/>
    <x v="1"/>
    <x v="2"/>
    <m/>
    <m/>
    <m/>
    <m/>
    <m/>
    <n v="50"/>
    <n v="50"/>
    <m/>
    <m/>
    <m/>
    <m/>
    <m/>
    <m/>
    <m/>
  </r>
  <r>
    <x v="0"/>
    <s v="Line 2"/>
    <s v="A"/>
    <s v="1st"/>
    <s v="Buds"/>
    <x v="2"/>
    <x v="2"/>
    <n v="2800"/>
    <n v="2800"/>
    <n v="2800"/>
    <m/>
    <m/>
    <n v="2800"/>
    <n v="2800"/>
    <n v="1"/>
    <n v="62"/>
    <n v="10"/>
    <n v="280"/>
    <n v="4.5161290322580649"/>
    <s v="Atul"/>
    <m/>
  </r>
  <r>
    <x v="0"/>
    <s v="Line 3"/>
    <s v="A"/>
    <s v="1st"/>
    <s v="Buds"/>
    <x v="3"/>
    <x v="2"/>
    <n v="1600"/>
    <n v="2600"/>
    <n v="1600"/>
    <m/>
    <m/>
    <n v="1500"/>
    <n v="1500"/>
    <n v="0.80769230769230771"/>
    <n v="62"/>
    <n v="10"/>
    <n v="210"/>
    <n v="3.3870967741935485"/>
    <s v="Lokesh"/>
    <s v="* Ultra pro CC Short ."/>
  </r>
  <r>
    <x v="0"/>
    <s v="Line 3"/>
    <s v="A"/>
    <s v="1st"/>
    <s v="Buds"/>
    <x v="4"/>
    <x v="1"/>
    <n v="800"/>
    <m/>
    <n v="800"/>
    <m/>
    <m/>
    <n v="600"/>
    <n v="600"/>
    <m/>
    <m/>
    <m/>
    <m/>
    <m/>
    <m/>
    <s v="* Model changeover ."/>
  </r>
  <r>
    <x v="0"/>
    <s v="Line 4"/>
    <s v="A"/>
    <s v="1st"/>
    <s v="Buds"/>
    <x v="5"/>
    <x v="1"/>
    <n v="2300"/>
    <n v="2800"/>
    <n v="2300"/>
    <m/>
    <n v="500"/>
    <n v="1250"/>
    <n v="1250"/>
    <n v="0.7142857142857143"/>
    <n v="60"/>
    <n v="10"/>
    <n v="200"/>
    <n v="3.3333333333333335"/>
    <s v="Prashant"/>
    <s v="* Sfg Due To Packing Late Received ."/>
  </r>
  <r>
    <x v="0"/>
    <s v="Line 4"/>
    <s v="A"/>
    <s v="1st"/>
    <s v="Buds"/>
    <x v="6"/>
    <x v="1"/>
    <m/>
    <m/>
    <m/>
    <m/>
    <n v="250"/>
    <m/>
    <n v="0"/>
    <m/>
    <m/>
    <m/>
    <m/>
    <m/>
    <m/>
    <s v="* Charging Case Short ."/>
  </r>
  <r>
    <x v="0"/>
    <s v="Line 5"/>
    <s v="A"/>
    <s v="1st"/>
    <s v="Buds"/>
    <x v="7"/>
    <x v="1"/>
    <n v="2700"/>
    <n v="3000"/>
    <n v="2700"/>
    <m/>
    <m/>
    <n v="2650"/>
    <n v="2650"/>
    <n v="1"/>
    <n v="61"/>
    <n v="10"/>
    <n v="300"/>
    <n v="4.918032786885246"/>
    <s v="Ram Sagar"/>
    <m/>
  </r>
  <r>
    <x v="0"/>
    <s v="Line 5"/>
    <s v="A"/>
    <s v="1st"/>
    <s v="Buds"/>
    <x v="8"/>
    <x v="1"/>
    <m/>
    <m/>
    <m/>
    <m/>
    <m/>
    <n v="350"/>
    <n v="350"/>
    <m/>
    <m/>
    <m/>
    <m/>
    <m/>
    <m/>
    <m/>
  </r>
  <r>
    <x v="0"/>
    <s v="Line 6"/>
    <s v="A"/>
    <s v="1st"/>
    <s v="Buds"/>
    <x v="9"/>
    <x v="3"/>
    <m/>
    <m/>
    <m/>
    <m/>
    <n v="200"/>
    <m/>
    <n v="0"/>
    <s v="-"/>
    <n v="15"/>
    <n v="2.5"/>
    <n v="100"/>
    <n v="6.666666666666667"/>
    <s v="Anshu"/>
    <m/>
  </r>
  <r>
    <x v="0"/>
    <s v="Line 6"/>
    <s v="A"/>
    <s v="1st"/>
    <s v="Buds"/>
    <x v="9"/>
    <x v="1"/>
    <m/>
    <m/>
    <m/>
    <m/>
    <n v="50"/>
    <m/>
    <n v="0"/>
    <m/>
    <m/>
    <m/>
    <m/>
    <m/>
    <m/>
    <m/>
  </r>
  <r>
    <x v="0"/>
    <s v="Line 6"/>
    <s v="A"/>
    <s v="1st"/>
    <s v="Buds"/>
    <x v="9"/>
    <x v="4"/>
    <m/>
    <m/>
    <m/>
    <n v="100"/>
    <m/>
    <m/>
    <n v="100"/>
    <m/>
    <m/>
    <m/>
    <m/>
    <m/>
    <m/>
    <m/>
  </r>
  <r>
    <x v="0"/>
    <s v="Line 7"/>
    <s v="A"/>
    <s v="1st"/>
    <s v="Buds"/>
    <x v="10"/>
    <x v="2"/>
    <n v="1600"/>
    <n v="2400"/>
    <n v="1600"/>
    <m/>
    <m/>
    <n v="1600"/>
    <n v="1600"/>
    <n v="0.89583333333333337"/>
    <n v="62"/>
    <n v="10"/>
    <n v="215"/>
    <n v="3.467741935483871"/>
    <s v="Jitendra"/>
    <s v="* model Changeover &amp; CC Short ."/>
  </r>
  <r>
    <x v="0"/>
    <s v="Line 7"/>
    <s v="A"/>
    <s v="1st"/>
    <s v="Buds"/>
    <x v="11"/>
    <x v="5"/>
    <n v="600"/>
    <m/>
    <n v="600"/>
    <m/>
    <m/>
    <n v="500"/>
    <n v="500"/>
    <m/>
    <m/>
    <m/>
    <m/>
    <m/>
    <m/>
    <m/>
  </r>
  <r>
    <x v="0"/>
    <s v="Line 7"/>
    <s v="A"/>
    <s v="1st"/>
    <s v="Buds"/>
    <x v="11"/>
    <x v="6"/>
    <m/>
    <m/>
    <m/>
    <m/>
    <m/>
    <n v="50"/>
    <n v="50"/>
    <m/>
    <m/>
    <m/>
    <m/>
    <m/>
    <m/>
    <m/>
  </r>
  <r>
    <x v="0"/>
    <s v="Line 8"/>
    <s v="A"/>
    <s v="1st"/>
    <s v="Buds"/>
    <x v="12"/>
    <x v="7"/>
    <n v="2800"/>
    <n v="2800"/>
    <n v="2800"/>
    <m/>
    <m/>
    <n v="2750"/>
    <n v="2750"/>
    <n v="1"/>
    <n v="56"/>
    <n v="10"/>
    <n v="280"/>
    <n v="5"/>
    <s v="Digamber"/>
    <m/>
  </r>
  <r>
    <x v="0"/>
    <s v="Line 8"/>
    <s v="A"/>
    <s v="1st"/>
    <s v="Buds"/>
    <x v="12"/>
    <x v="8"/>
    <m/>
    <m/>
    <m/>
    <m/>
    <m/>
    <n v="50"/>
    <n v="50"/>
    <m/>
    <m/>
    <m/>
    <m/>
    <m/>
    <m/>
    <m/>
  </r>
  <r>
    <x v="0"/>
    <s v="Line 9"/>
    <s v="A"/>
    <s v="2nd"/>
    <s v="Buds"/>
    <x v="13"/>
    <x v="1"/>
    <n v="2800"/>
    <n v="3500"/>
    <n v="2800"/>
    <m/>
    <m/>
    <n v="3200"/>
    <n v="3200"/>
    <n v="0.9285714285714286"/>
    <n v="64"/>
    <n v="10"/>
    <n v="325"/>
    <n v="5.078125"/>
    <s v="Narendra"/>
    <s v="* till 7:00 Pm Qty 2793 CC received .* Cavity Crack Qty 80 ."/>
  </r>
  <r>
    <x v="0"/>
    <s v="Line 9"/>
    <s v="A"/>
    <s v="2nd"/>
    <s v="Buds"/>
    <x v="14"/>
    <x v="1"/>
    <m/>
    <m/>
    <m/>
    <m/>
    <m/>
    <n v="50"/>
    <n v="50"/>
    <m/>
    <m/>
    <m/>
    <m/>
    <m/>
    <m/>
    <m/>
  </r>
  <r>
    <x v="0"/>
    <s v="Line 10"/>
    <s v="A"/>
    <s v="2nd"/>
    <s v="Buds"/>
    <x v="15"/>
    <x v="1"/>
    <n v="2700"/>
    <n v="2800"/>
    <n v="2700"/>
    <m/>
    <m/>
    <n v="2750"/>
    <n v="2750"/>
    <n v="1.0357142857142858"/>
    <n v="60"/>
    <n v="10"/>
    <n v="290"/>
    <n v="4.833333333333333"/>
    <s v="Paramjeet"/>
    <m/>
  </r>
  <r>
    <x v="0"/>
    <s v="Line 10"/>
    <s v="A"/>
    <s v="2nd"/>
    <s v="Buds"/>
    <x v="15"/>
    <x v="9"/>
    <m/>
    <m/>
    <m/>
    <m/>
    <m/>
    <n v="50"/>
    <n v="50"/>
    <m/>
    <m/>
    <m/>
    <m/>
    <m/>
    <m/>
    <m/>
  </r>
  <r>
    <x v="0"/>
    <s v="Line 10"/>
    <s v="A"/>
    <s v="2nd"/>
    <s v="Buds"/>
    <x v="16"/>
    <x v="10"/>
    <m/>
    <m/>
    <m/>
    <m/>
    <m/>
    <n v="50"/>
    <n v="50"/>
    <m/>
    <m/>
    <m/>
    <m/>
    <m/>
    <m/>
    <m/>
  </r>
  <r>
    <x v="0"/>
    <s v="Line 10"/>
    <s v="A"/>
    <s v="2nd"/>
    <s v="Buds"/>
    <x v="16"/>
    <x v="11"/>
    <m/>
    <m/>
    <m/>
    <m/>
    <m/>
    <n v="50"/>
    <n v="50"/>
    <m/>
    <m/>
    <m/>
    <m/>
    <m/>
    <m/>
    <m/>
  </r>
  <r>
    <x v="0"/>
    <s v="Line 10"/>
    <s v="A"/>
    <s v="2nd"/>
    <s v="Buds"/>
    <x v="13"/>
    <x v="1"/>
    <m/>
    <m/>
    <m/>
    <n v="50"/>
    <m/>
    <m/>
    <n v="50"/>
    <m/>
    <m/>
    <m/>
    <m/>
    <m/>
    <m/>
    <m/>
  </r>
  <r>
    <x v="0"/>
    <s v="Line 11"/>
    <s v="A"/>
    <s v="2nd"/>
    <s v="Buds"/>
    <x v="17"/>
    <x v="1"/>
    <n v="2700"/>
    <n v="2800"/>
    <n v="2700"/>
    <m/>
    <n v="900"/>
    <n v="2000"/>
    <n v="2000"/>
    <n v="1.0357142857142858"/>
    <n v="56"/>
    <n v="10"/>
    <n v="290"/>
    <n v="5.1785714285714288"/>
    <s v="Ravindra"/>
    <s v="* One Hour PCBA Late Received ._x000a_* Sfg Due To Manpower Short ."/>
  </r>
  <r>
    <x v="0"/>
    <s v="Line 12"/>
    <s v="A"/>
    <s v="2nd"/>
    <s v="Buds"/>
    <x v="0"/>
    <x v="0"/>
    <n v="2400"/>
    <n v="2800"/>
    <n v="2400"/>
    <m/>
    <m/>
    <n v="2800"/>
    <n v="2800"/>
    <n v="1"/>
    <n v="61"/>
    <n v="10"/>
    <n v="280"/>
    <n v="4.5901639344262293"/>
    <s v="Jitendra"/>
    <m/>
  </r>
  <r>
    <x v="0"/>
    <s v="Line 13"/>
    <s v="A"/>
    <s v="2nd"/>
    <s v="Buds"/>
    <x v="13"/>
    <x v="12"/>
    <n v="3000"/>
    <n v="3500"/>
    <n v="3000"/>
    <m/>
    <n v="2500"/>
    <m/>
    <n v="0"/>
    <n v="0.87142857142857144"/>
    <n v="63"/>
    <n v="10"/>
    <n v="305"/>
    <n v="4.8412698412698409"/>
    <s v="Amar"/>
    <s v="* Sfg Due To Packing N/A ."/>
  </r>
  <r>
    <x v="0"/>
    <s v="Line 13"/>
    <s v="A"/>
    <s v="2nd"/>
    <s v="Buds"/>
    <x v="13"/>
    <x v="1"/>
    <m/>
    <m/>
    <m/>
    <m/>
    <m/>
    <n v="500"/>
    <n v="500"/>
    <m/>
    <m/>
    <m/>
    <m/>
    <m/>
    <m/>
    <m/>
  </r>
  <r>
    <x v="0"/>
    <s v="Line 13"/>
    <s v="A"/>
    <s v="2nd"/>
    <s v="Buds"/>
    <x v="18"/>
    <x v="4"/>
    <m/>
    <m/>
    <m/>
    <m/>
    <m/>
    <n v="50"/>
    <n v="50"/>
    <m/>
    <m/>
    <m/>
    <m/>
    <m/>
    <m/>
    <m/>
  </r>
  <r>
    <x v="0"/>
    <s v="Line 14"/>
    <s v="A"/>
    <s v="2nd"/>
    <s v="Buds"/>
    <x v="17"/>
    <x v="4"/>
    <m/>
    <m/>
    <m/>
    <n v="50"/>
    <m/>
    <m/>
    <n v="50"/>
    <s v="-"/>
    <n v="2"/>
    <n v="1.5"/>
    <m/>
    <m/>
    <s v="Paramjeet"/>
    <m/>
  </r>
  <r>
    <x v="0"/>
    <s v="Line 17"/>
    <s v="A"/>
    <s v="B-1"/>
    <s v="Buds"/>
    <x v="19"/>
    <x v="2"/>
    <n v="3000"/>
    <n v="3300"/>
    <n v="3000"/>
    <m/>
    <m/>
    <n v="2400"/>
    <n v="2400"/>
    <n v="0.77272727272727271"/>
    <n v="55"/>
    <n v="10"/>
    <n v="255"/>
    <n v="4.6363636363636367"/>
    <s v="Dalchand"/>
    <s v="* Manpower Short ."/>
  </r>
  <r>
    <x v="0"/>
    <s v="Line 17"/>
    <s v="A"/>
    <s v="B-1"/>
    <s v="Buds"/>
    <x v="6"/>
    <x v="13"/>
    <m/>
    <m/>
    <m/>
    <n v="500"/>
    <m/>
    <n v="150"/>
    <n v="650"/>
    <m/>
    <m/>
    <m/>
    <m/>
    <m/>
    <m/>
    <m/>
  </r>
  <r>
    <x v="0"/>
    <s v="Line 18"/>
    <s v="A"/>
    <s v="B-1"/>
    <s v="Buds"/>
    <x v="19"/>
    <x v="1"/>
    <n v="3100"/>
    <n v="3200"/>
    <n v="3100"/>
    <n v="400"/>
    <m/>
    <n v="2900"/>
    <n v="3300"/>
    <n v="0.9375"/>
    <n v="58"/>
    <n v="10"/>
    <n v="300"/>
    <n v="5.1724137931034484"/>
    <s v="Vijay"/>
    <s v="* Manpower Short ."/>
  </r>
  <r>
    <x v="0"/>
    <s v="Line 18"/>
    <s v="A"/>
    <s v="B-1"/>
    <s v="Buds"/>
    <x v="19"/>
    <x v="3"/>
    <m/>
    <m/>
    <m/>
    <m/>
    <m/>
    <n v="50"/>
    <n v="50"/>
    <m/>
    <m/>
    <m/>
    <m/>
    <m/>
    <m/>
    <m/>
  </r>
  <r>
    <x v="0"/>
    <s v="Line 18"/>
    <s v="A"/>
    <s v="B-1"/>
    <s v="Buds"/>
    <x v="6"/>
    <x v="1"/>
    <m/>
    <m/>
    <m/>
    <m/>
    <m/>
    <n v="50"/>
    <n v="50"/>
    <m/>
    <m/>
    <m/>
    <m/>
    <m/>
    <m/>
    <m/>
  </r>
  <r>
    <x v="0"/>
    <s v="Line 20"/>
    <s v="A"/>
    <s v="B-1"/>
    <s v="Buds"/>
    <x v="0"/>
    <x v="0"/>
    <n v="3000"/>
    <n v="3000"/>
    <n v="3000"/>
    <m/>
    <m/>
    <n v="2600"/>
    <n v="2600"/>
    <n v="0.96666666666666667"/>
    <n v="63"/>
    <n v="10"/>
    <n v="290"/>
    <n v="4.6031746031746028"/>
    <s v="Sanoj"/>
    <m/>
  </r>
  <r>
    <x v="0"/>
    <s v="Line 20"/>
    <s v="A"/>
    <s v="B-1"/>
    <s v="Buds"/>
    <x v="0"/>
    <x v="2"/>
    <m/>
    <m/>
    <m/>
    <m/>
    <m/>
    <n v="300"/>
    <n v="300"/>
    <m/>
    <m/>
    <m/>
    <m/>
    <m/>
    <m/>
    <m/>
  </r>
  <r>
    <x v="0"/>
    <s v="Line 23"/>
    <s v="A"/>
    <s v="B-1"/>
    <s v="Buds"/>
    <x v="15"/>
    <x v="1"/>
    <n v="2800"/>
    <n v="3000"/>
    <n v="2800"/>
    <m/>
    <m/>
    <n v="2500"/>
    <n v="2500"/>
    <n v="0.83333333333333337"/>
    <n v="49"/>
    <n v="10"/>
    <n v="250"/>
    <n v="5.1020408163265305"/>
    <s v="Rishikesh"/>
    <s v="* Qty 1127 PCBA Rejection ._x000a_* Manpower Short ."/>
  </r>
  <r>
    <x v="1"/>
    <s v="Line 1"/>
    <s v="A"/>
    <s v="1st"/>
    <s v="Buds"/>
    <x v="0"/>
    <x v="0"/>
    <m/>
    <n v="500"/>
    <m/>
    <n v="150"/>
    <m/>
    <n v="50"/>
    <n v="200"/>
    <s v="-"/>
    <n v="25"/>
    <n v="10"/>
    <n v="9.5"/>
    <n v="0.38"/>
    <s v="Sovesh"/>
    <m/>
  </r>
  <r>
    <x v="1"/>
    <s v="Line 1"/>
    <s v="A"/>
    <s v="1st"/>
    <s v="Buds"/>
    <x v="1"/>
    <x v="1"/>
    <m/>
    <m/>
    <m/>
    <m/>
    <m/>
    <n v="45"/>
    <n v="45"/>
    <m/>
    <m/>
    <m/>
    <m/>
    <m/>
    <m/>
    <m/>
  </r>
  <r>
    <x v="1"/>
    <s v="Line 2"/>
    <s v="A"/>
    <s v="1st"/>
    <s v="Buds"/>
    <x v="2"/>
    <x v="2"/>
    <n v="2700"/>
    <n v="2800"/>
    <n v="2700"/>
    <m/>
    <m/>
    <n v="2650"/>
    <n v="2650"/>
    <n v="0.9464285714285714"/>
    <n v="61"/>
    <n v="10"/>
    <n v="265"/>
    <n v="4.3442622950819674"/>
    <s v="Atul"/>
    <s v="* OS&amp;D Pending Store Side ."/>
  </r>
  <r>
    <x v="1"/>
    <s v="Line 3"/>
    <s v="A"/>
    <s v="1st"/>
    <s v="Buds"/>
    <x v="3"/>
    <x v="2"/>
    <m/>
    <n v="2800"/>
    <m/>
    <m/>
    <m/>
    <n v="150"/>
    <n v="150"/>
    <n v="0.9642857142857143"/>
    <n v="62"/>
    <n v="10"/>
    <n v="270"/>
    <n v="4.354838709677419"/>
    <s v="Lokesh"/>
    <m/>
  </r>
  <r>
    <x v="1"/>
    <s v="Line 3"/>
    <s v="A"/>
    <s v="1st"/>
    <s v="Buds"/>
    <x v="4"/>
    <x v="1"/>
    <n v="2500"/>
    <m/>
    <n v="2500"/>
    <m/>
    <n v="100"/>
    <n v="2450"/>
    <n v="2450"/>
    <m/>
    <m/>
    <m/>
    <m/>
    <m/>
    <m/>
    <m/>
  </r>
  <r>
    <x v="1"/>
    <s v="Line 4"/>
    <s v="A"/>
    <s v="1st"/>
    <s v="Buds"/>
    <x v="5"/>
    <x v="1"/>
    <n v="2300"/>
    <n v="2800"/>
    <n v="2300"/>
    <m/>
    <n v="700"/>
    <n v="2000"/>
    <n v="2000"/>
    <n v="1"/>
    <n v="60"/>
    <n v="10"/>
    <n v="280"/>
    <n v="4.666666666666667"/>
    <s v="Prashant"/>
    <m/>
  </r>
  <r>
    <x v="1"/>
    <s v="Line 4"/>
    <s v="A"/>
    <s v="1st"/>
    <s v="Buds"/>
    <x v="6"/>
    <x v="1"/>
    <m/>
    <m/>
    <m/>
    <n v="2150"/>
    <m/>
    <n v="100"/>
    <n v="2250"/>
    <m/>
    <m/>
    <m/>
    <m/>
    <m/>
    <m/>
    <m/>
  </r>
  <r>
    <x v="1"/>
    <s v="Line 5"/>
    <s v="A"/>
    <s v="1st"/>
    <s v="Buds"/>
    <x v="7"/>
    <x v="1"/>
    <n v="2600"/>
    <n v="3000"/>
    <n v="2600"/>
    <m/>
    <m/>
    <n v="2500"/>
    <n v="2500"/>
    <n v="0.95"/>
    <n v="68"/>
    <n v="10"/>
    <n v="285"/>
    <n v="4.1911764705882355"/>
    <s v="Ram Sagar"/>
    <s v="* 194 PCBA Move To L-4 ."/>
  </r>
  <r>
    <x v="1"/>
    <s v="Line 5"/>
    <s v="A"/>
    <s v="1st"/>
    <s v="Buds"/>
    <x v="8"/>
    <x v="1"/>
    <m/>
    <m/>
    <m/>
    <m/>
    <m/>
    <n v="150"/>
    <n v="150"/>
    <m/>
    <m/>
    <m/>
    <m/>
    <m/>
    <m/>
    <m/>
  </r>
  <r>
    <x v="1"/>
    <s v="Line 5"/>
    <s v="A"/>
    <s v="1st"/>
    <s v="Buds"/>
    <x v="20"/>
    <x v="4"/>
    <m/>
    <m/>
    <m/>
    <m/>
    <n v="200"/>
    <m/>
    <n v="0"/>
    <m/>
    <m/>
    <m/>
    <m/>
    <m/>
    <m/>
    <m/>
  </r>
  <r>
    <x v="1"/>
    <s v="Line 6"/>
    <s v="A"/>
    <s v="1st"/>
    <s v="Buds"/>
    <x v="9"/>
    <x v="3"/>
    <n v="1000"/>
    <n v="1500"/>
    <n v="1000"/>
    <m/>
    <n v="950"/>
    <m/>
    <n v="0"/>
    <n v="0.6333333333333333"/>
    <n v="45"/>
    <n v="10"/>
    <n v="95"/>
    <n v="2.1111111111111112"/>
    <s v="Anshu"/>
    <s v="* Sfg Due To Packing N/A ."/>
  </r>
  <r>
    <x v="1"/>
    <s v="Line 7"/>
    <s v="A"/>
    <s v="1st"/>
    <s v="Buds"/>
    <x v="11"/>
    <x v="5"/>
    <n v="2500"/>
    <n v="2800"/>
    <n v="2500"/>
    <m/>
    <m/>
    <n v="2400"/>
    <n v="2400"/>
    <n v="0.875"/>
    <n v="68"/>
    <n v="10"/>
    <n v="245"/>
    <n v="3.6029411764705883"/>
    <s v="Jitendra"/>
    <s v="* CC Short &amp; Late Received ."/>
  </r>
  <r>
    <x v="1"/>
    <s v="Line 7"/>
    <s v="A"/>
    <s v="1st"/>
    <s v="Buds"/>
    <x v="10"/>
    <x v="1"/>
    <m/>
    <m/>
    <m/>
    <m/>
    <n v="50"/>
    <m/>
    <n v="0"/>
    <m/>
    <m/>
    <m/>
    <m/>
    <m/>
    <m/>
    <m/>
  </r>
  <r>
    <x v="1"/>
    <s v="Line 8"/>
    <s v="A"/>
    <s v="1st"/>
    <s v="Buds"/>
    <x v="12"/>
    <x v="7"/>
    <n v="1300"/>
    <n v="2800"/>
    <n v="1300"/>
    <m/>
    <m/>
    <n v="2700"/>
    <n v="2700"/>
    <n v="0.9821428571428571"/>
    <n v="58"/>
    <n v="10"/>
    <n v="275"/>
    <n v="4.7413793103448274"/>
    <s v="Digamber"/>
    <m/>
  </r>
  <r>
    <x v="1"/>
    <s v="Line 8"/>
    <s v="A"/>
    <s v="1st"/>
    <s v="Buds"/>
    <x v="12"/>
    <x v="8"/>
    <m/>
    <m/>
    <m/>
    <m/>
    <m/>
    <n v="50"/>
    <n v="50"/>
    <m/>
    <m/>
    <m/>
    <m/>
    <m/>
    <m/>
    <m/>
  </r>
  <r>
    <x v="1"/>
    <s v="Line 9"/>
    <s v="A"/>
    <s v="2nd"/>
    <s v="Buds"/>
    <x v="13"/>
    <x v="1"/>
    <n v="2800"/>
    <n v="3300"/>
    <n v="2800"/>
    <m/>
    <m/>
    <n v="2900"/>
    <n v="2900"/>
    <n v="0.90909090909090906"/>
    <n v="62"/>
    <n v="10"/>
    <n v="300"/>
    <n v="4.838709677419355"/>
    <s v="Narendra"/>
    <m/>
  </r>
  <r>
    <x v="1"/>
    <s v="Line 9"/>
    <s v="A"/>
    <s v="2nd"/>
    <s v="Buds"/>
    <x v="13"/>
    <x v="14"/>
    <m/>
    <m/>
    <m/>
    <m/>
    <m/>
    <n v="100"/>
    <n v="100"/>
    <m/>
    <m/>
    <m/>
    <m/>
    <m/>
    <m/>
    <m/>
  </r>
  <r>
    <x v="1"/>
    <s v="Line 10"/>
    <s v="A"/>
    <s v="2nd"/>
    <s v="Buds"/>
    <x v="15"/>
    <x v="1"/>
    <n v="2700"/>
    <n v="3000"/>
    <n v="2700"/>
    <m/>
    <m/>
    <n v="2700"/>
    <n v="2700"/>
    <n v="0.98333333333333328"/>
    <n v="62"/>
    <n v="10"/>
    <n v="295"/>
    <n v="4.758064516129032"/>
    <s v="Paramjeet"/>
    <m/>
  </r>
  <r>
    <x v="1"/>
    <s v="Line 10"/>
    <s v="A"/>
    <s v="2nd"/>
    <s v="Buds"/>
    <x v="15"/>
    <x v="9"/>
    <m/>
    <m/>
    <m/>
    <m/>
    <m/>
    <n v="50"/>
    <n v="50"/>
    <m/>
    <m/>
    <m/>
    <m/>
    <m/>
    <m/>
    <m/>
  </r>
  <r>
    <x v="1"/>
    <s v="Line 10"/>
    <s v="A"/>
    <s v="2nd"/>
    <s v="Buds"/>
    <x v="21"/>
    <x v="4"/>
    <m/>
    <m/>
    <m/>
    <m/>
    <m/>
    <n v="200"/>
    <n v="200"/>
    <m/>
    <m/>
    <m/>
    <m/>
    <m/>
    <m/>
    <m/>
  </r>
  <r>
    <x v="1"/>
    <s v="Line 10"/>
    <s v="A"/>
    <s v="2nd"/>
    <s v="Buds"/>
    <x v="13"/>
    <x v="1"/>
    <m/>
    <m/>
    <m/>
    <n v="50"/>
    <m/>
    <m/>
    <n v="50"/>
    <m/>
    <m/>
    <m/>
    <m/>
    <m/>
    <m/>
    <m/>
  </r>
  <r>
    <x v="1"/>
    <s v="Line 11"/>
    <s v="A"/>
    <s v="2nd"/>
    <s v="Buds"/>
    <x v="17"/>
    <x v="1"/>
    <n v="2700"/>
    <n v="3000"/>
    <n v="2700"/>
    <n v="500"/>
    <m/>
    <n v="2800"/>
    <n v="3300"/>
    <n v="0.96666666666666667"/>
    <n v="70"/>
    <n v="10"/>
    <n v="290"/>
    <n v="4.1428571428571432"/>
    <s v="Ravindra"/>
    <m/>
  </r>
  <r>
    <x v="1"/>
    <s v="Line 11"/>
    <s v="A"/>
    <s v="2nd"/>
    <s v="Buds"/>
    <x v="17"/>
    <x v="4"/>
    <m/>
    <m/>
    <m/>
    <m/>
    <m/>
    <n v="50"/>
    <n v="50"/>
    <m/>
    <m/>
    <m/>
    <m/>
    <m/>
    <m/>
    <m/>
  </r>
  <r>
    <x v="1"/>
    <s v="Line 11"/>
    <s v="A"/>
    <s v="2nd"/>
    <s v="Buds"/>
    <x v="17"/>
    <x v="2"/>
    <m/>
    <m/>
    <m/>
    <m/>
    <m/>
    <n v="50"/>
    <n v="50"/>
    <m/>
    <m/>
    <m/>
    <m/>
    <m/>
    <m/>
    <m/>
  </r>
  <r>
    <x v="1"/>
    <s v="Line 12"/>
    <s v="A"/>
    <s v="2nd"/>
    <s v="Buds"/>
    <x v="0"/>
    <x v="0"/>
    <m/>
    <n v="1200"/>
    <m/>
    <m/>
    <m/>
    <n v="800"/>
    <n v="800"/>
    <n v="0.875"/>
    <n v="64"/>
    <n v="10"/>
    <n v="105"/>
    <n v="1.640625"/>
    <s v="Jitendra"/>
    <s v="* Wip Clearance"/>
  </r>
  <r>
    <x v="1"/>
    <s v="Line 12"/>
    <s v="A"/>
    <s v="2nd"/>
    <s v="Buds"/>
    <x v="0"/>
    <x v="1"/>
    <m/>
    <m/>
    <m/>
    <m/>
    <m/>
    <n v="50"/>
    <n v="50"/>
    <m/>
    <m/>
    <m/>
    <m/>
    <m/>
    <m/>
    <s v="* Wip Clearance"/>
  </r>
  <r>
    <x v="1"/>
    <s v="Line 12"/>
    <s v="A"/>
    <s v="2nd"/>
    <s v="Buds"/>
    <x v="16"/>
    <x v="15"/>
    <m/>
    <m/>
    <m/>
    <m/>
    <m/>
    <n v="100"/>
    <n v="100"/>
    <m/>
    <m/>
    <m/>
    <m/>
    <m/>
    <m/>
    <s v="* Wip Clearance"/>
  </r>
  <r>
    <x v="1"/>
    <s v="Line 12"/>
    <s v="A"/>
    <s v="2nd"/>
    <s v="Buds"/>
    <x v="16"/>
    <x v="16"/>
    <m/>
    <m/>
    <m/>
    <m/>
    <m/>
    <n v="50"/>
    <n v="50"/>
    <m/>
    <m/>
    <m/>
    <m/>
    <m/>
    <m/>
    <s v="* Wip Clearance"/>
  </r>
  <r>
    <x v="1"/>
    <s v="Line 12"/>
    <s v="A"/>
    <s v="2nd"/>
    <s v="Buds"/>
    <x v="22"/>
    <x v="1"/>
    <m/>
    <m/>
    <m/>
    <m/>
    <m/>
    <n v="50"/>
    <n v="50"/>
    <m/>
    <m/>
    <m/>
    <m/>
    <m/>
    <m/>
    <s v="* Wip Clearance"/>
  </r>
  <r>
    <x v="1"/>
    <s v="Line 13"/>
    <s v="A"/>
    <s v="2nd"/>
    <s v="Buds"/>
    <x v="13"/>
    <x v="14"/>
    <n v="3000"/>
    <n v="3200"/>
    <n v="3000"/>
    <m/>
    <m/>
    <n v="2800"/>
    <n v="2800"/>
    <n v="1"/>
    <n v="62"/>
    <n v="10"/>
    <n v="320"/>
    <n v="5.161290322580645"/>
    <s v="Amar"/>
    <m/>
  </r>
  <r>
    <x v="1"/>
    <s v="Line 13"/>
    <s v="A"/>
    <s v="2nd"/>
    <s v="Buds"/>
    <x v="13"/>
    <x v="12"/>
    <m/>
    <m/>
    <m/>
    <n v="150"/>
    <m/>
    <n v="350"/>
    <n v="500"/>
    <m/>
    <m/>
    <m/>
    <m/>
    <m/>
    <m/>
    <m/>
  </r>
  <r>
    <x v="1"/>
    <s v="Line 13"/>
    <s v="A"/>
    <s v="2nd"/>
    <s v="Buds"/>
    <x v="13"/>
    <x v="1"/>
    <m/>
    <m/>
    <m/>
    <m/>
    <m/>
    <n v="50"/>
    <n v="50"/>
    <m/>
    <m/>
    <m/>
    <m/>
    <m/>
    <m/>
    <m/>
  </r>
  <r>
    <x v="1"/>
    <s v="Line 17"/>
    <s v="A"/>
    <s v="B-1"/>
    <s v="Buds"/>
    <x v="19"/>
    <x v="2"/>
    <n v="900"/>
    <n v="3000"/>
    <n v="900"/>
    <m/>
    <m/>
    <n v="1350"/>
    <n v="1350"/>
    <n v="0.9"/>
    <n v="60"/>
    <n v="10"/>
    <n v="270"/>
    <n v="4.5"/>
    <s v="Dalchand"/>
    <s v="* model Changeover ._x000a_* Sfg due To Packing N/A ."/>
  </r>
  <r>
    <x v="1"/>
    <s v="Line 17"/>
    <s v="A"/>
    <s v="B-1"/>
    <s v="Buds"/>
    <x v="23"/>
    <x v="1"/>
    <m/>
    <m/>
    <m/>
    <m/>
    <n v="400"/>
    <n v="950"/>
    <n v="950"/>
    <m/>
    <m/>
    <m/>
    <m/>
    <m/>
    <m/>
    <m/>
  </r>
  <r>
    <x v="1"/>
    <s v="Line 18"/>
    <s v="A"/>
    <s v="B-1"/>
    <s v="Buds"/>
    <x v="19"/>
    <x v="1"/>
    <n v="1000"/>
    <n v="3200"/>
    <n v="1000"/>
    <n v="300"/>
    <m/>
    <n v="1550"/>
    <n v="1850"/>
    <n v="0.90625"/>
    <n v="58"/>
    <n v="10"/>
    <n v="290"/>
    <n v="5"/>
    <s v="Vijay"/>
    <s v="* Model changeover ."/>
  </r>
  <r>
    <x v="1"/>
    <s v="Line 18"/>
    <s v="A"/>
    <s v="B-1"/>
    <s v="Buds"/>
    <x v="24"/>
    <x v="4"/>
    <n v="1700"/>
    <m/>
    <n v="1700"/>
    <m/>
    <m/>
    <n v="1350"/>
    <n v="1350"/>
    <m/>
    <m/>
    <m/>
    <m/>
    <m/>
    <m/>
    <m/>
  </r>
  <r>
    <x v="1"/>
    <s v="Line 20"/>
    <s v="A"/>
    <s v="B-1"/>
    <s v="Buds"/>
    <x v="0"/>
    <x v="0"/>
    <m/>
    <n v="600"/>
    <m/>
    <m/>
    <m/>
    <n v="400"/>
    <n v="400"/>
    <n v="1.0833333333333333"/>
    <n v="65"/>
    <n v="10"/>
    <n v="65"/>
    <n v="1"/>
    <s v="Ashok"/>
    <m/>
  </r>
  <r>
    <x v="1"/>
    <s v="Line 20"/>
    <s v="A"/>
    <s v="B-1"/>
    <s v="Buds"/>
    <x v="0"/>
    <x v="2"/>
    <m/>
    <m/>
    <m/>
    <m/>
    <m/>
    <n v="250"/>
    <n v="250"/>
    <m/>
    <m/>
    <m/>
    <m/>
    <m/>
    <m/>
    <m/>
  </r>
  <r>
    <x v="1"/>
    <s v="Line 23"/>
    <s v="A"/>
    <s v="B-1"/>
    <s v="Buds"/>
    <x v="15"/>
    <x v="1"/>
    <n v="2800"/>
    <n v="3200"/>
    <n v="2800"/>
    <m/>
    <m/>
    <n v="2950"/>
    <n v="2950"/>
    <n v="0.984375"/>
    <n v="62"/>
    <n v="10"/>
    <n v="315"/>
    <n v="5.080645161290323"/>
    <s v="Rishikesh"/>
    <m/>
  </r>
  <r>
    <x v="1"/>
    <s v="Line 23"/>
    <s v="A"/>
    <s v="B-1"/>
    <s v="Buds"/>
    <x v="15"/>
    <x v="17"/>
    <m/>
    <m/>
    <m/>
    <m/>
    <m/>
    <n v="50"/>
    <n v="50"/>
    <m/>
    <m/>
    <m/>
    <m/>
    <m/>
    <m/>
    <m/>
  </r>
  <r>
    <x v="1"/>
    <s v="Line 23"/>
    <s v="A"/>
    <s v="B-1"/>
    <s v="Buds"/>
    <x v="15"/>
    <x v="9"/>
    <m/>
    <m/>
    <m/>
    <m/>
    <m/>
    <n v="50"/>
    <n v="50"/>
    <m/>
    <m/>
    <m/>
    <m/>
    <m/>
    <m/>
    <m/>
  </r>
  <r>
    <x v="1"/>
    <s v="Line 23"/>
    <s v="A"/>
    <s v="B-1"/>
    <s v="Buds"/>
    <x v="15"/>
    <x v="4"/>
    <m/>
    <m/>
    <m/>
    <m/>
    <m/>
    <n v="100"/>
    <n v="100"/>
    <m/>
    <m/>
    <m/>
    <m/>
    <m/>
    <m/>
    <m/>
  </r>
  <r>
    <x v="2"/>
    <s v="Line 1"/>
    <s v="A"/>
    <s v="1st"/>
    <s v="Buds"/>
    <x v="0"/>
    <x v="0"/>
    <n v="2800"/>
    <n v="3000"/>
    <m/>
    <m/>
    <m/>
    <n v="1350"/>
    <n v="1350"/>
    <n v="0.45100000000000001"/>
    <n v="46"/>
    <n v="10"/>
    <n v="135.30000000000001"/>
    <n v="2.9413043478260872"/>
    <s v="Sovesh"/>
    <s v="* Kit Late Arrived ."/>
  </r>
  <r>
    <x v="2"/>
    <s v="Line 1"/>
    <s v="A"/>
    <s v="1st"/>
    <s v="Buds"/>
    <x v="1"/>
    <x v="1"/>
    <m/>
    <m/>
    <m/>
    <m/>
    <m/>
    <n v="3"/>
    <n v="3"/>
    <m/>
    <m/>
    <m/>
    <m/>
    <m/>
    <m/>
    <m/>
  </r>
  <r>
    <x v="2"/>
    <s v="Line 2"/>
    <s v="A"/>
    <s v="1st"/>
    <s v="Buds"/>
    <x v="2"/>
    <x v="2"/>
    <n v="2800"/>
    <n v="2800"/>
    <n v="2800"/>
    <m/>
    <m/>
    <n v="2800"/>
    <n v="2800"/>
    <n v="1"/>
    <n v="69"/>
    <n v="10"/>
    <n v="280"/>
    <n v="4.0579710144927539"/>
    <s v="Atul"/>
    <m/>
  </r>
  <r>
    <x v="2"/>
    <s v="Line 3"/>
    <s v="A"/>
    <s v="1st"/>
    <s v="Buds"/>
    <x v="4"/>
    <x v="1"/>
    <n v="2500"/>
    <n v="2800"/>
    <n v="2500"/>
    <m/>
    <m/>
    <n v="2550"/>
    <n v="2550"/>
    <n v="0.9285714285714286"/>
    <n v="63"/>
    <n v="10"/>
    <n v="255"/>
    <n v="4.0476190476190474"/>
    <s v="Lokesh"/>
    <m/>
  </r>
  <r>
    <x v="2"/>
    <s v="Line 3"/>
    <s v="A"/>
    <s v="1st"/>
    <s v="Buds"/>
    <x v="3"/>
    <x v="2"/>
    <m/>
    <m/>
    <m/>
    <m/>
    <m/>
    <n v="50"/>
    <n v="50"/>
    <m/>
    <m/>
    <m/>
    <m/>
    <m/>
    <m/>
    <s v="* OS&amp;D late Received ."/>
  </r>
  <r>
    <x v="2"/>
    <s v="Line 4"/>
    <s v="A"/>
    <s v="1st"/>
    <s v="Buds"/>
    <x v="5"/>
    <x v="1"/>
    <n v="200"/>
    <n v="2600"/>
    <n v="200"/>
    <n v="1200"/>
    <n v="100"/>
    <n v="100"/>
    <n v="1300"/>
    <n v="0.96153846153846156"/>
    <n v="63"/>
    <n v="10"/>
    <n v="250"/>
    <n v="3.9682539682539684"/>
    <s v="Prashant"/>
    <s v="* Kit received Only 2200 ._x000a_* Model Changeover ._x000a_* AD 138 Charging Case Short ."/>
  </r>
  <r>
    <x v="2"/>
    <s v="Line 4"/>
    <s v="A"/>
    <s v="1st"/>
    <s v="Buds"/>
    <x v="25"/>
    <x v="2"/>
    <n v="2000"/>
    <m/>
    <n v="2000"/>
    <m/>
    <n v="850"/>
    <n v="1150"/>
    <n v="1150"/>
    <m/>
    <m/>
    <m/>
    <m/>
    <m/>
    <m/>
    <m/>
  </r>
  <r>
    <x v="2"/>
    <s v="Line 4"/>
    <s v="A"/>
    <s v="1st"/>
    <s v="Buds"/>
    <x v="6"/>
    <x v="1"/>
    <m/>
    <m/>
    <m/>
    <n v="100"/>
    <m/>
    <n v="300"/>
    <n v="400"/>
    <m/>
    <m/>
    <m/>
    <m/>
    <m/>
    <m/>
    <m/>
  </r>
  <r>
    <x v="2"/>
    <s v="Line 5"/>
    <s v="A"/>
    <s v="1st"/>
    <s v="Buds"/>
    <x v="7"/>
    <x v="18"/>
    <n v="2800"/>
    <n v="3000"/>
    <n v="2800"/>
    <m/>
    <m/>
    <n v="2750"/>
    <n v="2750"/>
    <n v="0.95"/>
    <n v="61"/>
    <n v="10"/>
    <n v="285"/>
    <n v="4.6721311475409832"/>
    <s v="Ram Sagar"/>
    <m/>
  </r>
  <r>
    <x v="2"/>
    <s v="Line 5"/>
    <s v="A"/>
    <s v="1st"/>
    <s v="Buds"/>
    <x v="7"/>
    <x v="1"/>
    <m/>
    <m/>
    <m/>
    <m/>
    <m/>
    <n v="100"/>
    <n v="100"/>
    <m/>
    <m/>
    <m/>
    <m/>
    <m/>
    <m/>
    <m/>
  </r>
  <r>
    <x v="2"/>
    <s v="Line 6"/>
    <s v="A"/>
    <s v="1st"/>
    <s v="Buds"/>
    <x v="9"/>
    <x v="3"/>
    <n v="1000"/>
    <n v="1200"/>
    <n v="1000"/>
    <m/>
    <n v="700"/>
    <m/>
    <n v="0"/>
    <n v="1"/>
    <n v="52"/>
    <n v="10"/>
    <n v="120"/>
    <n v="2.3076923076923075"/>
    <s v="Anshu"/>
    <m/>
  </r>
  <r>
    <x v="2"/>
    <s v="Line 6"/>
    <s v="A"/>
    <s v="1st"/>
    <s v="Buds"/>
    <x v="9"/>
    <x v="1"/>
    <m/>
    <m/>
    <m/>
    <m/>
    <n v="50"/>
    <m/>
    <n v="0"/>
    <m/>
    <m/>
    <m/>
    <m/>
    <m/>
    <m/>
    <m/>
  </r>
  <r>
    <x v="2"/>
    <s v="Line 6"/>
    <s v="A"/>
    <s v="1st"/>
    <s v="Buds"/>
    <x v="9"/>
    <x v="4"/>
    <m/>
    <m/>
    <m/>
    <m/>
    <n v="450"/>
    <m/>
    <n v="0"/>
    <m/>
    <m/>
    <m/>
    <m/>
    <m/>
    <m/>
    <m/>
  </r>
  <r>
    <x v="2"/>
    <s v="Line 7"/>
    <s v="A"/>
    <s v="1st"/>
    <s v="Buds"/>
    <x v="11"/>
    <x v="5"/>
    <n v="2600"/>
    <n v="2800"/>
    <n v="2600"/>
    <m/>
    <m/>
    <n v="2600"/>
    <n v="2600"/>
    <n v="0.9821428571428571"/>
    <n v="73"/>
    <n v="10"/>
    <n v="275"/>
    <n v="3.7671232876712328"/>
    <s v="Jitendra"/>
    <s v="* Spk rejection very high ."/>
  </r>
  <r>
    <x v="2"/>
    <s v="Line 7"/>
    <s v="A"/>
    <s v="1st"/>
    <s v="Buds"/>
    <x v="10"/>
    <x v="4"/>
    <m/>
    <m/>
    <m/>
    <m/>
    <m/>
    <n v="100"/>
    <n v="100"/>
    <m/>
    <m/>
    <m/>
    <m/>
    <m/>
    <m/>
    <m/>
  </r>
  <r>
    <x v="2"/>
    <s v="Line 7"/>
    <s v="A"/>
    <s v="1st"/>
    <s v="Buds"/>
    <x v="26"/>
    <x v="19"/>
    <m/>
    <m/>
    <m/>
    <m/>
    <m/>
    <n v="50"/>
    <n v="50"/>
    <m/>
    <m/>
    <m/>
    <m/>
    <m/>
    <m/>
    <m/>
  </r>
  <r>
    <x v="2"/>
    <s v="Line 8"/>
    <s v="A"/>
    <s v="1st"/>
    <s v="Buds"/>
    <x v="12"/>
    <x v="7"/>
    <n v="2700"/>
    <n v="2800"/>
    <n v="2700"/>
    <m/>
    <m/>
    <n v="2650"/>
    <n v="2650"/>
    <n v="1"/>
    <n v="63"/>
    <n v="10"/>
    <n v="280"/>
    <n v="4.4444444444444446"/>
    <s v="Digamber"/>
    <m/>
  </r>
  <r>
    <x v="2"/>
    <s v="Line 8"/>
    <s v="A"/>
    <s v="1st"/>
    <s v="Buds"/>
    <x v="27"/>
    <x v="20"/>
    <m/>
    <m/>
    <m/>
    <m/>
    <m/>
    <n v="50"/>
    <n v="50"/>
    <m/>
    <m/>
    <m/>
    <m/>
    <m/>
    <m/>
    <m/>
  </r>
  <r>
    <x v="2"/>
    <s v="Line 8"/>
    <s v="A"/>
    <s v="1st"/>
    <s v="Buds"/>
    <x v="5"/>
    <x v="2"/>
    <m/>
    <m/>
    <m/>
    <m/>
    <m/>
    <n v="50"/>
    <n v="50"/>
    <m/>
    <m/>
    <m/>
    <m/>
    <m/>
    <m/>
    <m/>
  </r>
  <r>
    <x v="2"/>
    <s v="Line 8"/>
    <s v="A"/>
    <s v="1st"/>
    <s v="Buds"/>
    <x v="6"/>
    <x v="1"/>
    <m/>
    <m/>
    <m/>
    <m/>
    <m/>
    <n v="50"/>
    <n v="50"/>
    <m/>
    <m/>
    <m/>
    <m/>
    <m/>
    <m/>
    <m/>
  </r>
  <r>
    <x v="2"/>
    <s v="Line 9"/>
    <s v="A"/>
    <s v="2nd"/>
    <s v="Buds"/>
    <x v="13"/>
    <x v="1"/>
    <n v="2900"/>
    <n v="3000"/>
    <n v="2900"/>
    <m/>
    <m/>
    <n v="3000"/>
    <n v="3000"/>
    <n v="1.0333333333333334"/>
    <n v="65"/>
    <n v="10"/>
    <n v="310"/>
    <n v="4.7692307692307692"/>
    <s v="Narendra"/>
    <m/>
  </r>
  <r>
    <x v="2"/>
    <s v="Line 9"/>
    <s v="A"/>
    <s v="2nd"/>
    <s v="Buds"/>
    <x v="14"/>
    <x v="1"/>
    <m/>
    <m/>
    <m/>
    <m/>
    <m/>
    <n v="50"/>
    <n v="50"/>
    <m/>
    <m/>
    <m/>
    <m/>
    <m/>
    <m/>
    <m/>
  </r>
  <r>
    <x v="2"/>
    <s v="Line 9"/>
    <s v="A"/>
    <s v="2nd"/>
    <s v="Buds"/>
    <x v="14"/>
    <x v="9"/>
    <m/>
    <m/>
    <m/>
    <m/>
    <m/>
    <n v="50"/>
    <n v="50"/>
    <m/>
    <m/>
    <m/>
    <m/>
    <m/>
    <m/>
    <m/>
  </r>
  <r>
    <x v="2"/>
    <s v="Line 10"/>
    <s v="A"/>
    <s v="2nd"/>
    <s v="Buds"/>
    <x v="15"/>
    <x v="1"/>
    <n v="2700"/>
    <n v="3000"/>
    <n v="2700"/>
    <m/>
    <m/>
    <n v="2700"/>
    <n v="2700"/>
    <n v="0.98333333333333328"/>
    <n v="65"/>
    <n v="10"/>
    <n v="295"/>
    <n v="4.5384615384615383"/>
    <s v="Paramjeet"/>
    <m/>
  </r>
  <r>
    <x v="2"/>
    <s v="Line 10"/>
    <s v="A"/>
    <s v="2nd"/>
    <s v="Buds"/>
    <x v="15"/>
    <x v="9"/>
    <m/>
    <m/>
    <m/>
    <m/>
    <m/>
    <n v="50"/>
    <n v="50"/>
    <m/>
    <m/>
    <m/>
    <m/>
    <m/>
    <m/>
    <m/>
  </r>
  <r>
    <x v="2"/>
    <s v="Line 10"/>
    <s v="A"/>
    <s v="2nd"/>
    <s v="Buds"/>
    <x v="21"/>
    <x v="9"/>
    <m/>
    <m/>
    <m/>
    <m/>
    <m/>
    <n v="50"/>
    <n v="50"/>
    <m/>
    <m/>
    <m/>
    <m/>
    <m/>
    <m/>
    <m/>
  </r>
  <r>
    <x v="2"/>
    <s v="Line 10"/>
    <s v="A"/>
    <s v="2nd"/>
    <s v="Buds"/>
    <x v="21"/>
    <x v="4"/>
    <m/>
    <m/>
    <m/>
    <m/>
    <m/>
    <n v="100"/>
    <n v="100"/>
    <m/>
    <m/>
    <m/>
    <m/>
    <m/>
    <m/>
    <m/>
  </r>
  <r>
    <x v="2"/>
    <s v="Line 10"/>
    <s v="A"/>
    <s v="2nd"/>
    <s v="Buds"/>
    <x v="13"/>
    <x v="1"/>
    <m/>
    <m/>
    <m/>
    <m/>
    <m/>
    <n v="50"/>
    <n v="50"/>
    <m/>
    <m/>
    <m/>
    <m/>
    <m/>
    <m/>
    <m/>
  </r>
  <r>
    <x v="2"/>
    <s v="Line 11"/>
    <s v="A"/>
    <s v="2nd"/>
    <s v="Buds"/>
    <x v="17"/>
    <x v="1"/>
    <n v="2700"/>
    <n v="2800"/>
    <n v="2700"/>
    <n v="400"/>
    <m/>
    <n v="2000"/>
    <n v="2400"/>
    <n v="0.7142857142857143"/>
    <n v="69"/>
    <n v="10"/>
    <n v="200"/>
    <n v="2.8985507246376812"/>
    <s v="Ravindra"/>
    <s v="* Charging Case Received Only 2204 ."/>
  </r>
  <r>
    <x v="2"/>
    <s v="Line 12"/>
    <s v="A"/>
    <s v="2nd"/>
    <s v="Buds"/>
    <x v="0"/>
    <x v="0"/>
    <n v="1500"/>
    <n v="3000"/>
    <m/>
    <m/>
    <m/>
    <n v="1150"/>
    <n v="1150"/>
    <n v="0.43333333333333335"/>
    <n v="63"/>
    <n v="10"/>
    <n v="130"/>
    <n v="2.0634920634920637"/>
    <s v="Jitendra"/>
    <s v="* Kit Late Arrived ."/>
  </r>
  <r>
    <x v="2"/>
    <s v="Line 12"/>
    <s v="A"/>
    <s v="2nd"/>
    <s v="Buds"/>
    <x v="0"/>
    <x v="1"/>
    <m/>
    <m/>
    <m/>
    <m/>
    <m/>
    <n v="100"/>
    <n v="100"/>
    <m/>
    <m/>
    <m/>
    <m/>
    <m/>
    <m/>
    <m/>
  </r>
  <r>
    <x v="2"/>
    <s v="Line 12"/>
    <s v="A"/>
    <s v="2nd"/>
    <s v="Buds"/>
    <x v="16"/>
    <x v="16"/>
    <m/>
    <m/>
    <m/>
    <m/>
    <m/>
    <n v="50"/>
    <n v="50"/>
    <m/>
    <m/>
    <m/>
    <m/>
    <m/>
    <m/>
    <m/>
  </r>
  <r>
    <x v="2"/>
    <s v="Line 13"/>
    <s v="A"/>
    <s v="2nd"/>
    <s v="Buds"/>
    <x v="13"/>
    <x v="21"/>
    <n v="3000"/>
    <n v="3200"/>
    <n v="3000"/>
    <m/>
    <m/>
    <n v="2900"/>
    <n v="2900"/>
    <n v="0.96875"/>
    <n v="65"/>
    <n v="10"/>
    <n v="310"/>
    <n v="4.7692307692307692"/>
    <s v="Amar"/>
    <m/>
  </r>
  <r>
    <x v="2"/>
    <s v="Line 13"/>
    <s v="A"/>
    <s v="2nd"/>
    <s v="Buds"/>
    <x v="13"/>
    <x v="12"/>
    <m/>
    <m/>
    <m/>
    <n v="2300"/>
    <m/>
    <n v="50"/>
    <n v="2350"/>
    <m/>
    <m/>
    <m/>
    <m/>
    <m/>
    <m/>
    <m/>
  </r>
  <r>
    <x v="2"/>
    <s v="Line 13"/>
    <s v="A"/>
    <s v="2nd"/>
    <s v="Buds"/>
    <x v="13"/>
    <x v="14"/>
    <m/>
    <m/>
    <m/>
    <m/>
    <m/>
    <n v="100"/>
    <n v="100"/>
    <m/>
    <m/>
    <m/>
    <m/>
    <m/>
    <m/>
    <m/>
  </r>
  <r>
    <x v="2"/>
    <s v="Line 13"/>
    <s v="A"/>
    <s v="2nd"/>
    <s v="Buds"/>
    <x v="18"/>
    <x v="1"/>
    <m/>
    <m/>
    <m/>
    <m/>
    <m/>
    <n v="50"/>
    <n v="50"/>
    <m/>
    <m/>
    <m/>
    <m/>
    <m/>
    <m/>
    <m/>
  </r>
  <r>
    <x v="2"/>
    <s v="Line 13"/>
    <s v="A"/>
    <s v="2nd"/>
    <s v="Buds"/>
    <x v="28"/>
    <x v="17"/>
    <m/>
    <m/>
    <m/>
    <n v="50"/>
    <m/>
    <m/>
    <n v="50"/>
    <m/>
    <m/>
    <m/>
    <m/>
    <m/>
    <m/>
    <m/>
  </r>
  <r>
    <x v="2"/>
    <s v="Line 17"/>
    <s v="A"/>
    <s v="B-1"/>
    <s v="Buds"/>
    <x v="23"/>
    <x v="1"/>
    <n v="1500"/>
    <n v="3000"/>
    <n v="1500"/>
    <n v="400"/>
    <m/>
    <n v="1450"/>
    <n v="1850"/>
    <n v="0.8833333333333333"/>
    <n v="66"/>
    <n v="10"/>
    <n v="265"/>
    <n v="4.0151515151515156"/>
    <s v="Dalchand"/>
    <m/>
  </r>
  <r>
    <x v="2"/>
    <s v="Line 17"/>
    <s v="A"/>
    <s v="B-1"/>
    <s v="Buds"/>
    <x v="29"/>
    <x v="9"/>
    <n v="1500"/>
    <m/>
    <n v="1500"/>
    <m/>
    <m/>
    <n v="1200"/>
    <n v="1200"/>
    <m/>
    <m/>
    <m/>
    <m/>
    <m/>
    <m/>
    <m/>
  </r>
  <r>
    <x v="2"/>
    <s v="Line 17"/>
    <s v="A"/>
    <s v="B-1"/>
    <s v="Buds"/>
    <x v="19"/>
    <x v="1"/>
    <m/>
    <m/>
    <m/>
    <n v="50"/>
    <m/>
    <m/>
    <n v="50"/>
    <m/>
    <m/>
    <m/>
    <m/>
    <m/>
    <m/>
    <m/>
  </r>
  <r>
    <x v="2"/>
    <s v="Line 18"/>
    <s v="A"/>
    <s v="B-1"/>
    <s v="Buds"/>
    <x v="24"/>
    <x v="4"/>
    <n v="3100"/>
    <n v="3200"/>
    <n v="3100"/>
    <m/>
    <m/>
    <n v="2950"/>
    <n v="2950"/>
    <n v="0.953125"/>
    <n v="62"/>
    <n v="10"/>
    <n v="305"/>
    <n v="4.919354838709677"/>
    <s v="Vijay"/>
    <m/>
  </r>
  <r>
    <x v="2"/>
    <s v="Line 18"/>
    <s v="A"/>
    <s v="B-1"/>
    <s v="Buds"/>
    <x v="19"/>
    <x v="3"/>
    <m/>
    <m/>
    <m/>
    <m/>
    <m/>
    <n v="50"/>
    <n v="50"/>
    <m/>
    <m/>
    <m/>
    <m/>
    <m/>
    <m/>
    <m/>
  </r>
  <r>
    <x v="2"/>
    <s v="Line 18"/>
    <s v="A"/>
    <s v="B-1"/>
    <s v="Buds"/>
    <x v="19"/>
    <x v="1"/>
    <m/>
    <m/>
    <m/>
    <m/>
    <m/>
    <n v="50"/>
    <n v="50"/>
    <m/>
    <m/>
    <m/>
    <m/>
    <m/>
    <m/>
    <m/>
  </r>
  <r>
    <x v="2"/>
    <s v="Line 20"/>
    <s v="A"/>
    <s v="B-1"/>
    <s v="Buds"/>
    <x v="0"/>
    <x v="0"/>
    <n v="2800"/>
    <n v="3000"/>
    <m/>
    <m/>
    <m/>
    <n v="1400"/>
    <n v="1400"/>
    <n v="0.46666666666666667"/>
    <n v="35"/>
    <n v="10"/>
    <n v="140"/>
    <n v="4"/>
    <s v="Ashok"/>
    <s v="* Kit Late Arrived ."/>
  </r>
  <r>
    <x v="2"/>
    <s v="Line 23"/>
    <s v="A"/>
    <s v="B-1"/>
    <s v="Buds"/>
    <x v="15"/>
    <x v="1"/>
    <n v="3100"/>
    <n v="3300"/>
    <n v="3100"/>
    <m/>
    <m/>
    <n v="3450"/>
    <n v="3450"/>
    <n v="1.0454545454545454"/>
    <n v="63"/>
    <n v="10"/>
    <n v="345"/>
    <n v="5.4761904761904763"/>
    <s v="Rishikesh"/>
    <m/>
  </r>
  <r>
    <x v="3"/>
    <s v="Line 1"/>
    <s v="A"/>
    <s v="1st"/>
    <s v="Buds"/>
    <x v="1"/>
    <x v="1"/>
    <n v="1500"/>
    <n v="2800"/>
    <n v="1500"/>
    <m/>
    <m/>
    <n v="1450"/>
    <n v="1450"/>
    <n v="1.0357142857142858"/>
    <n v="70"/>
    <n v="10"/>
    <n v="290"/>
    <n v="4.1428571428571432"/>
    <s v="Sovesh"/>
    <s v="* Model changeover ."/>
  </r>
  <r>
    <x v="3"/>
    <s v="Line 1"/>
    <s v="A"/>
    <s v="1st"/>
    <s v="Buds"/>
    <x v="0"/>
    <x v="0"/>
    <m/>
    <m/>
    <m/>
    <m/>
    <m/>
    <n v="1450"/>
    <n v="1450"/>
    <m/>
    <m/>
    <m/>
    <m/>
    <m/>
    <m/>
    <m/>
  </r>
  <r>
    <x v="3"/>
    <s v="Line 2"/>
    <s v="A"/>
    <s v="1st"/>
    <s v="Buds"/>
    <x v="2"/>
    <x v="2"/>
    <n v="2700"/>
    <n v="2800"/>
    <n v="2700"/>
    <m/>
    <m/>
    <n v="2600"/>
    <n v="2600"/>
    <n v="1"/>
    <n v="61"/>
    <n v="10"/>
    <n v="280"/>
    <n v="4.5901639344262293"/>
    <s v="Atul"/>
    <m/>
  </r>
  <r>
    <x v="3"/>
    <s v="Line 2"/>
    <s v="A"/>
    <s v="1st"/>
    <s v="Buds"/>
    <x v="30"/>
    <x v="1"/>
    <m/>
    <m/>
    <m/>
    <m/>
    <m/>
    <n v="100"/>
    <n v="100"/>
    <m/>
    <m/>
    <m/>
    <m/>
    <m/>
    <m/>
    <m/>
  </r>
  <r>
    <x v="3"/>
    <s v="Line 2"/>
    <s v="A"/>
    <s v="1st"/>
    <s v="Buds"/>
    <x v="30"/>
    <x v="4"/>
    <m/>
    <m/>
    <m/>
    <m/>
    <m/>
    <n v="50"/>
    <n v="50"/>
    <m/>
    <m/>
    <m/>
    <m/>
    <m/>
    <m/>
    <m/>
  </r>
  <r>
    <x v="3"/>
    <s v="Line 2"/>
    <s v="A"/>
    <s v="1st"/>
    <s v="Buds"/>
    <x v="30"/>
    <x v="22"/>
    <m/>
    <m/>
    <m/>
    <m/>
    <m/>
    <n v="50"/>
    <n v="50"/>
    <m/>
    <m/>
    <m/>
    <m/>
    <m/>
    <m/>
    <m/>
  </r>
  <r>
    <x v="3"/>
    <s v="Line 3"/>
    <s v="A"/>
    <s v="1st"/>
    <s v="Buds"/>
    <x v="4"/>
    <x v="1"/>
    <n v="2600"/>
    <n v="2800"/>
    <n v="2600"/>
    <n v="100"/>
    <m/>
    <n v="2450"/>
    <n v="2550"/>
    <n v="0.9642857142857143"/>
    <n v="65"/>
    <n v="10"/>
    <n v="270"/>
    <n v="4.1538461538461542"/>
    <s v="Lokesh"/>
    <m/>
  </r>
  <r>
    <x v="3"/>
    <s v="Line 3"/>
    <s v="A"/>
    <s v="1st"/>
    <s v="Buds"/>
    <x v="3"/>
    <x v="2"/>
    <m/>
    <m/>
    <m/>
    <m/>
    <m/>
    <n v="50"/>
    <n v="50"/>
    <m/>
    <m/>
    <m/>
    <m/>
    <m/>
    <m/>
    <m/>
  </r>
  <r>
    <x v="3"/>
    <s v="Line 3"/>
    <s v="A"/>
    <s v="1st"/>
    <s v="Buds"/>
    <x v="31"/>
    <x v="1"/>
    <m/>
    <m/>
    <m/>
    <m/>
    <m/>
    <n v="50"/>
    <n v="50"/>
    <m/>
    <m/>
    <m/>
    <m/>
    <m/>
    <m/>
    <m/>
  </r>
  <r>
    <x v="3"/>
    <s v="Line 3"/>
    <s v="A"/>
    <s v="1st"/>
    <s v="Buds"/>
    <x v="31"/>
    <x v="9"/>
    <m/>
    <m/>
    <m/>
    <m/>
    <m/>
    <n v="150"/>
    <n v="150"/>
    <m/>
    <m/>
    <m/>
    <m/>
    <m/>
    <m/>
    <m/>
  </r>
  <r>
    <x v="3"/>
    <s v="Line 4"/>
    <s v="A"/>
    <s v="1st"/>
    <s v="Buds"/>
    <x v="18"/>
    <x v="3"/>
    <m/>
    <n v="2800"/>
    <m/>
    <m/>
    <m/>
    <n v="50"/>
    <n v="50"/>
    <n v="0.5535714285714286"/>
    <n v="60"/>
    <n v="10"/>
    <n v="155"/>
    <n v="2.5833333333333335"/>
    <s v="Prashant"/>
    <m/>
  </r>
  <r>
    <x v="3"/>
    <s v="Line 4"/>
    <s v="A"/>
    <s v="1st"/>
    <s v="Buds"/>
    <x v="25"/>
    <x v="2"/>
    <n v="2700"/>
    <m/>
    <n v="2700"/>
    <n v="850"/>
    <m/>
    <n v="1450"/>
    <n v="2300"/>
    <m/>
    <m/>
    <m/>
    <m/>
    <m/>
    <m/>
    <s v="* Left Side PCBA High Rejection ."/>
  </r>
  <r>
    <x v="3"/>
    <s v="Line 4"/>
    <s v="A"/>
    <s v="1st"/>
    <s v="Buds"/>
    <x v="6"/>
    <x v="1"/>
    <m/>
    <m/>
    <m/>
    <m/>
    <m/>
    <n v="50"/>
    <n v="50"/>
    <m/>
    <m/>
    <m/>
    <m/>
    <m/>
    <m/>
    <m/>
  </r>
  <r>
    <x v="3"/>
    <s v="Line 5"/>
    <s v="A"/>
    <s v="1st"/>
    <s v="Buds"/>
    <x v="7"/>
    <x v="18"/>
    <n v="1600"/>
    <n v="2000"/>
    <n v="1600"/>
    <m/>
    <m/>
    <n v="1500"/>
    <n v="1500"/>
    <n v="0.77500000000000002"/>
    <n v="66"/>
    <n v="10"/>
    <n v="155"/>
    <n v="2.3484848484848486"/>
    <s v="Ram Sagar"/>
    <s v="* Wip Clearance ."/>
  </r>
  <r>
    <x v="3"/>
    <s v="Line 5"/>
    <s v="A"/>
    <s v="1st"/>
    <s v="Buds"/>
    <x v="8"/>
    <x v="1"/>
    <m/>
    <m/>
    <m/>
    <m/>
    <m/>
    <n v="50"/>
    <n v="50"/>
    <m/>
    <m/>
    <m/>
    <m/>
    <m/>
    <m/>
    <m/>
  </r>
  <r>
    <x v="3"/>
    <s v="Line 6"/>
    <s v="A"/>
    <s v="1st"/>
    <s v="Buds"/>
    <x v="9"/>
    <x v="3"/>
    <m/>
    <m/>
    <m/>
    <n v="500"/>
    <m/>
    <m/>
    <n v="500"/>
    <s v="-"/>
    <n v="56"/>
    <n v="2.5"/>
    <m/>
    <m/>
    <s v="Anshu"/>
    <s v="* Charging Case Not received ."/>
  </r>
  <r>
    <x v="3"/>
    <s v="Line 6"/>
    <s v="A"/>
    <s v="1st"/>
    <s v="Buds"/>
    <x v="9"/>
    <x v="4"/>
    <m/>
    <m/>
    <m/>
    <n v="50"/>
    <m/>
    <m/>
    <n v="50"/>
    <m/>
    <m/>
    <m/>
    <m/>
    <m/>
    <m/>
    <m/>
  </r>
  <r>
    <x v="3"/>
    <s v="Line 7"/>
    <s v="A"/>
    <s v="1st"/>
    <s v="Buds"/>
    <x v="11"/>
    <x v="5"/>
    <n v="2600"/>
    <n v="2800"/>
    <n v="2600"/>
    <m/>
    <m/>
    <n v="2500"/>
    <n v="2500"/>
    <n v="0.9464285714285714"/>
    <n v="72"/>
    <n v="10"/>
    <n v="265"/>
    <n v="3.6805555555555554"/>
    <s v="Jitendra"/>
    <s v="* SPK Fail Qty 200 (RMD Issue ."/>
  </r>
  <r>
    <x v="3"/>
    <s v="Line 7"/>
    <s v="A"/>
    <s v="1st"/>
    <s v="Buds"/>
    <x v="10"/>
    <x v="2"/>
    <m/>
    <m/>
    <m/>
    <m/>
    <m/>
    <n v="100"/>
    <n v="100"/>
    <m/>
    <m/>
    <m/>
    <m/>
    <m/>
    <m/>
    <s v="* Model 800 Charging Case not Received ."/>
  </r>
  <r>
    <x v="3"/>
    <s v="Line 7"/>
    <s v="A"/>
    <s v="1st"/>
    <s v="Buds"/>
    <x v="26"/>
    <x v="19"/>
    <m/>
    <m/>
    <m/>
    <m/>
    <m/>
    <n v="50"/>
    <n v="50"/>
    <m/>
    <m/>
    <m/>
    <m/>
    <m/>
    <m/>
    <m/>
  </r>
  <r>
    <x v="3"/>
    <s v="Line 8"/>
    <s v="A"/>
    <s v="1st"/>
    <s v="Buds"/>
    <x v="32"/>
    <x v="1"/>
    <n v="2600"/>
    <n v="2800"/>
    <n v="2600"/>
    <m/>
    <m/>
    <n v="2550"/>
    <n v="2550"/>
    <n v="0.9821428571428571"/>
    <n v="64"/>
    <n v="10"/>
    <n v="275"/>
    <n v="4.296875"/>
    <s v="Digamber"/>
    <m/>
  </r>
  <r>
    <x v="3"/>
    <s v="Line 8"/>
    <s v="A"/>
    <s v="1st"/>
    <s v="Buds"/>
    <x v="12"/>
    <x v="23"/>
    <m/>
    <m/>
    <m/>
    <m/>
    <m/>
    <n v="50"/>
    <n v="50"/>
    <m/>
    <m/>
    <m/>
    <m/>
    <m/>
    <m/>
    <m/>
  </r>
  <r>
    <x v="3"/>
    <s v="Line 8"/>
    <s v="A"/>
    <s v="1st"/>
    <s v="Buds"/>
    <x v="12"/>
    <x v="7"/>
    <m/>
    <m/>
    <m/>
    <m/>
    <m/>
    <n v="50"/>
    <n v="50"/>
    <m/>
    <m/>
    <m/>
    <m/>
    <m/>
    <m/>
    <m/>
  </r>
  <r>
    <x v="3"/>
    <s v="Line 8"/>
    <s v="A"/>
    <s v="1st"/>
    <s v="Buds"/>
    <x v="33"/>
    <x v="23"/>
    <m/>
    <m/>
    <m/>
    <m/>
    <m/>
    <n v="50"/>
    <n v="50"/>
    <m/>
    <m/>
    <m/>
    <m/>
    <m/>
    <m/>
    <m/>
  </r>
  <r>
    <x v="3"/>
    <s v="Line 8"/>
    <s v="A"/>
    <s v="1st"/>
    <s v="Buds"/>
    <x v="34"/>
    <x v="1"/>
    <m/>
    <m/>
    <m/>
    <m/>
    <m/>
    <n v="50"/>
    <n v="50"/>
    <m/>
    <m/>
    <m/>
    <m/>
    <m/>
    <m/>
    <s v="* Qty 50 Sfg AD 131 Elite White ."/>
  </r>
  <r>
    <x v="3"/>
    <s v="Line 9"/>
    <s v="A"/>
    <s v="2nd"/>
    <s v="Buds"/>
    <x v="13"/>
    <x v="1"/>
    <n v="2700"/>
    <n v="3100"/>
    <n v="2700"/>
    <m/>
    <m/>
    <n v="1650"/>
    <n v="1650"/>
    <n v="0.56451612903225812"/>
    <n v="67"/>
    <n v="10"/>
    <n v="170"/>
    <n v="2.5373134328358211"/>
    <s v="Narendra"/>
    <s v="* CC Recived Delay because CC Kit Received late At CC Line ."/>
  </r>
  <r>
    <x v="3"/>
    <s v="Line 9"/>
    <s v="A"/>
    <s v="2nd"/>
    <s v="Buds"/>
    <x v="13"/>
    <x v="12"/>
    <m/>
    <m/>
    <m/>
    <m/>
    <n v="50"/>
    <m/>
    <n v="0"/>
    <m/>
    <m/>
    <m/>
    <m/>
    <m/>
    <m/>
    <m/>
  </r>
  <r>
    <x v="3"/>
    <s v="Line 9"/>
    <s v="A"/>
    <s v="2nd"/>
    <s v="Buds"/>
    <x v="14"/>
    <x v="1"/>
    <m/>
    <m/>
    <m/>
    <m/>
    <m/>
    <n v="50"/>
    <n v="50"/>
    <m/>
    <m/>
    <m/>
    <m/>
    <m/>
    <m/>
    <m/>
  </r>
  <r>
    <x v="3"/>
    <s v="Line 10"/>
    <s v="A"/>
    <s v="2nd"/>
    <s v="Buds"/>
    <x v="15"/>
    <x v="1"/>
    <n v="2700"/>
    <n v="3000"/>
    <n v="2700"/>
    <m/>
    <m/>
    <n v="2700"/>
    <n v="2700"/>
    <n v="0.96666666666666667"/>
    <n v="64"/>
    <n v="10"/>
    <n v="290"/>
    <n v="4.53125"/>
    <s v="Paramjeet"/>
    <m/>
  </r>
  <r>
    <x v="3"/>
    <s v="Line 10"/>
    <s v="A"/>
    <s v="2nd"/>
    <s v="Buds"/>
    <x v="15"/>
    <x v="9"/>
    <m/>
    <m/>
    <m/>
    <m/>
    <m/>
    <n v="50"/>
    <n v="50"/>
    <m/>
    <m/>
    <m/>
    <m/>
    <m/>
    <m/>
    <m/>
  </r>
  <r>
    <x v="3"/>
    <s v="Line 10"/>
    <s v="A"/>
    <s v="2nd"/>
    <s v="Buds"/>
    <x v="21"/>
    <x v="4"/>
    <m/>
    <m/>
    <m/>
    <m/>
    <m/>
    <n v="100"/>
    <n v="100"/>
    <m/>
    <m/>
    <m/>
    <m/>
    <m/>
    <m/>
    <m/>
  </r>
  <r>
    <x v="3"/>
    <s v="Line 10"/>
    <s v="A"/>
    <s v="2nd"/>
    <s v="Buds"/>
    <x v="13"/>
    <x v="1"/>
    <m/>
    <m/>
    <m/>
    <m/>
    <m/>
    <n v="50"/>
    <n v="50"/>
    <m/>
    <m/>
    <m/>
    <m/>
    <m/>
    <m/>
    <m/>
  </r>
  <r>
    <x v="3"/>
    <s v="Line 11"/>
    <s v="A"/>
    <s v="2nd"/>
    <s v="Buds"/>
    <x v="17"/>
    <x v="1"/>
    <n v="2700"/>
    <n v="3000"/>
    <n v="2700"/>
    <m/>
    <m/>
    <n v="1900"/>
    <n v="1900"/>
    <n v="0.6333333333333333"/>
    <n v="62"/>
    <n v="10"/>
    <n v="190"/>
    <n v="3.064516129032258"/>
    <s v="Ravindra"/>
    <s v="* PCBA Received At 2:30 Pm ."/>
  </r>
  <r>
    <x v="3"/>
    <s v="Line 12"/>
    <s v="A"/>
    <s v="2nd"/>
    <s v="Buds"/>
    <x v="0"/>
    <x v="0"/>
    <n v="2300"/>
    <n v="2700"/>
    <n v="2300"/>
    <m/>
    <m/>
    <n v="2250"/>
    <n v="2250"/>
    <n v="0.88888888888888884"/>
    <n v="62"/>
    <n v="10"/>
    <n v="240"/>
    <n v="3.870967741935484"/>
    <s v="Jitendra"/>
    <m/>
  </r>
  <r>
    <x v="3"/>
    <s v="Line 12"/>
    <s v="A"/>
    <s v="2nd"/>
    <s v="Buds"/>
    <x v="35"/>
    <x v="4"/>
    <m/>
    <m/>
    <m/>
    <m/>
    <m/>
    <n v="100"/>
    <n v="100"/>
    <m/>
    <m/>
    <m/>
    <m/>
    <m/>
    <m/>
    <m/>
  </r>
  <r>
    <x v="3"/>
    <s v="Line 12"/>
    <s v="A"/>
    <s v="2nd"/>
    <s v="Buds"/>
    <x v="16"/>
    <x v="16"/>
    <m/>
    <m/>
    <m/>
    <m/>
    <m/>
    <n v="50"/>
    <n v="50"/>
    <m/>
    <m/>
    <m/>
    <m/>
    <m/>
    <m/>
    <m/>
  </r>
  <r>
    <x v="3"/>
    <s v="Line 13"/>
    <s v="A"/>
    <s v="2nd"/>
    <s v="Buds"/>
    <x v="13"/>
    <x v="2"/>
    <n v="3000"/>
    <n v="3000"/>
    <n v="3000"/>
    <m/>
    <m/>
    <n v="2650"/>
    <n v="2650"/>
    <n v="0.93333333333333335"/>
    <n v="65"/>
    <n v="10"/>
    <n v="280"/>
    <n v="4.3076923076923075"/>
    <s v="Amar"/>
    <s v="* Charging Case Not Received As per Plan ._x000a_* Because 350 C Shall NG Fron Supplayer Side ."/>
  </r>
  <r>
    <x v="3"/>
    <s v="Line 13"/>
    <s v="A"/>
    <s v="2nd"/>
    <s v="Buds"/>
    <x v="13"/>
    <x v="21"/>
    <m/>
    <m/>
    <m/>
    <m/>
    <m/>
    <n v="50"/>
    <n v="50"/>
    <m/>
    <m/>
    <m/>
    <m/>
    <m/>
    <m/>
    <m/>
  </r>
  <r>
    <x v="3"/>
    <s v="Line 13"/>
    <s v="A"/>
    <s v="2nd"/>
    <s v="Buds"/>
    <x v="13"/>
    <x v="24"/>
    <m/>
    <m/>
    <m/>
    <m/>
    <m/>
    <n v="50"/>
    <n v="50"/>
    <m/>
    <m/>
    <m/>
    <m/>
    <m/>
    <m/>
    <m/>
  </r>
  <r>
    <x v="3"/>
    <s v="Line 13"/>
    <s v="A"/>
    <s v="2nd"/>
    <s v="Buds"/>
    <x v="13"/>
    <x v="1"/>
    <m/>
    <m/>
    <m/>
    <m/>
    <m/>
    <n v="50"/>
    <n v="50"/>
    <m/>
    <m/>
    <m/>
    <m/>
    <m/>
    <m/>
    <m/>
  </r>
  <r>
    <x v="3"/>
    <s v="Line 17"/>
    <s v="A"/>
    <s v="B-1"/>
    <s v="Buds"/>
    <x v="23"/>
    <x v="1"/>
    <m/>
    <n v="3400"/>
    <m/>
    <m/>
    <m/>
    <n v="50"/>
    <n v="50"/>
    <n v="0.98529411764705888"/>
    <n v="63"/>
    <n v="10"/>
    <n v="335"/>
    <n v="5.3174603174603172"/>
    <s v="Dalchand"/>
    <m/>
  </r>
  <r>
    <x v="3"/>
    <s v="Line 17"/>
    <s v="A"/>
    <s v="B-1"/>
    <s v="Buds"/>
    <x v="29"/>
    <x v="9"/>
    <n v="2900"/>
    <m/>
    <n v="2900"/>
    <m/>
    <m/>
    <n v="3000"/>
    <n v="3000"/>
    <m/>
    <m/>
    <m/>
    <m/>
    <m/>
    <m/>
    <m/>
  </r>
  <r>
    <x v="3"/>
    <s v="Line 17"/>
    <s v="A"/>
    <s v="B-1"/>
    <s v="Buds"/>
    <x v="19"/>
    <x v="2"/>
    <m/>
    <m/>
    <m/>
    <m/>
    <m/>
    <n v="300"/>
    <n v="300"/>
    <m/>
    <m/>
    <m/>
    <m/>
    <m/>
    <m/>
    <m/>
  </r>
  <r>
    <x v="3"/>
    <s v="Line 18"/>
    <s v="A"/>
    <s v="B-1"/>
    <s v="Buds"/>
    <x v="24"/>
    <x v="1"/>
    <n v="3000"/>
    <n v="3000"/>
    <n v="3000"/>
    <m/>
    <m/>
    <n v="2650"/>
    <n v="2650"/>
    <n v="0.96666666666666667"/>
    <n v="60"/>
    <n v="10"/>
    <n v="290"/>
    <n v="4.833333333333333"/>
    <s v="Vijay"/>
    <m/>
  </r>
  <r>
    <x v="3"/>
    <s v="Line 18"/>
    <s v="A"/>
    <s v="B-1"/>
    <s v="Buds"/>
    <x v="24"/>
    <x v="2"/>
    <m/>
    <m/>
    <m/>
    <m/>
    <m/>
    <n v="50"/>
    <n v="50"/>
    <m/>
    <m/>
    <m/>
    <m/>
    <m/>
    <m/>
    <m/>
  </r>
  <r>
    <x v="3"/>
    <s v="Line 18"/>
    <s v="A"/>
    <s v="B-1"/>
    <s v="Buds"/>
    <x v="24"/>
    <x v="4"/>
    <m/>
    <m/>
    <m/>
    <m/>
    <m/>
    <n v="150"/>
    <n v="150"/>
    <m/>
    <m/>
    <m/>
    <m/>
    <m/>
    <m/>
    <m/>
  </r>
  <r>
    <x v="3"/>
    <s v="Line 18"/>
    <s v="A"/>
    <s v="B-1"/>
    <s v="Buds"/>
    <x v="19"/>
    <x v="1"/>
    <m/>
    <m/>
    <m/>
    <m/>
    <m/>
    <n v="50"/>
    <n v="50"/>
    <m/>
    <m/>
    <m/>
    <m/>
    <m/>
    <m/>
    <m/>
  </r>
  <r>
    <x v="3"/>
    <s v="Line 20"/>
    <s v="A"/>
    <s v="B-1"/>
    <s v="Buds"/>
    <x v="0"/>
    <x v="0"/>
    <n v="1500"/>
    <n v="2800"/>
    <n v="1500"/>
    <m/>
    <m/>
    <n v="2800"/>
    <n v="2800"/>
    <n v="1.0357142857142858"/>
    <n v="61"/>
    <n v="10"/>
    <n v="290"/>
    <n v="4.7540983606557381"/>
    <s v="Ashok"/>
    <m/>
  </r>
  <r>
    <x v="3"/>
    <s v="Line 20"/>
    <s v="A"/>
    <s v="B-1"/>
    <s v="Buds"/>
    <x v="0"/>
    <x v="2"/>
    <m/>
    <m/>
    <m/>
    <m/>
    <m/>
    <n v="100"/>
    <n v="100"/>
    <m/>
    <m/>
    <m/>
    <m/>
    <m/>
    <m/>
    <m/>
  </r>
  <r>
    <x v="3"/>
    <s v="Line 23"/>
    <s v="A"/>
    <s v="B-1"/>
    <s v="Buds"/>
    <x v="15"/>
    <x v="1"/>
    <n v="3000"/>
    <n v="3200"/>
    <n v="3000"/>
    <m/>
    <m/>
    <n v="3150"/>
    <n v="3150"/>
    <n v="1.015625"/>
    <n v="63"/>
    <n v="10"/>
    <n v="325"/>
    <n v="5.1587301587301591"/>
    <s v="Rishikesh"/>
    <m/>
  </r>
  <r>
    <x v="3"/>
    <s v="Line 23"/>
    <s v="A"/>
    <s v="B-1"/>
    <s v="Buds"/>
    <x v="15"/>
    <x v="4"/>
    <m/>
    <m/>
    <m/>
    <m/>
    <m/>
    <n v="50"/>
    <n v="50"/>
    <m/>
    <m/>
    <m/>
    <m/>
    <m/>
    <m/>
    <m/>
  </r>
  <r>
    <x v="3"/>
    <s v="Line 23"/>
    <s v="A"/>
    <s v="B-1"/>
    <s v="Buds"/>
    <x v="15"/>
    <x v="17"/>
    <m/>
    <m/>
    <m/>
    <m/>
    <m/>
    <n v="50"/>
    <n v="50"/>
    <m/>
    <m/>
    <m/>
    <m/>
    <m/>
    <m/>
    <m/>
  </r>
  <r>
    <x v="4"/>
    <s v="Line 1"/>
    <s v="A"/>
    <s v="1st"/>
    <s v="Buds"/>
    <x v="1"/>
    <x v="1"/>
    <n v="3300"/>
    <n v="3000"/>
    <n v="3300"/>
    <m/>
    <m/>
    <n v="3000"/>
    <n v="3000"/>
    <n v="1.0333333333333334"/>
    <n v="69"/>
    <n v="10"/>
    <n v="310"/>
    <n v="4.4927536231884062"/>
    <s v="Sovesh"/>
    <m/>
  </r>
  <r>
    <x v="4"/>
    <s v="Line 1"/>
    <s v="A"/>
    <s v="1st"/>
    <s v="Buds"/>
    <x v="0"/>
    <x v="0"/>
    <m/>
    <m/>
    <m/>
    <m/>
    <m/>
    <n v="50"/>
    <n v="50"/>
    <m/>
    <m/>
    <m/>
    <m/>
    <m/>
    <m/>
    <m/>
  </r>
  <r>
    <x v="4"/>
    <s v="Line 1"/>
    <s v="A"/>
    <s v="1st"/>
    <s v="Buds"/>
    <x v="36"/>
    <x v="25"/>
    <m/>
    <m/>
    <m/>
    <m/>
    <m/>
    <n v="50"/>
    <n v="50"/>
    <m/>
    <m/>
    <m/>
    <m/>
    <m/>
    <m/>
    <m/>
  </r>
  <r>
    <x v="4"/>
    <s v="Line 2"/>
    <s v="A"/>
    <s v="1st"/>
    <s v="Buds"/>
    <x v="2"/>
    <x v="2"/>
    <n v="2900"/>
    <n v="3000"/>
    <n v="2900"/>
    <m/>
    <m/>
    <n v="2900"/>
    <n v="2900"/>
    <n v="1"/>
    <n v="62"/>
    <n v="10"/>
    <n v="300"/>
    <n v="4.838709677419355"/>
    <m/>
    <m/>
  </r>
  <r>
    <x v="4"/>
    <s v="Line 2"/>
    <s v="A"/>
    <s v="1st"/>
    <s v="Buds"/>
    <x v="37"/>
    <x v="1"/>
    <m/>
    <m/>
    <m/>
    <m/>
    <m/>
    <n v="100"/>
    <n v="100"/>
    <m/>
    <m/>
    <m/>
    <m/>
    <m/>
    <m/>
    <m/>
  </r>
  <r>
    <x v="4"/>
    <s v="Line 3"/>
    <s v="A"/>
    <s v="1st"/>
    <s v="Buds"/>
    <x v="4"/>
    <x v="1"/>
    <n v="700"/>
    <n v="2800"/>
    <n v="700"/>
    <m/>
    <m/>
    <n v="700"/>
    <n v="700"/>
    <n v="0.97928571428571431"/>
    <n v="63"/>
    <n v="10"/>
    <n v="274.2"/>
    <n v="4.352380952380952"/>
    <s v="Lokesh"/>
    <m/>
  </r>
  <r>
    <x v="4"/>
    <s v="Line 3"/>
    <s v="A"/>
    <s v="1st"/>
    <s v="Buds"/>
    <x v="37"/>
    <x v="1"/>
    <n v="1900"/>
    <m/>
    <n v="1900"/>
    <m/>
    <m/>
    <n v="1900"/>
    <n v="1900"/>
    <m/>
    <m/>
    <m/>
    <m/>
    <m/>
    <m/>
    <m/>
  </r>
  <r>
    <x v="4"/>
    <s v="Line 3"/>
    <s v="A"/>
    <s v="1st"/>
    <s v="Buds"/>
    <x v="37"/>
    <x v="4"/>
    <m/>
    <m/>
    <m/>
    <m/>
    <m/>
    <n v="50"/>
    <n v="50"/>
    <m/>
    <m/>
    <m/>
    <m/>
    <m/>
    <m/>
    <m/>
  </r>
  <r>
    <x v="4"/>
    <s v="Line 3"/>
    <s v="A"/>
    <s v="1st"/>
    <s v="Buds"/>
    <x v="31"/>
    <x v="9"/>
    <m/>
    <m/>
    <m/>
    <m/>
    <m/>
    <n v="42"/>
    <n v="42"/>
    <m/>
    <m/>
    <m/>
    <m/>
    <m/>
    <m/>
    <m/>
  </r>
  <r>
    <x v="4"/>
    <s v="Line 3"/>
    <s v="A"/>
    <s v="1st"/>
    <s v="Buds"/>
    <x v="2"/>
    <x v="2"/>
    <m/>
    <m/>
    <m/>
    <n v="50"/>
    <m/>
    <n v="50"/>
    <n v="100"/>
    <m/>
    <m/>
    <m/>
    <m/>
    <m/>
    <m/>
    <m/>
  </r>
  <r>
    <x v="4"/>
    <s v="Line 4"/>
    <s v="A"/>
    <s v="1st"/>
    <s v="Buds"/>
    <x v="38"/>
    <x v="1"/>
    <n v="2800"/>
    <n v="2800"/>
    <n v="2800"/>
    <m/>
    <m/>
    <n v="1350"/>
    <n v="1350"/>
    <n v="0.8214285714285714"/>
    <n v="61"/>
    <n v="10"/>
    <n v="230"/>
    <n v="3.7704918032786887"/>
    <s v="Prashant"/>
    <s v="* PCBA late received ."/>
  </r>
  <r>
    <x v="4"/>
    <s v="Line 4"/>
    <s v="A"/>
    <s v="1st"/>
    <s v="Buds"/>
    <x v="25"/>
    <x v="2"/>
    <m/>
    <m/>
    <m/>
    <m/>
    <m/>
    <n v="900"/>
    <n v="900"/>
    <m/>
    <m/>
    <m/>
    <m/>
    <m/>
    <m/>
    <m/>
  </r>
  <r>
    <x v="4"/>
    <s v="Line 4"/>
    <s v="A"/>
    <s v="1st"/>
    <s v="Buds"/>
    <x v="18"/>
    <x v="1"/>
    <m/>
    <m/>
    <m/>
    <m/>
    <m/>
    <n v="50"/>
    <n v="50"/>
    <m/>
    <m/>
    <m/>
    <m/>
    <m/>
    <m/>
    <m/>
  </r>
  <r>
    <x v="4"/>
    <s v="Line 5"/>
    <s v="A"/>
    <s v="1st"/>
    <s v="Buds"/>
    <x v="7"/>
    <x v="2"/>
    <n v="2700"/>
    <n v="2800"/>
    <n v="2700"/>
    <m/>
    <m/>
    <n v="1950"/>
    <n v="1950"/>
    <n v="0.8214285714285714"/>
    <n v="69"/>
    <n v="10"/>
    <n v="230"/>
    <n v="3.3333333333333335"/>
    <s v="Ram Sagar"/>
    <s v="* Qty 275 Mic Fail RMD Issue ."/>
  </r>
  <r>
    <x v="4"/>
    <s v="Line 5"/>
    <s v="A"/>
    <s v="1st"/>
    <s v="Buds"/>
    <x v="39"/>
    <x v="4"/>
    <m/>
    <m/>
    <m/>
    <n v="200"/>
    <m/>
    <n v="50"/>
    <n v="250"/>
    <m/>
    <m/>
    <m/>
    <m/>
    <m/>
    <m/>
    <m/>
  </r>
  <r>
    <x v="4"/>
    <s v="Line 5"/>
    <s v="A"/>
    <s v="1st"/>
    <s v="Buds"/>
    <x v="39"/>
    <x v="26"/>
    <m/>
    <m/>
    <m/>
    <m/>
    <m/>
    <n v="200"/>
    <n v="200"/>
    <m/>
    <m/>
    <m/>
    <m/>
    <m/>
    <m/>
    <m/>
  </r>
  <r>
    <x v="4"/>
    <s v="Line 5"/>
    <s v="A"/>
    <s v="1st"/>
    <s v="Buds"/>
    <x v="7"/>
    <x v="1"/>
    <m/>
    <m/>
    <m/>
    <m/>
    <m/>
    <n v="100"/>
    <n v="100"/>
    <m/>
    <m/>
    <m/>
    <m/>
    <m/>
    <m/>
    <m/>
  </r>
  <r>
    <x v="4"/>
    <s v="Line 6"/>
    <s v="A"/>
    <s v="1st"/>
    <s v="Buds"/>
    <x v="9"/>
    <x v="3"/>
    <m/>
    <m/>
    <m/>
    <n v="900"/>
    <m/>
    <m/>
    <n v="900"/>
    <s v="-"/>
    <n v="39"/>
    <n v="2.5"/>
    <n v="20"/>
    <n v="0.51282051282051277"/>
    <s v="Anshu"/>
    <m/>
  </r>
  <r>
    <x v="4"/>
    <s v="Line 6"/>
    <s v="A"/>
    <s v="1st"/>
    <s v="Buds"/>
    <x v="9"/>
    <x v="4"/>
    <m/>
    <m/>
    <m/>
    <m/>
    <n v="50"/>
    <m/>
    <n v="0"/>
    <m/>
    <m/>
    <m/>
    <m/>
    <m/>
    <m/>
    <m/>
  </r>
  <r>
    <x v="4"/>
    <s v="Line 7"/>
    <s v="A"/>
    <s v="1st"/>
    <s v="Buds"/>
    <x v="11"/>
    <x v="5"/>
    <n v="2700"/>
    <n v="2800"/>
    <n v="2700"/>
    <m/>
    <m/>
    <n v="2750"/>
    <n v="2750"/>
    <n v="1"/>
    <n v="74"/>
    <n v="10"/>
    <n v="280"/>
    <n v="3.7837837837837838"/>
    <s v="Jitendra"/>
    <m/>
  </r>
  <r>
    <x v="4"/>
    <s v="Line 7"/>
    <s v="A"/>
    <s v="1st"/>
    <s v="Buds"/>
    <x v="26"/>
    <x v="9"/>
    <m/>
    <m/>
    <m/>
    <m/>
    <m/>
    <n v="50"/>
    <n v="50"/>
    <m/>
    <m/>
    <m/>
    <m/>
    <m/>
    <m/>
    <m/>
  </r>
  <r>
    <x v="4"/>
    <s v="Line 8"/>
    <s v="A"/>
    <s v="1st"/>
    <s v="Buds"/>
    <x v="32"/>
    <x v="1"/>
    <n v="2800"/>
    <n v="2800"/>
    <n v="2800"/>
    <m/>
    <m/>
    <n v="2750"/>
    <n v="2750"/>
    <n v="1.0357142857142858"/>
    <n v="59"/>
    <n v="10"/>
    <n v="290"/>
    <n v="4.9152542372881358"/>
    <s v="Digamber"/>
    <m/>
  </r>
  <r>
    <x v="4"/>
    <s v="Line 8"/>
    <s v="A"/>
    <s v="1st"/>
    <s v="Buds"/>
    <x v="12"/>
    <x v="7"/>
    <m/>
    <m/>
    <m/>
    <m/>
    <m/>
    <n v="50"/>
    <n v="50"/>
    <m/>
    <m/>
    <m/>
    <m/>
    <m/>
    <m/>
    <m/>
  </r>
  <r>
    <x v="4"/>
    <s v="Line 8"/>
    <s v="A"/>
    <s v="1st"/>
    <s v="Buds"/>
    <x v="34"/>
    <x v="2"/>
    <m/>
    <m/>
    <m/>
    <m/>
    <m/>
    <n v="100"/>
    <n v="100"/>
    <m/>
    <m/>
    <m/>
    <m/>
    <m/>
    <m/>
    <m/>
  </r>
  <r>
    <x v="4"/>
    <s v="Line 9"/>
    <s v="A"/>
    <s v="2nd"/>
    <s v="Buds"/>
    <x v="13"/>
    <x v="1"/>
    <n v="2700"/>
    <n v="3500"/>
    <n v="2700"/>
    <m/>
    <m/>
    <n v="3400"/>
    <n v="3400"/>
    <n v="1"/>
    <n v="67"/>
    <n v="10"/>
    <n v="350"/>
    <n v="5.2238805970149258"/>
    <s v="Narendra"/>
    <m/>
  </r>
  <r>
    <x v="4"/>
    <s v="Line 9"/>
    <s v="A"/>
    <s v="2nd"/>
    <s v="Buds"/>
    <x v="13"/>
    <x v="12"/>
    <m/>
    <m/>
    <m/>
    <m/>
    <n v="50"/>
    <m/>
    <n v="0"/>
    <m/>
    <m/>
    <m/>
    <m/>
    <m/>
    <m/>
    <m/>
  </r>
  <r>
    <x v="4"/>
    <s v="Line 9"/>
    <s v="A"/>
    <s v="2nd"/>
    <s v="Buds"/>
    <x v="19"/>
    <x v="4"/>
    <m/>
    <m/>
    <m/>
    <m/>
    <m/>
    <n v="50"/>
    <n v="50"/>
    <m/>
    <m/>
    <m/>
    <m/>
    <m/>
    <m/>
    <m/>
  </r>
  <r>
    <x v="4"/>
    <s v="Line 10"/>
    <s v="A"/>
    <s v="2nd"/>
    <s v="Buds"/>
    <x v="15"/>
    <x v="1"/>
    <n v="1000"/>
    <n v="2500"/>
    <n v="1000"/>
    <m/>
    <m/>
    <n v="700"/>
    <n v="700"/>
    <n v="0.6"/>
    <n v="67"/>
    <n v="10"/>
    <n v="150"/>
    <n v="2.2388059701492535"/>
    <s v="Paramjeet"/>
    <s v="* Qty 350 CC Not Received As per Plan ."/>
  </r>
  <r>
    <x v="4"/>
    <s v="Line 10"/>
    <s v="A"/>
    <s v="2nd"/>
    <s v="Buds"/>
    <x v="40"/>
    <x v="1"/>
    <n v="1200"/>
    <m/>
    <n v="1200"/>
    <m/>
    <m/>
    <n v="750"/>
    <n v="750"/>
    <m/>
    <m/>
    <m/>
    <m/>
    <m/>
    <m/>
    <s v="* model Changeover ."/>
  </r>
  <r>
    <x v="4"/>
    <s v="Line 10"/>
    <s v="A"/>
    <s v="2nd"/>
    <s v="Buds"/>
    <x v="21"/>
    <x v="4"/>
    <m/>
    <m/>
    <m/>
    <m/>
    <m/>
    <n v="50"/>
    <n v="50"/>
    <m/>
    <m/>
    <m/>
    <m/>
    <m/>
    <m/>
    <m/>
  </r>
  <r>
    <x v="4"/>
    <s v="Line 11"/>
    <s v="A"/>
    <s v="2nd"/>
    <s v="Buds"/>
    <x v="17"/>
    <x v="1"/>
    <n v="2400"/>
    <n v="3200"/>
    <n v="2400"/>
    <m/>
    <n v="200"/>
    <n v="3000"/>
    <n v="3000"/>
    <n v="1"/>
    <n v="65"/>
    <n v="10"/>
    <n v="320"/>
    <n v="4.9230769230769234"/>
    <s v="Ravindra"/>
    <s v="* Last 20 Mint Line stop Packing Supply ."/>
  </r>
  <r>
    <x v="4"/>
    <s v="Line 12"/>
    <s v="A"/>
    <s v="2nd"/>
    <s v="Buds"/>
    <x v="0"/>
    <x v="0"/>
    <n v="2400"/>
    <n v="2700"/>
    <n v="2400"/>
    <m/>
    <m/>
    <n v="2350"/>
    <n v="2350"/>
    <n v="0.88888888888888884"/>
    <n v="65"/>
    <n v="10"/>
    <n v="240"/>
    <n v="3.6923076923076925"/>
    <s v="Jitendra"/>
    <m/>
  </r>
  <r>
    <x v="4"/>
    <s v="Line 12"/>
    <s v="A"/>
    <s v="2nd"/>
    <s v="Buds"/>
    <x v="0"/>
    <x v="1"/>
    <m/>
    <m/>
    <m/>
    <m/>
    <m/>
    <n v="50"/>
    <n v="50"/>
    <m/>
    <m/>
    <m/>
    <m/>
    <m/>
    <m/>
    <m/>
  </r>
  <r>
    <x v="4"/>
    <s v="Line 13"/>
    <s v="A"/>
    <s v="2nd"/>
    <s v="Buds"/>
    <x v="41"/>
    <x v="1"/>
    <n v="1800"/>
    <n v="2000"/>
    <n v="1800"/>
    <m/>
    <m/>
    <n v="1200"/>
    <n v="1200"/>
    <n v="0.625"/>
    <n v="60"/>
    <n v="10"/>
    <n v="125"/>
    <n v="2.0833333333333335"/>
    <s v="Amar"/>
    <s v="* Charging Case Not received Timely ."/>
  </r>
  <r>
    <x v="4"/>
    <s v="Line 13"/>
    <s v="A"/>
    <s v="2nd"/>
    <s v="Buds"/>
    <x v="13"/>
    <x v="24"/>
    <m/>
    <m/>
    <m/>
    <m/>
    <m/>
    <n v="50"/>
    <n v="50"/>
    <m/>
    <m/>
    <m/>
    <m/>
    <m/>
    <m/>
    <m/>
  </r>
  <r>
    <x v="4"/>
    <s v="Line 17"/>
    <s v="A"/>
    <s v="B-1"/>
    <s v="Buds"/>
    <x v="23"/>
    <x v="1"/>
    <m/>
    <n v="3200"/>
    <m/>
    <m/>
    <m/>
    <n v="150"/>
    <n v="150"/>
    <n v="1.046875"/>
    <n v="66"/>
    <n v="10"/>
    <n v="335"/>
    <n v="5.0757575757575761"/>
    <s v="Dalchand"/>
    <m/>
  </r>
  <r>
    <x v="4"/>
    <s v="Line 17"/>
    <s v="A"/>
    <s v="B-1"/>
    <s v="Buds"/>
    <x v="29"/>
    <x v="27"/>
    <n v="2600"/>
    <m/>
    <n v="2600"/>
    <m/>
    <m/>
    <n v="3100"/>
    <n v="3100"/>
    <m/>
    <m/>
    <m/>
    <m/>
    <m/>
    <m/>
    <m/>
  </r>
  <r>
    <x v="4"/>
    <s v="Line 17"/>
    <s v="A"/>
    <s v="B-1"/>
    <s v="Buds"/>
    <x v="13"/>
    <x v="13"/>
    <m/>
    <m/>
    <m/>
    <m/>
    <m/>
    <n v="100"/>
    <n v="100"/>
    <m/>
    <m/>
    <m/>
    <m/>
    <m/>
    <m/>
    <m/>
  </r>
  <r>
    <x v="4"/>
    <s v="Line 18"/>
    <s v="A"/>
    <s v="B-1"/>
    <s v="Buds"/>
    <x v="24"/>
    <x v="1"/>
    <n v="3200"/>
    <n v="3500"/>
    <n v="3200"/>
    <m/>
    <m/>
    <n v="3200"/>
    <n v="3200"/>
    <n v="0.94285714285714284"/>
    <n v="64"/>
    <n v="10"/>
    <n v="330"/>
    <n v="5.15625"/>
    <s v="Vijay"/>
    <m/>
  </r>
  <r>
    <x v="4"/>
    <s v="Line 18"/>
    <s v="A"/>
    <s v="B-1"/>
    <s v="Buds"/>
    <x v="24"/>
    <x v="4"/>
    <m/>
    <m/>
    <m/>
    <m/>
    <m/>
    <n v="100"/>
    <n v="100"/>
    <m/>
    <m/>
    <m/>
    <m/>
    <m/>
    <m/>
    <m/>
  </r>
  <r>
    <x v="4"/>
    <s v="Line 20"/>
    <s v="A"/>
    <s v="B-1"/>
    <s v="Buds"/>
    <x v="0"/>
    <x v="0"/>
    <n v="3200"/>
    <n v="3200"/>
    <n v="3200"/>
    <m/>
    <n v="750"/>
    <n v="2450"/>
    <n v="2450"/>
    <n v="1"/>
    <n v="65"/>
    <n v="10"/>
    <n v="320"/>
    <n v="4.9230769230769234"/>
    <s v="Ashok"/>
    <s v="* Sfg Due to packking  N/A ."/>
  </r>
  <r>
    <x v="4"/>
    <s v="Line 23"/>
    <s v="A"/>
    <s v="B-1"/>
    <s v="Buds"/>
    <x v="15"/>
    <x v="1"/>
    <n v="3000"/>
    <n v="3000"/>
    <n v="3000"/>
    <m/>
    <m/>
    <n v="2550"/>
    <n v="2550"/>
    <n v="0.85"/>
    <n v="63"/>
    <n v="10"/>
    <n v="255"/>
    <n v="4.0476190476190474"/>
    <s v="Rishikesh"/>
    <s v="* Charging Case Not Received from 2nd Floor ."/>
  </r>
  <r>
    <x v="5"/>
    <m/>
    <m/>
    <m/>
    <m/>
    <x v="42"/>
    <x v="28"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30">
  <r>
    <x v="0"/>
    <x v="0"/>
    <s v="A"/>
    <s v="CC"/>
    <x v="0"/>
    <x v="0"/>
    <n v="3500"/>
    <n v="3700"/>
    <n v="3500"/>
    <n v="3531"/>
    <n v="0.95432432432432435"/>
    <n v="30"/>
    <n v="10"/>
    <n v="353.1"/>
    <n v="11.770000000000001"/>
    <s v="Ankit"/>
    <s v="Rupesh"/>
    <m/>
  </r>
  <r>
    <x v="0"/>
    <x v="1"/>
    <s v="A"/>
    <s v="CC"/>
    <x v="1"/>
    <x v="1"/>
    <n v="2800"/>
    <n v="3300"/>
    <n v="2800"/>
    <n v="2026"/>
    <n v="0.77727272727272723"/>
    <n v="28"/>
    <n v="8"/>
    <n v="320.625"/>
    <n v="11.450892857142858"/>
    <s v="Govind"/>
    <m/>
    <m/>
  </r>
  <r>
    <x v="0"/>
    <x v="1"/>
    <s v="A"/>
    <s v="CC"/>
    <x v="2"/>
    <x v="1"/>
    <m/>
    <m/>
    <m/>
    <n v="539"/>
    <m/>
    <m/>
    <m/>
    <m/>
    <m/>
    <m/>
    <m/>
    <m/>
  </r>
  <r>
    <x v="0"/>
    <x v="2"/>
    <s v="A"/>
    <s v="CC"/>
    <x v="3"/>
    <x v="1"/>
    <n v="1600"/>
    <n v="2700"/>
    <n v="1600"/>
    <n v="1998"/>
    <n v="0.74"/>
    <n v="34"/>
    <n v="10"/>
    <n v="206.8"/>
    <n v="6.0823529411764712"/>
    <s v="Shyam"/>
    <m/>
    <m/>
  </r>
  <r>
    <x v="0"/>
    <x v="2"/>
    <s v="A"/>
    <s v="CC"/>
    <x v="4"/>
    <x v="2"/>
    <m/>
    <m/>
    <m/>
    <n v="70"/>
    <m/>
    <m/>
    <m/>
    <m/>
    <m/>
    <m/>
    <m/>
    <m/>
  </r>
  <r>
    <x v="0"/>
    <x v="3"/>
    <s v="A"/>
    <s v="CC"/>
    <x v="5"/>
    <x v="3"/>
    <n v="3000"/>
    <n v="3200"/>
    <n v="3000"/>
    <n v="2740"/>
    <n v="0.85624999999999996"/>
    <n v="27"/>
    <n v="10"/>
    <n v="274"/>
    <n v="10.148148148148149"/>
    <s v="Rituraj"/>
    <m/>
    <m/>
  </r>
  <r>
    <x v="0"/>
    <x v="4"/>
    <s v="A"/>
    <s v="CC"/>
    <x v="6"/>
    <x v="1"/>
    <n v="3000"/>
    <n v="3000"/>
    <n v="3000"/>
    <n v="2985"/>
    <n v="0.995"/>
    <n v="28"/>
    <n v="8"/>
    <n v="375"/>
    <n v="13.392857142857142"/>
    <s v="Gorakh"/>
    <s v="Sachin"/>
    <m/>
  </r>
  <r>
    <x v="0"/>
    <x v="4"/>
    <s v="A"/>
    <s v="CC"/>
    <x v="7"/>
    <x v="2"/>
    <m/>
    <m/>
    <m/>
    <n v="15"/>
    <m/>
    <m/>
    <m/>
    <m/>
    <m/>
    <m/>
    <m/>
    <m/>
  </r>
  <r>
    <x v="0"/>
    <x v="5"/>
    <s v="A"/>
    <s v="CC"/>
    <x v="8"/>
    <x v="4"/>
    <n v="3200"/>
    <m/>
    <m/>
    <m/>
    <s v="-"/>
    <n v="3"/>
    <n v="10"/>
    <n v="37.9"/>
    <n v="12.633333333333333"/>
    <s v="Vikash"/>
    <m/>
    <m/>
  </r>
  <r>
    <x v="0"/>
    <x v="5"/>
    <s v="A"/>
    <s v="CC"/>
    <x v="9"/>
    <x v="1"/>
    <m/>
    <m/>
    <m/>
    <n v="379"/>
    <m/>
    <m/>
    <m/>
    <m/>
    <m/>
    <m/>
    <m/>
    <m/>
  </r>
  <r>
    <x v="0"/>
    <x v="6"/>
    <s v="A"/>
    <s v="CC"/>
    <x v="8"/>
    <x v="1"/>
    <n v="3200"/>
    <n v="3500"/>
    <n v="3200"/>
    <n v="3159"/>
    <n v="0.90257142857142858"/>
    <n v="30"/>
    <n v="10"/>
    <n v="315.89999999999998"/>
    <n v="10.53"/>
    <s v="Babita"/>
    <s v="Neeraj"/>
    <m/>
  </r>
  <r>
    <x v="0"/>
    <x v="7"/>
    <s v="A"/>
    <s v="CC"/>
    <x v="0"/>
    <x v="0"/>
    <n v="3500"/>
    <n v="2500"/>
    <n v="3500"/>
    <n v="2942"/>
    <n v="1.1768000000000001"/>
    <n v="24"/>
    <n v="10"/>
    <n v="294.2"/>
    <n v="12.258333333333333"/>
    <s v="Ambika"/>
    <s v="Ankit"/>
    <m/>
  </r>
  <r>
    <x v="0"/>
    <x v="8"/>
    <s v="A"/>
    <s v="CC"/>
    <x v="10"/>
    <x v="1"/>
    <n v="2500"/>
    <n v="3000"/>
    <n v="2500"/>
    <n v="2080"/>
    <n v="1.1768000000000001"/>
    <n v="28"/>
    <n v="8"/>
    <n v="260"/>
    <n v="9.2857142857142865"/>
    <s v="Ankit"/>
    <m/>
    <m/>
  </r>
  <r>
    <x v="0"/>
    <x v="9"/>
    <s v="A"/>
    <s v="CC"/>
    <x v="11"/>
    <x v="2"/>
    <n v="2500"/>
    <n v="3200"/>
    <n v="2500"/>
    <n v="2405"/>
    <n v="0.75156250000000002"/>
    <n v="32"/>
    <n v="10"/>
    <n v="240.5"/>
    <n v="7.515625"/>
    <s v="Deepanshu"/>
    <m/>
    <m/>
  </r>
  <r>
    <x v="0"/>
    <x v="10"/>
    <s v="A"/>
    <s v="CC"/>
    <x v="12"/>
    <x v="4"/>
    <n v="3200"/>
    <n v="3600"/>
    <n v="3200"/>
    <n v="2952"/>
    <n v="0.82"/>
    <n v="35"/>
    <n v="10"/>
    <n v="366.2"/>
    <n v="10.462857142857143"/>
    <s v="Lalit"/>
    <m/>
    <m/>
  </r>
  <r>
    <x v="0"/>
    <x v="10"/>
    <s v="A"/>
    <s v="CC"/>
    <x v="13"/>
    <x v="1"/>
    <m/>
    <m/>
    <m/>
    <n v="710"/>
    <m/>
    <m/>
    <m/>
    <m/>
    <m/>
    <m/>
    <m/>
    <m/>
  </r>
  <r>
    <x v="0"/>
    <x v="11"/>
    <s v="A"/>
    <s v="CC"/>
    <x v="14"/>
    <x v="1"/>
    <n v="3500"/>
    <n v="3500"/>
    <n v="3500"/>
    <n v="3300"/>
    <n v="1.0628571428571429"/>
    <n v="28"/>
    <n v="10"/>
    <n v="372"/>
    <n v="13.285714285714286"/>
    <s v="Vipan"/>
    <s v="Akash"/>
    <m/>
  </r>
  <r>
    <x v="0"/>
    <x v="11"/>
    <s v="A"/>
    <s v="CC"/>
    <x v="15"/>
    <x v="4"/>
    <m/>
    <m/>
    <m/>
    <n v="420"/>
    <m/>
    <m/>
    <m/>
    <m/>
    <m/>
    <m/>
    <m/>
    <m/>
  </r>
  <r>
    <x v="0"/>
    <x v="12"/>
    <s v="A"/>
    <s v="CC"/>
    <x v="8"/>
    <x v="5"/>
    <n v="3000"/>
    <n v="3000"/>
    <n v="3000"/>
    <n v="2700"/>
    <n v="0.96666666666666667"/>
    <n v="27"/>
    <n v="10"/>
    <n v="290"/>
    <n v="10.74074074074074"/>
    <s v="Pradeep"/>
    <m/>
    <s v="* Due to Cshell Ng molding issue 800 qty (RMD)"/>
  </r>
  <r>
    <x v="0"/>
    <x v="12"/>
    <s v="A"/>
    <s v="CC"/>
    <x v="8"/>
    <x v="1"/>
    <m/>
    <m/>
    <m/>
    <n v="100"/>
    <m/>
    <m/>
    <m/>
    <m/>
    <m/>
    <m/>
    <m/>
    <m/>
  </r>
  <r>
    <x v="0"/>
    <x v="12"/>
    <s v="A"/>
    <s v="CC"/>
    <x v="8"/>
    <x v="6"/>
    <n v="500"/>
    <m/>
    <n v="500"/>
    <n v="100"/>
    <m/>
    <m/>
    <m/>
    <m/>
    <m/>
    <m/>
    <m/>
    <m/>
  </r>
  <r>
    <x v="0"/>
    <x v="13"/>
    <s v="A"/>
    <s v="CC"/>
    <x v="0"/>
    <x v="0"/>
    <n v="3000"/>
    <n v="3000"/>
    <n v="3000"/>
    <n v="3200"/>
    <n v="1.0666666666666667"/>
    <n v="28"/>
    <n v="10"/>
    <n v="320"/>
    <n v="11.428571428571429"/>
    <s v="Gyanendra"/>
    <s v="Vikash"/>
    <m/>
  </r>
  <r>
    <x v="0"/>
    <x v="14"/>
    <s v="A"/>
    <s v="CC"/>
    <x v="14"/>
    <x v="1"/>
    <n v="3500"/>
    <n v="3500"/>
    <n v="3500"/>
    <n v="3550"/>
    <n v="1.0142857142857142"/>
    <n v="28"/>
    <n v="10"/>
    <n v="355"/>
    <n v="12.678571428571429"/>
    <s v="Pradeep"/>
    <s v="Himanshu"/>
    <m/>
  </r>
  <r>
    <x v="0"/>
    <x v="15"/>
    <s v="A"/>
    <s v="CC"/>
    <x v="16"/>
    <x v="1"/>
    <n v="3000"/>
    <n v="3000"/>
    <n v="3000"/>
    <n v="1200"/>
    <n v="0.4"/>
    <n v="18"/>
    <n v="10"/>
    <n v="120"/>
    <n v="6.666666666666667"/>
    <s v="Narendra"/>
    <m/>
    <s v="* Manpower Short"/>
  </r>
  <r>
    <x v="1"/>
    <x v="0"/>
    <s v="A"/>
    <s v="CC"/>
    <x v="0"/>
    <x v="0"/>
    <n v="3500"/>
    <n v="3500"/>
    <n v="3500"/>
    <n v="3569"/>
    <n v="1.0197142857142858"/>
    <n v="28"/>
    <n v="10"/>
    <n v="356.9"/>
    <n v="12.74642857142857"/>
    <s v="Pooja"/>
    <s v="Rupesh"/>
    <m/>
  </r>
  <r>
    <x v="1"/>
    <x v="1"/>
    <s v="A"/>
    <s v="CC"/>
    <x v="1"/>
    <x v="1"/>
    <n v="2000"/>
    <n v="3500"/>
    <n v="2000"/>
    <n v="2730"/>
    <n v="1.0042857142857142"/>
    <n v="27"/>
    <n v="8"/>
    <n v="439.375"/>
    <n v="16.273148148148149"/>
    <s v="Govind"/>
    <m/>
    <m/>
  </r>
  <r>
    <x v="1"/>
    <x v="1"/>
    <s v="A"/>
    <s v="CC"/>
    <x v="17"/>
    <x v="2"/>
    <n v="700"/>
    <m/>
    <n v="700"/>
    <n v="641"/>
    <m/>
    <m/>
    <m/>
    <m/>
    <m/>
    <m/>
    <m/>
    <m/>
  </r>
  <r>
    <x v="1"/>
    <x v="1"/>
    <s v="A"/>
    <s v="CC"/>
    <x v="18"/>
    <x v="1"/>
    <m/>
    <m/>
    <m/>
    <n v="144"/>
    <m/>
    <m/>
    <m/>
    <m/>
    <m/>
    <m/>
    <m/>
    <m/>
  </r>
  <r>
    <x v="1"/>
    <x v="2"/>
    <s v="A"/>
    <s v="CC"/>
    <x v="3"/>
    <x v="7"/>
    <n v="3000"/>
    <n v="3100"/>
    <n v="3000"/>
    <n v="2340"/>
    <n v="0.83645161290322578"/>
    <n v="32"/>
    <n v="10"/>
    <n v="259.3"/>
    <n v="8.1031250000000004"/>
    <s v="Shyam"/>
    <m/>
    <s v="* 500 Charging Pending"/>
  </r>
  <r>
    <x v="1"/>
    <x v="2"/>
    <s v="A"/>
    <s v="CC"/>
    <x v="3"/>
    <x v="1"/>
    <m/>
    <m/>
    <m/>
    <n v="83"/>
    <m/>
    <m/>
    <m/>
    <m/>
    <m/>
    <m/>
    <m/>
    <m/>
  </r>
  <r>
    <x v="1"/>
    <x v="2"/>
    <s v="A"/>
    <s v="CC"/>
    <x v="9"/>
    <x v="1"/>
    <m/>
    <m/>
    <m/>
    <n v="170"/>
    <m/>
    <m/>
    <m/>
    <m/>
    <m/>
    <m/>
    <m/>
    <m/>
  </r>
  <r>
    <x v="1"/>
    <x v="3"/>
    <s v="A"/>
    <s v="CC"/>
    <x v="19"/>
    <x v="1"/>
    <n v="2000"/>
    <n v="3000"/>
    <n v="2000"/>
    <n v="1810"/>
    <n v="0.90066666666666662"/>
    <n v="28"/>
    <n v="10"/>
    <n v="270.2"/>
    <n v="9.65"/>
    <s v="Ankit"/>
    <m/>
    <s v=" "/>
  </r>
  <r>
    <x v="1"/>
    <x v="3"/>
    <s v="A"/>
    <s v="CC"/>
    <x v="5"/>
    <x v="3"/>
    <n v="700"/>
    <m/>
    <n v="700"/>
    <n v="892"/>
    <m/>
    <m/>
    <m/>
    <m/>
    <m/>
    <m/>
    <m/>
    <m/>
  </r>
  <r>
    <x v="1"/>
    <x v="4"/>
    <s v="A"/>
    <s v="CC"/>
    <x v="6"/>
    <x v="8"/>
    <n v="3200"/>
    <n v="3200"/>
    <n v="3200"/>
    <n v="3200"/>
    <n v="1.0453125000000001"/>
    <n v="26"/>
    <n v="8"/>
    <n v="418.125"/>
    <n v="16.08173076923077"/>
    <s v="Gorakh"/>
    <s v="Sachin"/>
    <m/>
  </r>
  <r>
    <x v="1"/>
    <x v="4"/>
    <s v="A"/>
    <s v="CC"/>
    <x v="7"/>
    <x v="4"/>
    <m/>
    <m/>
    <m/>
    <n v="145"/>
    <m/>
    <m/>
    <m/>
    <m/>
    <m/>
    <m/>
    <m/>
    <m/>
  </r>
  <r>
    <x v="1"/>
    <x v="6"/>
    <s v="A"/>
    <s v="CC"/>
    <x v="8"/>
    <x v="1"/>
    <n v="3000"/>
    <n v="3300"/>
    <n v="3000"/>
    <n v="2633"/>
    <n v="0.79787878787878785"/>
    <n v="30"/>
    <n v="10"/>
    <n v="263.3"/>
    <n v="8.7766666666666673"/>
    <s v="Sanjeet"/>
    <s v="Neeraj"/>
    <s v="* High Rejection of LED Deform"/>
  </r>
  <r>
    <x v="1"/>
    <x v="7"/>
    <s v="A"/>
    <s v="CC"/>
    <x v="0"/>
    <x v="0"/>
    <n v="2500"/>
    <n v="3000"/>
    <n v="2500"/>
    <n v="2987"/>
    <n v="0.9956666666666667"/>
    <n v="26"/>
    <n v="10"/>
    <n v="298.7"/>
    <n v="11.488461538461538"/>
    <s v="Ambika"/>
    <s v="Ankit"/>
    <m/>
  </r>
  <r>
    <x v="1"/>
    <x v="8"/>
    <s v="A"/>
    <s v="CC"/>
    <x v="10"/>
    <x v="1"/>
    <n v="3000"/>
    <n v="3200"/>
    <n v="3000"/>
    <n v="3122"/>
    <n v="0.97562499999999996"/>
    <n v="25"/>
    <n v="8"/>
    <n v="390.25"/>
    <n v="15.61"/>
    <s v="Ankit"/>
    <m/>
    <m/>
  </r>
  <r>
    <x v="1"/>
    <x v="9"/>
    <s v="A"/>
    <s v="CC"/>
    <x v="11"/>
    <x v="2"/>
    <n v="2500"/>
    <n v="3400"/>
    <n v="2500"/>
    <n v="2525"/>
    <n v="0.74264705882352944"/>
    <n v="30"/>
    <n v="10"/>
    <n v="252.5"/>
    <n v="8.4166666666666661"/>
    <s v="Deepanshu"/>
    <m/>
    <m/>
  </r>
  <r>
    <x v="1"/>
    <x v="10"/>
    <s v="A"/>
    <s v="CC"/>
    <x v="12"/>
    <x v="4"/>
    <n v="1500"/>
    <n v="1500"/>
    <n v="1500"/>
    <n v="1527"/>
    <n v="1.018"/>
    <n v="34"/>
    <n v="8"/>
    <n v="190.875"/>
    <n v="5.6139705882352944"/>
    <s v="Lalit"/>
    <m/>
    <m/>
  </r>
  <r>
    <x v="1"/>
    <x v="11"/>
    <s v="A"/>
    <s v="CC"/>
    <x v="14"/>
    <x v="1"/>
    <n v="3000"/>
    <n v="3100"/>
    <n v="3000"/>
    <n v="3080"/>
    <n v="1.0296774193548388"/>
    <n v="29"/>
    <n v="10"/>
    <n v="319.2"/>
    <n v="11.006896551724138"/>
    <s v="Vipan"/>
    <s v="Akash"/>
    <m/>
  </r>
  <r>
    <x v="1"/>
    <x v="11"/>
    <s v="A"/>
    <s v="CC"/>
    <x v="14"/>
    <x v="9"/>
    <m/>
    <m/>
    <m/>
    <n v="112"/>
    <m/>
    <m/>
    <m/>
    <m/>
    <m/>
    <m/>
    <m/>
    <m/>
  </r>
  <r>
    <x v="1"/>
    <x v="12"/>
    <s v="A"/>
    <s v="CC"/>
    <x v="8"/>
    <x v="10"/>
    <n v="2500"/>
    <n v="3500"/>
    <n v="2500"/>
    <n v="2849"/>
    <n v="1.042"/>
    <n v="30"/>
    <n v="10"/>
    <n v="364.7"/>
    <n v="12.156666666666666"/>
    <s v="Pradeep"/>
    <m/>
    <m/>
  </r>
  <r>
    <x v="1"/>
    <x v="12"/>
    <s v="A"/>
    <s v="CC"/>
    <x v="8"/>
    <x v="11"/>
    <n v="500"/>
    <m/>
    <n v="500"/>
    <n v="361"/>
    <m/>
    <m/>
    <m/>
    <m/>
    <m/>
    <m/>
    <m/>
    <m/>
  </r>
  <r>
    <x v="1"/>
    <x v="12"/>
    <s v="A"/>
    <s v="CC"/>
    <x v="8"/>
    <x v="5"/>
    <m/>
    <m/>
    <m/>
    <n v="262"/>
    <m/>
    <m/>
    <m/>
    <m/>
    <m/>
    <m/>
    <m/>
    <m/>
  </r>
  <r>
    <x v="1"/>
    <x v="12"/>
    <s v="A"/>
    <s v="CC"/>
    <x v="8"/>
    <x v="1"/>
    <m/>
    <m/>
    <m/>
    <n v="175"/>
    <m/>
    <m/>
    <m/>
    <m/>
    <m/>
    <m/>
    <m/>
    <m/>
  </r>
  <r>
    <x v="1"/>
    <x v="16"/>
    <s v="A"/>
    <s v="CC"/>
    <x v="16"/>
    <x v="1"/>
    <m/>
    <m/>
    <m/>
    <n v="1764"/>
    <s v="-"/>
    <n v="27"/>
    <n v="10"/>
    <n v="181.4"/>
    <n v="6.7185185185185183"/>
    <s v="Gaurav"/>
    <s v="Himanshu"/>
    <m/>
  </r>
  <r>
    <x v="1"/>
    <x v="16"/>
    <s v="A"/>
    <s v="CC"/>
    <x v="13"/>
    <x v="2"/>
    <m/>
    <m/>
    <m/>
    <n v="50"/>
    <m/>
    <m/>
    <m/>
    <m/>
    <m/>
    <m/>
    <m/>
    <m/>
  </r>
  <r>
    <x v="1"/>
    <x v="17"/>
    <s v="A"/>
    <s v="CC"/>
    <x v="12"/>
    <x v="1"/>
    <n v="2000"/>
    <n v="1000"/>
    <n v="2000"/>
    <n v="800"/>
    <n v="0.8"/>
    <n v="29"/>
    <n v="10"/>
    <n v="80"/>
    <n v="2.7586206896551726"/>
    <m/>
    <m/>
    <s v="* Line run at 2PM with new "/>
  </r>
  <r>
    <x v="1"/>
    <x v="13"/>
    <s v="A"/>
    <s v="CC"/>
    <x v="0"/>
    <x v="0"/>
    <n v="3000"/>
    <n v="3000"/>
    <n v="3000"/>
    <n v="3000"/>
    <n v="1"/>
    <n v="28"/>
    <n v="8"/>
    <n v="375"/>
    <n v="13.392857142857142"/>
    <s v="Gyanendra"/>
    <s v="Vikash"/>
    <m/>
  </r>
  <r>
    <x v="1"/>
    <x v="14"/>
    <s v="A"/>
    <s v="CC"/>
    <x v="14"/>
    <x v="1"/>
    <n v="3500"/>
    <n v="3500"/>
    <n v="3500"/>
    <n v="3510"/>
    <n v="1.0028571428571429"/>
    <n v="28"/>
    <n v="10"/>
    <n v="351"/>
    <n v="12.535714285714286"/>
    <s v="Pradeep"/>
    <m/>
    <m/>
  </r>
  <r>
    <x v="2"/>
    <x v="0"/>
    <s v="A"/>
    <s v="CC"/>
    <x v="20"/>
    <x v="4"/>
    <m/>
    <m/>
    <m/>
    <n v="546"/>
    <s v="-"/>
    <n v="25"/>
    <n v="10"/>
    <n v="54.6"/>
    <n v="2.1840000000000002"/>
    <s v="Pooja"/>
    <s v="Rupesh"/>
    <m/>
  </r>
  <r>
    <x v="2"/>
    <x v="1"/>
    <s v="A"/>
    <s v="CC"/>
    <x v="17"/>
    <x v="2"/>
    <n v="2500"/>
    <n v="2500"/>
    <n v="2500"/>
    <n v="2470"/>
    <n v="0.99839999999999995"/>
    <n v="29"/>
    <n v="8"/>
    <n v="312"/>
    <n v="10.758620689655173"/>
    <s v="Govind"/>
    <m/>
    <m/>
  </r>
  <r>
    <x v="2"/>
    <x v="1"/>
    <s v="A"/>
    <s v="CC"/>
    <x v="1"/>
    <x v="1"/>
    <m/>
    <m/>
    <m/>
    <n v="26"/>
    <m/>
    <m/>
    <m/>
    <m/>
    <m/>
    <m/>
    <m/>
    <m/>
  </r>
  <r>
    <x v="2"/>
    <x v="2"/>
    <s v="A"/>
    <s v="CC"/>
    <x v="3"/>
    <x v="7"/>
    <n v="1300"/>
    <n v="2000"/>
    <n v="1300"/>
    <n v="1562"/>
    <n v="0.84899999999999998"/>
    <n v="34"/>
    <n v="10"/>
    <n v="169.8"/>
    <n v="4.9941176470588236"/>
    <s v="Shyam"/>
    <m/>
    <m/>
  </r>
  <r>
    <x v="2"/>
    <x v="2"/>
    <s v="A"/>
    <s v="CC"/>
    <x v="3"/>
    <x v="1"/>
    <m/>
    <m/>
    <m/>
    <n v="105"/>
    <m/>
    <m/>
    <m/>
    <m/>
    <m/>
    <m/>
    <m/>
    <m/>
  </r>
  <r>
    <x v="2"/>
    <x v="2"/>
    <s v="A"/>
    <s v="CC"/>
    <x v="4"/>
    <x v="1"/>
    <m/>
    <m/>
    <m/>
    <n v="31"/>
    <m/>
    <m/>
    <m/>
    <m/>
    <m/>
    <m/>
    <m/>
    <m/>
  </r>
  <r>
    <x v="2"/>
    <x v="3"/>
    <s v="A"/>
    <s v="CC"/>
    <x v="19"/>
    <x v="1"/>
    <n v="2500"/>
    <n v="2900"/>
    <n v="2500"/>
    <n v="2512"/>
    <n v="0.86620689655172411"/>
    <n v="29"/>
    <n v="10"/>
    <n v="251.2"/>
    <n v="8.6620689655172409"/>
    <s v="Ankit"/>
    <m/>
    <m/>
  </r>
  <r>
    <x v="2"/>
    <x v="4"/>
    <s v="A"/>
    <s v="CC"/>
    <x v="6"/>
    <x v="8"/>
    <n v="3200"/>
    <n v="3200"/>
    <n v="3200"/>
    <n v="3195"/>
    <n v="0.99843749999999998"/>
    <n v="29"/>
    <n v="8"/>
    <n v="399.375"/>
    <n v="13.771551724137931"/>
    <s v="Gorakh"/>
    <s v="Sachin"/>
    <m/>
  </r>
  <r>
    <x v="2"/>
    <x v="5"/>
    <s v="A"/>
    <s v="CC"/>
    <x v="8"/>
    <x v="4"/>
    <m/>
    <n v="3200"/>
    <n v="3200"/>
    <n v="2744"/>
    <n v="0.85750000000000004"/>
    <n v="32"/>
    <n v="10"/>
    <n v="274.39999999999998"/>
    <n v="8.5749999999999993"/>
    <s v="Vikash"/>
    <s v="Neeraj"/>
    <m/>
  </r>
  <r>
    <x v="2"/>
    <x v="6"/>
    <s v="A"/>
    <s v="CC"/>
    <x v="8"/>
    <x v="1"/>
    <n v="3000"/>
    <n v="3500"/>
    <n v="3000"/>
    <n v="3100"/>
    <n v="0.88571428571428568"/>
    <n v="3"/>
    <n v="10"/>
    <n v="310"/>
    <n v="103.33333333333333"/>
    <s v="Sanjeet"/>
    <m/>
    <m/>
  </r>
  <r>
    <x v="2"/>
    <x v="7"/>
    <s v="A"/>
    <s v="CC"/>
    <x v="0"/>
    <x v="0"/>
    <n v="3200"/>
    <n v="3200"/>
    <n v="1600"/>
    <n v="1245"/>
    <n v="0.38906249999999998"/>
    <n v="32"/>
    <n v="3"/>
    <n v="415"/>
    <n v="12.96875"/>
    <s v="Ambika"/>
    <s v="Ankit"/>
    <s v="* Line run only 3hrs MP Shift to Line No. 1"/>
  </r>
  <r>
    <x v="2"/>
    <x v="8"/>
    <s v="A"/>
    <s v="CC"/>
    <x v="10"/>
    <x v="1"/>
    <n v="2500"/>
    <n v="2700"/>
    <n v="2500"/>
    <n v="2504"/>
    <n v="0.92740740740740746"/>
    <n v="32"/>
    <n v="8"/>
    <n v="313"/>
    <n v="9.78125"/>
    <s v="Ankit"/>
    <m/>
    <m/>
  </r>
  <r>
    <x v="2"/>
    <x v="9"/>
    <s v="A"/>
    <s v="CC"/>
    <x v="11"/>
    <x v="2"/>
    <n v="2500"/>
    <n v="3500"/>
    <n v="2500"/>
    <n v="2383"/>
    <n v="0.68085714285714283"/>
    <n v="32"/>
    <n v="10"/>
    <n v="238.3"/>
    <n v="7.4468750000000004"/>
    <s v="Deepanshu"/>
    <m/>
    <m/>
  </r>
  <r>
    <x v="2"/>
    <x v="10"/>
    <s v="A"/>
    <s v="CC"/>
    <x v="18"/>
    <x v="1"/>
    <n v="2000"/>
    <n v="2200"/>
    <n v="2000"/>
    <n v="1858"/>
    <n v="0.87454545454545451"/>
    <n v="32"/>
    <n v="8"/>
    <n v="240.5"/>
    <n v="7.515625"/>
    <s v="Lalit"/>
    <m/>
    <m/>
  </r>
  <r>
    <x v="2"/>
    <x v="10"/>
    <s v="A"/>
    <s v="CC"/>
    <x v="12"/>
    <x v="4"/>
    <m/>
    <m/>
    <m/>
    <n v="66"/>
    <m/>
    <m/>
    <m/>
    <m/>
    <m/>
    <m/>
    <m/>
    <m/>
  </r>
  <r>
    <x v="2"/>
    <x v="11"/>
    <s v="A"/>
    <s v="CC"/>
    <x v="14"/>
    <x v="1"/>
    <n v="2500"/>
    <n v="2700"/>
    <n v="2500"/>
    <n v="2710"/>
    <n v="1.0396296296296297"/>
    <n v="30"/>
    <n v="10"/>
    <n v="280.7"/>
    <n v="9.3566666666666656"/>
    <s v="Vipan"/>
    <s v="Akash"/>
    <m/>
  </r>
  <r>
    <x v="2"/>
    <x v="11"/>
    <s v="A"/>
    <s v="CC"/>
    <x v="18"/>
    <x v="1"/>
    <m/>
    <m/>
    <m/>
    <n v="70"/>
    <m/>
    <m/>
    <m/>
    <m/>
    <m/>
    <m/>
    <m/>
    <m/>
  </r>
  <r>
    <x v="2"/>
    <x v="11"/>
    <s v="A"/>
    <s v="CC"/>
    <x v="18"/>
    <x v="2"/>
    <m/>
    <m/>
    <m/>
    <n v="27"/>
    <m/>
    <m/>
    <m/>
    <m/>
    <m/>
    <m/>
    <m/>
    <m/>
  </r>
  <r>
    <x v="2"/>
    <x v="12"/>
    <s v="A"/>
    <s v="CC"/>
    <x v="8"/>
    <x v="11"/>
    <n v="2500"/>
    <n v="3200"/>
    <n v="2500"/>
    <n v="2556"/>
    <n v="0.95281249999999995"/>
    <n v="33"/>
    <n v="10"/>
    <n v="304.89999999999998"/>
    <n v="9.2393939393939384"/>
    <s v="Pradeep"/>
    <m/>
    <m/>
  </r>
  <r>
    <x v="2"/>
    <x v="12"/>
    <s v="A"/>
    <s v="CC"/>
    <x v="8"/>
    <x v="2"/>
    <n v="500"/>
    <m/>
    <n v="500"/>
    <n v="384"/>
    <m/>
    <m/>
    <m/>
    <m/>
    <m/>
    <m/>
    <m/>
    <m/>
  </r>
  <r>
    <x v="2"/>
    <x v="12"/>
    <s v="A"/>
    <s v="CC"/>
    <x v="8"/>
    <x v="10"/>
    <m/>
    <m/>
    <m/>
    <n v="10"/>
    <m/>
    <m/>
    <m/>
    <m/>
    <m/>
    <m/>
    <m/>
    <m/>
  </r>
  <r>
    <x v="2"/>
    <x v="12"/>
    <s v="A"/>
    <s v="CC"/>
    <x v="8"/>
    <x v="1"/>
    <m/>
    <m/>
    <m/>
    <n v="99"/>
    <m/>
    <m/>
    <m/>
    <m/>
    <m/>
    <m/>
    <m/>
    <m/>
  </r>
  <r>
    <x v="2"/>
    <x v="16"/>
    <s v="A"/>
    <s v="CC"/>
    <x v="21"/>
    <x v="9"/>
    <n v="2000"/>
    <n v="2100"/>
    <n v="2000"/>
    <n v="1980"/>
    <n v="0.96666666666666667"/>
    <n v="28"/>
    <n v="10"/>
    <n v="203"/>
    <n v="7.25"/>
    <s v="Gaurav"/>
    <s v="Himanshu"/>
    <m/>
  </r>
  <r>
    <x v="2"/>
    <x v="16"/>
    <s v="A"/>
    <s v="CC"/>
    <x v="16"/>
    <x v="1"/>
    <m/>
    <m/>
    <m/>
    <n v="50"/>
    <m/>
    <m/>
    <m/>
    <m/>
    <m/>
    <m/>
    <m/>
    <m/>
  </r>
  <r>
    <x v="2"/>
    <x v="17"/>
    <s v="A"/>
    <s v="CC"/>
    <x v="12"/>
    <x v="1"/>
    <n v="1500"/>
    <n v="2700"/>
    <n v="1500"/>
    <n v="2000"/>
    <n v="0.7407407407407407"/>
    <n v="34"/>
    <n v="10"/>
    <n v="200"/>
    <n v="5.882352941176471"/>
    <s v="Narendra"/>
    <m/>
    <m/>
  </r>
  <r>
    <x v="2"/>
    <x v="13"/>
    <s v="A"/>
    <s v="CC"/>
    <x v="0"/>
    <x v="0"/>
    <n v="3000"/>
    <n v="3100"/>
    <n v="3000"/>
    <n v="2970"/>
    <n v="0.95806451612903221"/>
    <n v="28"/>
    <n v="8"/>
    <n v="371.25"/>
    <n v="13.258928571428571"/>
    <s v="Gyanendra"/>
    <s v="Vikash"/>
    <m/>
  </r>
  <r>
    <x v="2"/>
    <x v="14"/>
    <s v="A"/>
    <s v="CC"/>
    <x v="14"/>
    <x v="1"/>
    <n v="3000"/>
    <n v="3100"/>
    <n v="3000"/>
    <n v="3030"/>
    <n v="0.97741935483870968"/>
    <n v="28"/>
    <n v="10"/>
    <n v="303"/>
    <n v="10.821428571428571"/>
    <s v="Pradeep"/>
    <m/>
    <m/>
  </r>
  <r>
    <x v="3"/>
    <x v="1"/>
    <s v="A"/>
    <s v="CC"/>
    <x v="17"/>
    <x v="2"/>
    <n v="1500"/>
    <n v="3000"/>
    <n v="1500"/>
    <n v="1503"/>
    <n v="0.96533333333333338"/>
    <n v="29"/>
    <n v="10"/>
    <n v="289.60000000000002"/>
    <n v="9.9862068965517246"/>
    <s v="Govind"/>
    <s v="Rupesh"/>
    <m/>
  </r>
  <r>
    <x v="3"/>
    <x v="1"/>
    <s v="A"/>
    <s v="CC"/>
    <x v="22"/>
    <x v="1"/>
    <n v="1500"/>
    <m/>
    <n v="1500"/>
    <n v="1380"/>
    <m/>
    <m/>
    <m/>
    <m/>
    <m/>
    <m/>
    <m/>
    <m/>
  </r>
  <r>
    <x v="3"/>
    <x v="1"/>
    <s v="A"/>
    <s v="CC"/>
    <x v="1"/>
    <x v="1"/>
    <m/>
    <m/>
    <m/>
    <n v="13"/>
    <m/>
    <m/>
    <m/>
    <m/>
    <m/>
    <m/>
    <m/>
    <m/>
  </r>
  <r>
    <x v="3"/>
    <x v="2"/>
    <s v="A"/>
    <s v="CC"/>
    <x v="3"/>
    <x v="2"/>
    <n v="1900"/>
    <n v="2700"/>
    <n v="1900"/>
    <n v="1891"/>
    <n v="0.8162962962962963"/>
    <n v="34"/>
    <n v="10"/>
    <n v="220.4"/>
    <n v="6.4823529411764707"/>
    <s v="Shyam"/>
    <m/>
    <m/>
  </r>
  <r>
    <x v="3"/>
    <x v="2"/>
    <s v="A"/>
    <s v="CC"/>
    <x v="3"/>
    <x v="7"/>
    <m/>
    <m/>
    <m/>
    <n v="313"/>
    <m/>
    <m/>
    <m/>
    <m/>
    <m/>
    <m/>
    <m/>
    <m/>
  </r>
  <r>
    <x v="3"/>
    <x v="3"/>
    <s v="A"/>
    <s v="CC"/>
    <x v="19"/>
    <x v="1"/>
    <n v="2800"/>
    <n v="3000"/>
    <n v="2800"/>
    <n v="2516"/>
    <n v="0.91866666666666663"/>
    <n v="30"/>
    <n v="10"/>
    <n v="275.60000000000002"/>
    <n v="9.1866666666666674"/>
    <s v="Ankit"/>
    <m/>
    <m/>
  </r>
  <r>
    <x v="3"/>
    <x v="3"/>
    <s v="A"/>
    <s v="CC"/>
    <x v="5"/>
    <x v="3"/>
    <m/>
    <m/>
    <m/>
    <n v="140"/>
    <m/>
    <m/>
    <m/>
    <m/>
    <m/>
    <m/>
    <m/>
    <m/>
  </r>
  <r>
    <x v="3"/>
    <x v="3"/>
    <s v="A"/>
    <s v="CC"/>
    <x v="5"/>
    <x v="12"/>
    <m/>
    <m/>
    <m/>
    <n v="100"/>
    <m/>
    <m/>
    <m/>
    <m/>
    <m/>
    <m/>
    <m/>
    <m/>
  </r>
  <r>
    <x v="3"/>
    <x v="4"/>
    <s v="A"/>
    <s v="CC"/>
    <x v="6"/>
    <x v="8"/>
    <n v="3200"/>
    <n v="3200"/>
    <n v="3200"/>
    <n v="3195"/>
    <n v="1.0431250000000001"/>
    <n v="28"/>
    <n v="10"/>
    <n v="333.8"/>
    <n v="11.921428571428573"/>
    <s v="Gorakh"/>
    <s v="Sachin"/>
    <m/>
  </r>
  <r>
    <x v="3"/>
    <x v="4"/>
    <s v="A"/>
    <s v="CC"/>
    <x v="6"/>
    <x v="13"/>
    <m/>
    <m/>
    <m/>
    <n v="14"/>
    <m/>
    <m/>
    <m/>
    <m/>
    <m/>
    <m/>
    <m/>
    <m/>
  </r>
  <r>
    <x v="3"/>
    <x v="4"/>
    <s v="A"/>
    <s v="CC"/>
    <x v="7"/>
    <x v="1"/>
    <m/>
    <m/>
    <m/>
    <n v="28"/>
    <m/>
    <m/>
    <m/>
    <m/>
    <m/>
    <m/>
    <m/>
    <m/>
  </r>
  <r>
    <x v="3"/>
    <x v="4"/>
    <s v="A"/>
    <s v="CC"/>
    <x v="7"/>
    <x v="2"/>
    <m/>
    <m/>
    <m/>
    <n v="63"/>
    <m/>
    <m/>
    <m/>
    <m/>
    <m/>
    <m/>
    <m/>
    <m/>
  </r>
  <r>
    <x v="3"/>
    <x v="4"/>
    <s v="A"/>
    <s v="CC"/>
    <x v="23"/>
    <x v="2"/>
    <m/>
    <m/>
    <m/>
    <n v="38"/>
    <m/>
    <m/>
    <m/>
    <m/>
    <m/>
    <m/>
    <m/>
    <m/>
  </r>
  <r>
    <x v="3"/>
    <x v="5"/>
    <s v="A"/>
    <s v="CC"/>
    <x v="8"/>
    <x v="4"/>
    <m/>
    <m/>
    <m/>
    <n v="366"/>
    <s v="-"/>
    <n v="7"/>
    <n v="10"/>
    <n v="36.6"/>
    <n v="5.2285714285714286"/>
    <s v="Vikash"/>
    <s v="Neeraj"/>
    <m/>
  </r>
  <r>
    <x v="3"/>
    <x v="18"/>
    <s v="A"/>
    <s v="CC"/>
    <x v="24"/>
    <x v="1"/>
    <n v="2500"/>
    <n v="2500"/>
    <n v="2500"/>
    <n v="1765"/>
    <n v="0.70599999999999996"/>
    <n v="35"/>
    <n v="10"/>
    <n v="176.5"/>
    <n v="5.0428571428571427"/>
    <s v="Neeraj"/>
    <m/>
    <m/>
  </r>
  <r>
    <x v="3"/>
    <x v="6"/>
    <s v="A"/>
    <s v="CC"/>
    <x v="8"/>
    <x v="1"/>
    <n v="2500"/>
    <n v="3500"/>
    <n v="2500"/>
    <n v="2103"/>
    <n v="0.60085714285714287"/>
    <n v="21"/>
    <n v="10"/>
    <n v="210.3"/>
    <n v="10.014285714285714"/>
    <s v="Sanjeet"/>
    <m/>
    <m/>
  </r>
  <r>
    <x v="3"/>
    <x v="7"/>
    <s v="A"/>
    <s v="CC"/>
    <x v="0"/>
    <x v="0"/>
    <n v="1500"/>
    <n v="3500"/>
    <n v="1500"/>
    <n v="3460"/>
    <n v="0.98857142857142855"/>
    <n v="31"/>
    <n v="10"/>
    <n v="346"/>
    <n v="11.161290322580646"/>
    <s v="Ambika"/>
    <s v="Ankit"/>
    <m/>
  </r>
  <r>
    <x v="3"/>
    <x v="8"/>
    <s v="A"/>
    <s v="CC"/>
    <x v="10"/>
    <x v="1"/>
    <n v="1000"/>
    <n v="3200"/>
    <n v="1000"/>
    <n v="1099"/>
    <n v="0.9559375"/>
    <n v="29"/>
    <n v="10"/>
    <n v="305.89999999999998"/>
    <n v="10.548275862068964"/>
    <s v="Ankit"/>
    <m/>
    <s v=" "/>
  </r>
  <r>
    <x v="3"/>
    <x v="8"/>
    <s v="A"/>
    <s v="CC"/>
    <x v="25"/>
    <x v="1"/>
    <n v="2000"/>
    <m/>
    <n v="2000"/>
    <n v="1960"/>
    <m/>
    <m/>
    <m/>
    <m/>
    <m/>
    <m/>
    <m/>
    <m/>
  </r>
  <r>
    <x v="3"/>
    <x v="9"/>
    <s v="A"/>
    <s v="CC"/>
    <x v="11"/>
    <x v="2"/>
    <n v="2000"/>
    <n v="3500"/>
    <n v="2000"/>
    <n v="2170"/>
    <n v="0.62"/>
    <n v="32"/>
    <n v="10"/>
    <n v="217"/>
    <n v="6.78125"/>
    <s v="Deepanshu"/>
    <m/>
    <m/>
  </r>
  <r>
    <x v="3"/>
    <x v="10"/>
    <s v="A"/>
    <s v="CC"/>
    <x v="18"/>
    <x v="1"/>
    <n v="2500"/>
    <n v="2700"/>
    <n v="2500"/>
    <n v="2396"/>
    <n v="0.88740740740740742"/>
    <n v="30"/>
    <n v="10"/>
    <n v="239.6"/>
    <n v="7.9866666666666664"/>
    <s v="Lalit"/>
    <m/>
    <m/>
  </r>
  <r>
    <x v="3"/>
    <x v="12"/>
    <s v="A"/>
    <s v="CC"/>
    <x v="8"/>
    <x v="2"/>
    <n v="2500"/>
    <n v="3200"/>
    <n v="2500"/>
    <n v="2318"/>
    <n v="0.75"/>
    <n v="30"/>
    <n v="10"/>
    <n v="240"/>
    <n v="8"/>
    <s v="Pradeep"/>
    <s v="Akash"/>
    <s v="* 300 Qty C Shell NG RMD issue"/>
  </r>
  <r>
    <x v="3"/>
    <x v="12"/>
    <s v="A"/>
    <s v="CC"/>
    <x v="8"/>
    <x v="11"/>
    <m/>
    <m/>
    <m/>
    <n v="40"/>
    <m/>
    <m/>
    <m/>
    <m/>
    <m/>
    <m/>
    <m/>
    <m/>
  </r>
  <r>
    <x v="3"/>
    <x v="12"/>
    <s v="A"/>
    <s v="CC"/>
    <x v="8"/>
    <x v="10"/>
    <m/>
    <m/>
    <m/>
    <n v="42"/>
    <m/>
    <m/>
    <m/>
    <m/>
    <m/>
    <m/>
    <m/>
    <m/>
  </r>
  <r>
    <x v="3"/>
    <x v="16"/>
    <s v="A"/>
    <s v="CC"/>
    <x v="21"/>
    <x v="9"/>
    <n v="3000"/>
    <n v="3000"/>
    <n v="3000"/>
    <n v="3000"/>
    <n v="1"/>
    <n v="25"/>
    <n v="10"/>
    <n v="300"/>
    <n v="12"/>
    <s v="Gaurav"/>
    <s v="Himanshu"/>
    <m/>
  </r>
  <r>
    <x v="3"/>
    <x v="17"/>
    <s v="A"/>
    <s v="CC"/>
    <x v="12"/>
    <x v="1"/>
    <n v="2000"/>
    <n v="2500"/>
    <n v="2000"/>
    <n v="2500"/>
    <n v="1"/>
    <n v="36"/>
    <n v="8"/>
    <n v="312.5"/>
    <n v="8.6805555555555554"/>
    <s v="Narendra"/>
    <m/>
    <m/>
  </r>
  <r>
    <x v="3"/>
    <x v="13"/>
    <s v="A"/>
    <s v="CC"/>
    <x v="0"/>
    <x v="0"/>
    <n v="3000"/>
    <n v="3100"/>
    <n v="3000"/>
    <n v="3000"/>
    <n v="0.967741935483871"/>
    <n v="29"/>
    <n v="10"/>
    <n v="300"/>
    <n v="10.344827586206897"/>
    <s v="Gyanendra"/>
    <s v="Vikash"/>
    <m/>
  </r>
  <r>
    <x v="3"/>
    <x v="14"/>
    <s v="A"/>
    <s v="CC"/>
    <x v="14"/>
    <x v="1"/>
    <n v="1000"/>
    <n v="1100"/>
    <n v="1000"/>
    <n v="1010"/>
    <n v="0.91818181818181821"/>
    <n v="23"/>
    <n v="8"/>
    <n v="126.25"/>
    <n v="5.4891304347826084"/>
    <s v="Pradeep"/>
    <m/>
    <m/>
  </r>
  <r>
    <x v="4"/>
    <x v="1"/>
    <s v="A"/>
    <s v="CC"/>
    <x v="22"/>
    <x v="1"/>
    <n v="2800"/>
    <n v="2900"/>
    <n v="2800"/>
    <n v="2735"/>
    <n v="0.9517241379310345"/>
    <n v="29"/>
    <n v="10"/>
    <n v="276"/>
    <n v="9.5172413793103452"/>
    <s v="Rajneesh"/>
    <s v="Rupesh"/>
    <m/>
  </r>
  <r>
    <x v="4"/>
    <x v="1"/>
    <s v="A"/>
    <s v="CC"/>
    <x v="17"/>
    <x v="2"/>
    <m/>
    <m/>
    <m/>
    <n v="25"/>
    <m/>
    <m/>
    <m/>
    <m/>
    <m/>
    <m/>
    <m/>
    <m/>
  </r>
  <r>
    <x v="4"/>
    <x v="2"/>
    <s v="A"/>
    <s v="CC"/>
    <x v="26"/>
    <x v="4"/>
    <n v="2800"/>
    <n v="2800"/>
    <n v="2800"/>
    <n v="2650"/>
    <n v="0.9464285714285714"/>
    <n v="32"/>
    <n v="10"/>
    <n v="265"/>
    <n v="8.28125"/>
    <s v="Shyam"/>
    <m/>
    <m/>
  </r>
  <r>
    <x v="4"/>
    <x v="3"/>
    <s v="A"/>
    <s v="CC"/>
    <x v="19"/>
    <x v="1"/>
    <n v="2800"/>
    <n v="3000"/>
    <n v="2800"/>
    <n v="3090"/>
    <n v="1.0960000000000001"/>
    <n v="28"/>
    <n v="10"/>
    <n v="328.8"/>
    <n v="11.742857142857144"/>
    <s v="Ankit"/>
    <m/>
    <m/>
  </r>
  <r>
    <x v="4"/>
    <x v="3"/>
    <s v="A"/>
    <s v="CC"/>
    <x v="5"/>
    <x v="3"/>
    <m/>
    <m/>
    <m/>
    <n v="98"/>
    <m/>
    <m/>
    <m/>
    <m/>
    <m/>
    <m/>
    <m/>
    <m/>
  </r>
  <r>
    <x v="4"/>
    <x v="3"/>
    <s v="A"/>
    <s v="CC"/>
    <x v="27"/>
    <x v="14"/>
    <m/>
    <m/>
    <m/>
    <n v="100"/>
    <m/>
    <m/>
    <m/>
    <m/>
    <m/>
    <m/>
    <m/>
    <m/>
  </r>
  <r>
    <x v="4"/>
    <x v="4"/>
    <s v="A"/>
    <s v="CC"/>
    <x v="6"/>
    <x v="8"/>
    <n v="3200"/>
    <n v="3200"/>
    <n v="3200"/>
    <n v="3195"/>
    <n v="0.99843749999999998"/>
    <n v="27"/>
    <n v="10"/>
    <n v="319.5"/>
    <n v="11.833333333333334"/>
    <s v="Gorakh"/>
    <s v="Sachin"/>
    <s v=" "/>
  </r>
  <r>
    <x v="4"/>
    <x v="5"/>
    <s v="A"/>
    <s v="CC"/>
    <x v="8"/>
    <x v="4"/>
    <m/>
    <m/>
    <m/>
    <n v="68"/>
    <s v="-"/>
    <n v="4"/>
    <n v="8"/>
    <n v="22"/>
    <n v="5.5"/>
    <s v="Vikash"/>
    <s v="Neeraj"/>
    <m/>
  </r>
  <r>
    <x v="4"/>
    <x v="5"/>
    <s v="A"/>
    <s v="CC"/>
    <x v="9"/>
    <x v="1"/>
    <m/>
    <m/>
    <m/>
    <n v="108"/>
    <m/>
    <m/>
    <m/>
    <m/>
    <m/>
    <m/>
    <m/>
    <m/>
  </r>
  <r>
    <x v="4"/>
    <x v="18"/>
    <s v="A"/>
    <s v="CC"/>
    <x v="24"/>
    <x v="1"/>
    <n v="2500"/>
    <n v="3200"/>
    <n v="2500"/>
    <n v="3007"/>
    <n v="0.93968750000000001"/>
    <n v="38"/>
    <n v="10"/>
    <n v="300.7"/>
    <n v="7.9131578947368419"/>
    <s v="Neeraj"/>
    <m/>
    <m/>
  </r>
  <r>
    <x v="4"/>
    <x v="6"/>
    <s v="A"/>
    <s v="CC"/>
    <x v="8"/>
    <x v="1"/>
    <n v="2000"/>
    <n v="3500"/>
    <n v="2000"/>
    <n v="2781"/>
    <n v="0.7945714285714286"/>
    <n v="33"/>
    <n v="10"/>
    <n v="278.10000000000002"/>
    <n v="8.4272727272727277"/>
    <s v="Sanjeet"/>
    <m/>
    <m/>
  </r>
  <r>
    <x v="4"/>
    <x v="7"/>
    <s v="A"/>
    <s v="CC"/>
    <x v="0"/>
    <x v="0"/>
    <n v="3000"/>
    <n v="3000"/>
    <n v="3000"/>
    <n v="3040"/>
    <n v="1.0133333333333334"/>
    <n v="28"/>
    <n v="10"/>
    <n v="304"/>
    <n v="10.857142857142858"/>
    <s v="Ambika"/>
    <s v="Ankit"/>
    <m/>
  </r>
  <r>
    <x v="4"/>
    <x v="8"/>
    <s v="A"/>
    <s v="CC"/>
    <x v="25"/>
    <x v="1"/>
    <n v="2800"/>
    <n v="2900"/>
    <n v="2800"/>
    <n v="2768"/>
    <n v="0.98344827586206895"/>
    <n v="28"/>
    <n v="10"/>
    <n v="285.2"/>
    <n v="10.185714285714285"/>
    <s v="Ankit"/>
    <m/>
    <m/>
  </r>
  <r>
    <x v="4"/>
    <x v="8"/>
    <s v="A"/>
    <s v="CC"/>
    <x v="10"/>
    <x v="1"/>
    <m/>
    <m/>
    <m/>
    <n v="84"/>
    <m/>
    <m/>
    <m/>
    <m/>
    <m/>
    <m/>
    <m/>
    <m/>
  </r>
  <r>
    <x v="4"/>
    <x v="9"/>
    <s v="A"/>
    <s v="CC"/>
    <x v="11"/>
    <x v="2"/>
    <n v="1000"/>
    <n v="2400"/>
    <n v="1000"/>
    <n v="1530"/>
    <n v="0.63749999999999996"/>
    <n v="30"/>
    <n v="10"/>
    <n v="153"/>
    <n v="5.0999999999999996"/>
    <s v="Deepanshu"/>
    <m/>
    <m/>
  </r>
  <r>
    <x v="4"/>
    <x v="10"/>
    <s v="A"/>
    <s v="CC"/>
    <x v="18"/>
    <x v="1"/>
    <n v="2500"/>
    <n v="2700"/>
    <n v="2500"/>
    <n v="2522"/>
    <n v="0.97888888888888892"/>
    <n v="30"/>
    <n v="10"/>
    <n v="264.3"/>
    <n v="8.81"/>
    <s v="Lalit"/>
    <m/>
    <m/>
  </r>
  <r>
    <x v="4"/>
    <x v="10"/>
    <s v="A"/>
    <s v="CC"/>
    <x v="12"/>
    <x v="4"/>
    <m/>
    <m/>
    <m/>
    <n v="121"/>
    <m/>
    <m/>
    <m/>
    <m/>
    <m/>
    <m/>
    <m/>
    <m/>
  </r>
  <r>
    <x v="4"/>
    <x v="11"/>
    <s v="A"/>
    <s v="CC"/>
    <x v="28"/>
    <x v="15"/>
    <n v="1200"/>
    <n v="1200"/>
    <n v="1200"/>
    <n v="1050"/>
    <n v="0.875"/>
    <n v="32"/>
    <n v="10"/>
    <n v="105"/>
    <n v="3.28125"/>
    <s v="Vipan"/>
    <s v="Akash"/>
    <m/>
  </r>
  <r>
    <x v="4"/>
    <x v="12"/>
    <s v="A"/>
    <s v="CC"/>
    <x v="29"/>
    <x v="1"/>
    <n v="2500"/>
    <n v="2500"/>
    <n v="2500"/>
    <n v="1800"/>
    <n v="0.75760000000000005"/>
    <n v="37"/>
    <n v="10"/>
    <n v="189.4"/>
    <n v="5.1189189189189195"/>
    <s v="Pradeep"/>
    <m/>
    <s v="* Line run at 11 PM due to C shell Issue"/>
  </r>
  <r>
    <x v="4"/>
    <x v="12"/>
    <s v="A"/>
    <s v="CC"/>
    <x v="8"/>
    <x v="2"/>
    <m/>
    <m/>
    <m/>
    <n v="94"/>
    <m/>
    <m/>
    <m/>
    <m/>
    <m/>
    <m/>
    <m/>
    <m/>
  </r>
  <r>
    <x v="4"/>
    <x v="16"/>
    <s v="A"/>
    <s v="CC"/>
    <x v="21"/>
    <x v="9"/>
    <n v="3000"/>
    <n v="3000"/>
    <n v="3000"/>
    <n v="2950"/>
    <n v="0.98333333333333328"/>
    <n v="35"/>
    <n v="10"/>
    <n v="295"/>
    <n v="8.4285714285714288"/>
    <s v="Gaurav"/>
    <s v="Himanshu"/>
    <m/>
  </r>
  <r>
    <x v="4"/>
    <x v="17"/>
    <s v="A"/>
    <s v="CC"/>
    <x v="12"/>
    <x v="1"/>
    <n v="2500"/>
    <n v="2700"/>
    <n v="2500"/>
    <n v="2480"/>
    <n v="0.91851851851851851"/>
    <n v="16"/>
    <n v="10"/>
    <n v="248"/>
    <n v="15.5"/>
    <s v="Narendra"/>
    <m/>
    <m/>
  </r>
  <r>
    <x v="4"/>
    <x v="13"/>
    <s v="A"/>
    <s v="CC"/>
    <x v="0"/>
    <x v="0"/>
    <n v="3000"/>
    <n v="3100"/>
    <n v="3000"/>
    <n v="3000"/>
    <n v="0.967741935483871"/>
    <n v="33"/>
    <n v="10"/>
    <n v="300"/>
    <n v="9.0909090909090917"/>
    <s v="Gyanendra"/>
    <m/>
    <m/>
  </r>
  <r>
    <x v="5"/>
    <x v="19"/>
    <m/>
    <m/>
    <x v="30"/>
    <x v="16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23" firstHeaderRow="1" firstDataRow="2" firstDataCol="1"/>
  <pivotFields count="17">
    <pivotField axis="axisCol" numFmtId="16" showAll="0">
      <items count="5">
        <item x="0"/>
        <item x="1"/>
        <item x="2"/>
        <item x="3"/>
        <item t="default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FG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7" dataOnRows="1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2:V47" firstHeaderRow="1" firstDataRow="2" firstDataCol="1"/>
  <pivotFields count="20">
    <pivotField axis="axisRow" showAll="0">
      <items count="226">
        <item m="1" x="89"/>
        <item x="5"/>
        <item m="1" x="33"/>
        <item m="1" x="197"/>
        <item m="1" x="142"/>
        <item m="1" x="85"/>
        <item m="1" x="30"/>
        <item m="1" x="138"/>
        <item m="1" x="82"/>
        <item m="1" x="26"/>
        <item m="1" x="191"/>
        <item m="1" x="134"/>
        <item m="1" x="78"/>
        <item m="1" x="22"/>
        <item m="1" x="187"/>
        <item m="1" x="130"/>
        <item m="1" x="74"/>
        <item m="1" x="18"/>
        <item m="1" x="184"/>
        <item m="1" x="126"/>
        <item m="1" x="69"/>
        <item m="1" x="13"/>
        <item m="1" x="180"/>
        <item m="1" x="120"/>
        <item m="1" x="63"/>
        <item m="1" x="7"/>
        <item m="1" x="175"/>
        <item m="1" x="115"/>
        <item m="1" x="58"/>
        <item m="1" x="221"/>
        <item m="1" x="170"/>
        <item m="1" x="128"/>
        <item m="1" x="71"/>
        <item m="1" x="15"/>
        <item m="1" x="123"/>
        <item m="1" x="66"/>
        <item m="1" x="10"/>
        <item m="1" x="178"/>
        <item m="1" x="117"/>
        <item m="1" x="60"/>
        <item m="1" x="223"/>
        <item m="1" x="172"/>
        <item m="1" x="112"/>
        <item m="1" x="55"/>
        <item m="1" x="167"/>
        <item m="1" x="109"/>
        <item m="1" x="162"/>
        <item m="1" x="105"/>
        <item m="1" x="49"/>
        <item m="1" x="212"/>
        <item m="1" x="157"/>
        <item m="1" x="101"/>
        <item m="1" x="44"/>
        <item m="1" x="207"/>
        <item m="1" x="152"/>
        <item m="1" x="97"/>
        <item m="1" x="40"/>
        <item m="1" x="204"/>
        <item m="1" x="200"/>
        <item m="1" x="91"/>
        <item m="1" x="35"/>
        <item m="1" x="199"/>
        <item m="1" x="87"/>
        <item m="1" x="31"/>
        <item m="1" x="195"/>
        <item m="1" x="140"/>
        <item m="1" x="83"/>
        <item m="1" x="27"/>
        <item m="1" x="135"/>
        <item m="1" x="79"/>
        <item m="1" x="23"/>
        <item m="1" x="188"/>
        <item m="1" x="131"/>
        <item m="1" x="75"/>
        <item m="1" x="19"/>
        <item m="1" x="185"/>
        <item m="1" x="127"/>
        <item m="1" x="70"/>
        <item m="1" x="14"/>
        <item m="1" x="181"/>
        <item m="1" x="122"/>
        <item m="1" x="65"/>
        <item m="1" x="9"/>
        <item m="1" x="177"/>
        <item m="1" x="73"/>
        <item m="1" x="17"/>
        <item m="1" x="183"/>
        <item m="1" x="125"/>
        <item m="1" x="68"/>
        <item m="1" x="12"/>
        <item m="1" x="119"/>
        <item m="1" x="62"/>
        <item m="1" x="6"/>
        <item m="1" x="174"/>
        <item m="1" x="114"/>
        <item m="1" x="57"/>
        <item m="1" x="169"/>
        <item m="1" x="111"/>
        <item m="1" x="53"/>
        <item m="1" x="217"/>
        <item m="1" x="164"/>
        <item m="1" x="106"/>
        <item m="1" x="213"/>
        <item m="1" x="159"/>
        <item m="1" x="102"/>
        <item m="1" x="46"/>
        <item m="1" x="209"/>
        <item m="1" x="154"/>
        <item m="1" x="219"/>
        <item m="1" x="166"/>
        <item m="1" x="108"/>
        <item m="1" x="51"/>
        <item m="1" x="215"/>
        <item m="1" x="161"/>
        <item m="1" x="104"/>
        <item m="1" x="48"/>
        <item m="1" x="211"/>
        <item m="1" x="156"/>
        <item m="1" x="100"/>
        <item m="1" x="43"/>
        <item m="1" x="206"/>
        <item m="1" x="151"/>
        <item m="1" x="96"/>
        <item m="1" x="39"/>
        <item m="1" x="203"/>
        <item m="1" x="148"/>
        <item m="1" x="93"/>
        <item m="1" x="36"/>
        <item m="1" x="145"/>
        <item m="1" x="90"/>
        <item m="1" x="34"/>
        <item m="1" x="198"/>
        <item m="1" x="143"/>
        <item m="1" x="86"/>
        <item m="1" x="194"/>
        <item m="1" x="139"/>
        <item m="1" x="29"/>
        <item m="1" x="193"/>
        <item m="1" x="137"/>
        <item m="1" x="81"/>
        <item m="1" x="25"/>
        <item m="1" x="190"/>
        <item m="1" x="133"/>
        <item m="1" x="77"/>
        <item m="1" x="21"/>
        <item m="1" x="186"/>
        <item m="1" x="129"/>
        <item m="1" x="72"/>
        <item m="1" x="16"/>
        <item m="1" x="182"/>
        <item m="1" x="124"/>
        <item m="1" x="67"/>
        <item m="1" x="11"/>
        <item m="1" x="179"/>
        <item m="1" x="118"/>
        <item m="1" x="61"/>
        <item m="1" x="224"/>
        <item m="1" x="173"/>
        <item m="1" x="113"/>
        <item m="1" x="56"/>
        <item m="1" x="220"/>
        <item m="1" x="168"/>
        <item m="1" x="110"/>
        <item m="1" x="52"/>
        <item m="1" x="216"/>
        <item m="1" x="163"/>
        <item m="1" x="121"/>
        <item m="1" x="64"/>
        <item m="1" x="8"/>
        <item m="1" x="176"/>
        <item m="1" x="116"/>
        <item m="1" x="59"/>
        <item m="1" x="222"/>
        <item m="1" x="171"/>
        <item m="1" x="54"/>
        <item m="1" x="218"/>
        <item m="1" x="165"/>
        <item m="1" x="107"/>
        <item m="1" x="50"/>
        <item m="1" x="214"/>
        <item m="1" x="160"/>
        <item m="1" x="103"/>
        <item m="1" x="47"/>
        <item m="1" x="210"/>
        <item m="1" x="155"/>
        <item m="1" x="99"/>
        <item m="1" x="42"/>
        <item m="1" x="150"/>
        <item m="1" x="95"/>
        <item m="1" x="38"/>
        <item m="1" x="202"/>
        <item m="1" x="147"/>
        <item m="1" x="158"/>
        <item m="1" x="45"/>
        <item m="1" x="208"/>
        <item m="1" x="153"/>
        <item m="1" x="98"/>
        <item m="1" x="41"/>
        <item m="1" x="205"/>
        <item m="1" x="149"/>
        <item m="1" x="94"/>
        <item m="1" x="37"/>
        <item m="1" x="201"/>
        <item m="1" x="146"/>
        <item m="1" x="92"/>
        <item m="1" x="144"/>
        <item m="1" x="88"/>
        <item m="1" x="32"/>
        <item m="1" x="196"/>
        <item m="1" x="141"/>
        <item m="1" x="84"/>
        <item m="1" x="28"/>
        <item m="1" x="192"/>
        <item m="1" x="136"/>
        <item m="1" x="80"/>
        <item m="1" x="24"/>
        <item m="1" x="189"/>
        <item m="1" x="132"/>
        <item m="1" x="76"/>
        <item m="1" x="20"/>
        <item x="0"/>
        <item x="1"/>
        <item x="2"/>
        <item x="3"/>
        <item x="4"/>
        <item t="default"/>
      </items>
    </pivotField>
    <pivotField axis="axisCol" showAll="0">
      <items count="26">
        <item x="0"/>
        <item x="9"/>
        <item x="10"/>
        <item x="11"/>
        <item x="12"/>
        <item x="13"/>
        <item m="1" x="23"/>
        <item x="14"/>
        <item x="15"/>
        <item x="1"/>
        <item x="16"/>
        <item x="2"/>
        <item x="3"/>
        <item x="4"/>
        <item x="5"/>
        <item x="6"/>
        <item x="7"/>
        <item x="8"/>
        <item x="18"/>
        <item m="1" x="22"/>
        <item m="1" x="19"/>
        <item m="1" x="21"/>
        <item m="1" x="20"/>
        <item x="17"/>
        <item m="1" x="24"/>
        <item t="default"/>
      </items>
    </pivotField>
    <pivotField showAl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</pivotFields>
  <rowFields count="2">
    <field x="-2"/>
    <field x="0"/>
  </rowFields>
  <rowItems count="24">
    <i>
      <x/>
    </i>
    <i r="1">
      <x v="1"/>
    </i>
    <i r="1">
      <x v="220"/>
    </i>
    <i r="1">
      <x v="221"/>
    </i>
    <i r="1">
      <x v="222"/>
    </i>
    <i r="1">
      <x v="223"/>
    </i>
    <i r="1">
      <x v="224"/>
    </i>
    <i i="1">
      <x v="1"/>
    </i>
    <i r="1" i="1">
      <x v="1"/>
    </i>
    <i r="1" i="1">
      <x v="220"/>
    </i>
    <i r="1" i="1">
      <x v="221"/>
    </i>
    <i r="1" i="1">
      <x v="222"/>
    </i>
    <i r="1" i="1">
      <x v="223"/>
    </i>
    <i r="1" i="1">
      <x v="224"/>
    </i>
    <i i="2">
      <x v="2"/>
    </i>
    <i r="1" i="2">
      <x v="1"/>
    </i>
    <i r="1" i="2">
      <x v="220"/>
    </i>
    <i r="1" i="2">
      <x v="221"/>
    </i>
    <i r="1" i="2">
      <x v="222"/>
    </i>
    <i r="1" i="2">
      <x v="223"/>
    </i>
    <i r="1" i="2">
      <x v="224"/>
    </i>
    <i t="grand">
      <x/>
    </i>
    <i t="grand" i="1">
      <x/>
    </i>
    <i t="grand" i="2">
      <x/>
    </i>
  </rowItems>
  <colFields count="1">
    <field x="1"/>
  </colFields>
  <colItems count="20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3"/>
    </i>
    <i t="grand">
      <x/>
    </i>
  </colItems>
  <dataFields count="3">
    <dataField name="Average of UPH" fld="17" subtotal="average" baseField="0" baseItem="0"/>
    <dataField name="Average of UUPH" fld="18" subtotal="average" baseField="0" baseItem="0"/>
    <dataField name="Sum of Total FG" fld="13" baseField="0" baseItem="0"/>
  </dataFields>
  <formats count="153">
    <format dxfId="18726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  <format dxfId="18725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  <format dxfId="18724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  <format dxfId="18723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  <format dxfId="18722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  <format dxfId="18721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  <format dxfId="18720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  <format dxfId="18719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  <format dxfId="18718">
      <pivotArea field="0" grandCol="1" collapsedLevelsAreSubtotals="1" axis="axisRow" fieldPosition="1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18717">
      <pivotArea field="0" grandCol="1" collapsedLevelsAreSubtotals="1" axis="axisRow" fieldPosition="1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18716">
      <pivotArea field="0" grandCol="1" collapsedLevelsAreSubtotals="1" axis="axisRow" fieldPosition="1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18715">
      <pivotArea field="0" grandCol="1" collapsedLevelsAreSubtotals="1" axis="axisRow" fieldPosition="1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18714">
      <pivotArea field="0" grandCol="1" collapsedLevelsAreSubtotals="1" axis="axisRow" fieldPosition="1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18713">
      <pivotArea field="0" grandCol="1" collapsedLevelsAreSubtotals="1" axis="axisRow" fieldPosition="1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18712">
      <pivotArea field="0" grandCol="1" collapsedLevelsAreSubtotals="1" axis="axisRow" fieldPosition="1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18711">
      <pivotArea grandRow="1" grandCol="1"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8710">
      <pivotArea grandRow="1" grandCol="1"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8709">
      <pivotArea grandRow="1" grandCol="1"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8708">
      <pivotArea grandRow="1" grandCol="1"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8707">
      <pivotArea grandRow="1" grandCol="1"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8706">
      <pivotArea grandRow="1" grandCol="1"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8705">
      <pivotArea grandRow="1" grandCol="1"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8704">
      <pivotArea grandRow="1" grandCol="1"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8703">
      <pivotArea grandRow="1" grandCol="1"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8702">
      <pivotArea grandRow="1" grandCol="1"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8701">
      <pivotArea grandRow="1" grandCol="1"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8700">
      <pivotArea grandRow="1" grandCol="1"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8699">
      <pivotArea grandRow="1" grandCol="1"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8698">
      <pivotArea grandRow="1" grandCol="1"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8697">
      <pivotArea grandRow="1" grandCol="1"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8696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8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18695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8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18694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8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18693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8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18692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8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18691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8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18690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8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18689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8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18688">
      <pivotArea type="all" dataOnly="0" outline="0" fieldPosition="0"/>
    </format>
    <format dxfId="18687">
      <pivotArea outline="0" collapsedLevelsAreSubtotals="1" fieldPosition="0"/>
    </format>
    <format dxfId="18686">
      <pivotArea type="origin" dataOnly="0" labelOnly="1" outline="0" fieldPosition="0"/>
    </format>
    <format dxfId="18685">
      <pivotArea field="1" type="button" dataOnly="0" labelOnly="1" outline="0" axis="axisCol" fieldPosition="0"/>
    </format>
    <format dxfId="18684">
      <pivotArea type="topRight" dataOnly="0" labelOnly="1" outline="0" fieldPosition="0"/>
    </format>
    <format dxfId="18683">
      <pivotArea field="-2" type="button" dataOnly="0" labelOnly="1" outline="0" axis="axisRow" fieldPosition="0"/>
    </format>
    <format dxfId="1868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681">
      <pivotArea field="0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18680">
      <pivotArea field="0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18679">
      <pivotArea field="0" dataOnly="0" labelOnly="1" grandRow="1" outline="0" axis="axisRow" fieldPosition="1">
        <references count="1">
          <reference field="4294967294" count="1" selected="0">
            <x v="2"/>
          </reference>
        </references>
      </pivotArea>
    </format>
    <format dxfId="18678">
      <pivotArea field="0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18677">
      <pivotArea field="0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18676">
      <pivotArea field="0" dataOnly="0" labelOnly="1" grandRow="1" outline="0" axis="axisRow" fieldPosition="1">
        <references count="1">
          <reference field="4294967294" count="1" selected="0">
            <x v="2"/>
          </reference>
        </references>
      </pivotArea>
    </format>
    <format dxfId="18675">
      <pivotArea field="0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18674">
      <pivotArea field="0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18673">
      <pivotArea field="0" dataOnly="0" labelOnly="1" grandRow="1" outline="0" axis="axisRow" fieldPosition="1">
        <references count="1">
          <reference field="4294967294" count="1" selected="0">
            <x v="2"/>
          </reference>
        </references>
      </pivotArea>
    </format>
    <format dxfId="18672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18671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18670">
      <pivotArea dataOnly="0" labelOnly="1" fieldPosition="0">
        <references count="2">
          <reference field="4294967294" count="1" selected="0">
            <x v="2"/>
          </reference>
          <reference field="0" count="0"/>
        </references>
      </pivotArea>
    </format>
    <format dxfId="18669">
      <pivotArea dataOnly="0" labelOnly="1" fieldPosition="0">
        <references count="1">
          <reference field="1" count="0"/>
        </references>
      </pivotArea>
    </format>
    <format dxfId="18668">
      <pivotArea dataOnly="0" labelOnly="1" grandCol="1" outline="0" fieldPosition="0"/>
    </format>
    <format dxfId="18667">
      <pivotArea type="all" dataOnly="0" outline="0" fieldPosition="0"/>
    </format>
    <format dxfId="18666">
      <pivotArea outline="0" collapsedLevelsAreSubtotals="1" fieldPosition="0"/>
    </format>
    <format dxfId="18665">
      <pivotArea type="origin" dataOnly="0" labelOnly="1" outline="0" fieldPosition="0"/>
    </format>
    <format dxfId="18664">
      <pivotArea field="1" type="button" dataOnly="0" labelOnly="1" outline="0" axis="axisCol" fieldPosition="0"/>
    </format>
    <format dxfId="18663">
      <pivotArea type="topRight" dataOnly="0" labelOnly="1" outline="0" fieldPosition="0"/>
    </format>
    <format dxfId="18662">
      <pivotArea field="-2" type="button" dataOnly="0" labelOnly="1" outline="0" axis="axisRow" fieldPosition="0"/>
    </format>
    <format dxfId="1866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660">
      <pivotArea field="0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18659">
      <pivotArea field="0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18658">
      <pivotArea field="0" dataOnly="0" labelOnly="1" grandRow="1" outline="0" axis="axisRow" fieldPosition="1">
        <references count="1">
          <reference field="4294967294" count="1" selected="0">
            <x v="2"/>
          </reference>
        </references>
      </pivotArea>
    </format>
    <format dxfId="18657">
      <pivotArea field="0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18656">
      <pivotArea field="0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18655">
      <pivotArea field="0" dataOnly="0" labelOnly="1" grandRow="1" outline="0" axis="axisRow" fieldPosition="1">
        <references count="1">
          <reference field="4294967294" count="1" selected="0">
            <x v="2"/>
          </reference>
        </references>
      </pivotArea>
    </format>
    <format dxfId="18654">
      <pivotArea field="0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18653">
      <pivotArea field="0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18652">
      <pivotArea field="0" dataOnly="0" labelOnly="1" grandRow="1" outline="0" axis="axisRow" fieldPosition="1">
        <references count="1">
          <reference field="4294967294" count="1" selected="0">
            <x v="2"/>
          </reference>
        </references>
      </pivotArea>
    </format>
    <format dxfId="18651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18650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18649">
      <pivotArea dataOnly="0" labelOnly="1" fieldPosition="0">
        <references count="2">
          <reference field="4294967294" count="1" selected="0">
            <x v="2"/>
          </reference>
          <reference field="0" count="0"/>
        </references>
      </pivotArea>
    </format>
    <format dxfId="18648">
      <pivotArea dataOnly="0" labelOnly="1" fieldPosition="0">
        <references count="1">
          <reference field="1" count="0"/>
        </references>
      </pivotArea>
    </format>
    <format dxfId="18647">
      <pivotArea dataOnly="0" labelOnly="1" grandCol="1" outline="0" fieldPosition="0"/>
    </format>
    <format dxfId="18646">
      <pivotArea field="1" grandRow="1" outline="0" collapsedLevelsAreSubtotals="1" axis="axisCol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format>
    <format dxfId="18645">
      <pivotArea field="1" grandRow="1" outline="0" collapsedLevelsAreSubtotals="1" axis="axisCol" fieldPosition="0">
        <references count="2">
          <reference field="4294967294" count="1" selected="0">
            <x v="0"/>
          </reference>
          <reference field="1" count="2" selected="0">
            <x v="7"/>
            <x v="8"/>
          </reference>
        </references>
      </pivotArea>
    </format>
    <format dxfId="18644">
      <pivotArea field="1" grandRow="1" outline="0" collapsedLevelsAreSubtotals="1" axis="axisCol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format>
    <format dxfId="18643">
      <pivotArea field="1" grandRow="1" outline="0" collapsedLevelsAreSubtotals="1" axis="axisCol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format>
    <format dxfId="18642">
      <pivotArea field="1" grandRow="1" outline="0" collapsedLevelsAreSubtotals="1" axis="axisCol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format>
    <format dxfId="18641">
      <pivotArea field="1" grandRow="1" outline="0" collapsedLevelsAreSubtotals="1" axis="axisCol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format>
    <format dxfId="18640">
      <pivotArea field="1" grandRow="1" outline="0" collapsedLevelsAreSubtotals="1" axis="axisCol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format>
    <format dxfId="18639">
      <pivotArea field="1" grandRow="1" outline="0" collapsedLevelsAreSubtotals="1" axis="axisCol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format>
    <format dxfId="18638">
      <pivotArea field="1" grandRow="1" outline="0" collapsedLevelsAreSubtotals="1" axis="axisCol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format>
    <format dxfId="18637">
      <pivotArea field="1" grandRow="1" outline="0" collapsedLevelsAreSubtotals="1" axis="axisCol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format>
    <format dxfId="18636">
      <pivotArea field="1" grandRow="1" outline="0" collapsedLevelsAreSubtotals="1" axis="axisCol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format>
    <format dxfId="18635">
      <pivotArea field="1" grandRow="1" outline="0" collapsedLevelsAreSubtotals="1" axis="axisCol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format>
    <format dxfId="18634">
      <pivotArea field="1" grandRow="1" outline="0" collapsedLevelsAreSubtotals="1" axis="axisCol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format>
    <format dxfId="18633">
      <pivotArea field="1" grandRow="1" outline="0" collapsedLevelsAreSubtotals="1" axis="axisCol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format>
    <format dxfId="18632">
      <pivotArea field="1" grandRow="1" outline="0" collapsedLevelsAreSubtotals="1" axis="axisCol" fieldPosition="0">
        <references count="2">
          <reference field="4294967294" count="1" selected="0">
            <x v="0"/>
          </reference>
          <reference field="1" count="3" selected="0">
            <x v="15"/>
            <x v="16"/>
            <x v="17"/>
          </reference>
        </references>
      </pivotArea>
    </format>
    <format dxfId="18631">
      <pivotArea field="1" grandRow="1" outline="0" collapsedLevelsAreSubtotals="1" axis="axisCol" fieldPosition="0">
        <references count="2">
          <reference field="4294967294" count="1" selected="0">
            <x v="0"/>
          </reference>
          <reference field="1" count="3" selected="0">
            <x v="15"/>
            <x v="16"/>
            <x v="17"/>
          </reference>
        </references>
      </pivotArea>
    </format>
    <format dxfId="18630">
      <pivotArea field="1" grandRow="1" outline="0" collapsedLevelsAreSubtotals="1" axis="axisCol" fieldPosition="0">
        <references count="2">
          <reference field="4294967294" count="1" selected="0">
            <x v="0"/>
          </reference>
          <reference field="1" count="3" selected="0">
            <x v="15"/>
            <x v="16"/>
            <x v="17"/>
          </reference>
        </references>
      </pivotArea>
    </format>
    <format dxfId="18629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" selected="0">
            <x v="20"/>
          </reference>
        </references>
      </pivotArea>
    </format>
    <format dxfId="18628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" selected="0">
            <x v="21"/>
          </reference>
        </references>
      </pivotArea>
    </format>
    <format dxfId="18627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" selected="0">
            <x v="20"/>
          </reference>
        </references>
      </pivotArea>
    </format>
    <format dxfId="18626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" selected="0">
            <x v="21"/>
          </reference>
        </references>
      </pivotArea>
    </format>
    <format dxfId="18625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" selected="0">
            <x v="20"/>
          </reference>
        </references>
      </pivotArea>
    </format>
    <format dxfId="18624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" selected="0">
            <x v="21"/>
          </reference>
        </references>
      </pivotArea>
    </format>
    <format dxfId="18623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" selected="0">
            <x v="20"/>
          </reference>
        </references>
      </pivotArea>
    </format>
    <format dxfId="18622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" selected="0">
            <x v="21"/>
          </reference>
        </references>
      </pivotArea>
    </format>
    <format dxfId="18621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" selected="0">
            <x v="20"/>
          </reference>
        </references>
      </pivotArea>
    </format>
    <format dxfId="18620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" selected="0">
            <x v="21"/>
          </reference>
        </references>
      </pivotArea>
    </format>
    <format dxfId="18619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" selected="0">
            <x v="20"/>
          </reference>
        </references>
      </pivotArea>
    </format>
    <format dxfId="18618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" selected="0">
            <x v="21"/>
          </reference>
        </references>
      </pivotArea>
    </format>
    <format dxfId="18617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" selected="0">
            <x v="20"/>
          </reference>
        </references>
      </pivotArea>
    </format>
    <format dxfId="18616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" selected="0">
            <x v="21"/>
          </reference>
        </references>
      </pivotArea>
    </format>
    <format dxfId="18615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" selected="0">
            <x v="20"/>
          </reference>
        </references>
      </pivotArea>
    </format>
    <format dxfId="18614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" selected="0">
            <x v="21"/>
          </reference>
        </references>
      </pivotArea>
    </format>
    <format dxfId="18613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" selected="0">
            <x v="23"/>
          </reference>
        </references>
      </pivotArea>
    </format>
    <format dxfId="18612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" selected="0">
            <x v="23"/>
          </reference>
        </references>
      </pivotArea>
    </format>
    <format dxfId="18611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" selected="0">
            <x v="23"/>
          </reference>
        </references>
      </pivotArea>
    </format>
    <format dxfId="18610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" selected="0">
            <x v="23"/>
          </reference>
        </references>
      </pivotArea>
    </format>
    <format dxfId="18609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" selected="0">
            <x v="23"/>
          </reference>
        </references>
      </pivotArea>
    </format>
    <format dxfId="18608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" selected="0">
            <x v="23"/>
          </reference>
        </references>
      </pivotArea>
    </format>
    <format dxfId="18607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" selected="0">
            <x v="23"/>
          </reference>
        </references>
      </pivotArea>
    </format>
    <format dxfId="18606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1" selected="0">
            <x v="23"/>
          </reference>
        </references>
      </pivotArea>
    </format>
    <format dxfId="18605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18604">
      <pivotArea collapsedLevelsAreSubtotals="1" fieldPosition="0">
        <references count="2">
          <reference field="4294967294" count="1">
            <x v="2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8603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18602">
      <pivotArea collapsedLevelsAreSubtotals="1" fieldPosition="0">
        <references count="2">
          <reference field="4294967294" count="1">
            <x v="2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8601">
      <pivotArea field="0" grandCol="1" collapsedLevelsAreSubtotals="1" axis="axisRow" fieldPosition="1">
        <references count="2">
          <reference field="4294967294" count="1" selected="0">
            <x v="0"/>
          </reference>
          <reference field="0" count="1">
            <x v="2"/>
          </reference>
        </references>
      </pivotArea>
    </format>
    <format dxfId="18600">
      <pivotArea field="0" grandCol="1" collapsedLevelsAreSubtotals="1" axis="axisRow" fieldPosition="1">
        <references count="2">
          <reference field="4294967294" count="1" selected="0">
            <x v="0"/>
          </reference>
          <reference field="0" count="1">
            <x v="2"/>
          </reference>
        </references>
      </pivotArea>
    </format>
    <format dxfId="18599">
      <pivotArea field="0" grandCol="1" collapsedLevelsAreSubtotals="1" axis="axisRow" fieldPosition="1">
        <references count="2">
          <reference field="4294967294" count="1" selected="0">
            <x v="0"/>
          </reference>
          <reference field="0" count="1">
            <x v="2"/>
          </reference>
        </references>
      </pivotArea>
    </format>
    <format dxfId="18598">
      <pivotArea field="0" grandCol="1" collapsedLevelsAreSubtotals="1" axis="axisRow" fieldPosition="1">
        <references count="2">
          <reference field="4294967294" count="1" selected="0">
            <x v="0"/>
          </reference>
          <reference field="0" count="1">
            <x v="2"/>
          </reference>
        </references>
      </pivotArea>
    </format>
    <format dxfId="18597">
      <pivotArea field="0" grandCol="1" collapsedLevelsAreSubtotals="1" axis="axisRow" fieldPosition="1">
        <references count="2">
          <reference field="4294967294" count="1" selected="0">
            <x v="0"/>
          </reference>
          <reference field="0" count="1">
            <x v="2"/>
          </reference>
        </references>
      </pivotArea>
    </format>
    <format dxfId="18596">
      <pivotArea field="0" grandCol="1" collapsedLevelsAreSubtotals="1" axis="axisRow" fieldPosition="1">
        <references count="2">
          <reference field="4294967294" count="1" selected="0">
            <x v="0"/>
          </reference>
          <reference field="0" count="1">
            <x v="2"/>
          </reference>
        </references>
      </pivotArea>
    </format>
    <format dxfId="18595">
      <pivotArea field="0" grandCol="1" collapsedLevelsAreSubtotals="1" axis="axisRow" fieldPosition="1">
        <references count="2">
          <reference field="4294967294" count="1" selected="0">
            <x v="0"/>
          </reference>
          <reference field="0" count="1">
            <x v="2"/>
          </reference>
        </references>
      </pivotArea>
    </format>
    <format dxfId="18594">
      <pivotArea field="0" grandCol="1" collapsedLevelsAreSubtotals="1" axis="axisRow" fieldPosition="1">
        <references count="2">
          <reference field="4294967294" count="1" selected="0">
            <x v="0"/>
          </reference>
          <reference field="0" count="11"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8593">
      <pivotArea field="0" grandCol="1" collapsedLevelsAreSubtotals="1" axis="axisRow" fieldPosition="1">
        <references count="2">
          <reference field="4294967294" count="1" selected="0">
            <x v="0"/>
          </reference>
          <reference field="0" count="11"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8592">
      <pivotArea field="0" grandCol="1" collapsedLevelsAreSubtotals="1" axis="axisRow" fieldPosition="1">
        <references count="2">
          <reference field="4294967294" count="1" selected="0">
            <x v="0"/>
          </reference>
          <reference field="0" count="11"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8591">
      <pivotArea field="0" grandCol="1" collapsedLevelsAreSubtotals="1" axis="axisRow" fieldPosition="1">
        <references count="2">
          <reference field="4294967294" count="1" selected="0">
            <x v="0"/>
          </reference>
          <reference field="0" count="11"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8590">
      <pivotArea field="0" grandCol="1" collapsedLevelsAreSubtotals="1" axis="axisRow" fieldPosition="1">
        <references count="2">
          <reference field="4294967294" count="1" selected="0">
            <x v="0"/>
          </reference>
          <reference field="0" count="11"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8589">
      <pivotArea field="0" grandCol="1" collapsedLevelsAreSubtotals="1" axis="axisRow" fieldPosition="1">
        <references count="2">
          <reference field="4294967294" count="1" selected="0">
            <x v="0"/>
          </reference>
          <reference field="0" count="11"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8588">
      <pivotArea field="0" grandCol="1" collapsedLevelsAreSubtotals="1" axis="axisRow" fieldPosition="1">
        <references count="2">
          <reference field="4294967294" count="1" selected="0">
            <x v="0"/>
          </reference>
          <reference field="0" count="11"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8587">
      <pivotArea field="1" grandRow="1" outline="0" collapsedLevelsAreSubtotals="1" axis="axisCol" fieldPosition="0">
        <references count="2">
          <reference field="4294967294" count="1" selected="0">
            <x v="0"/>
          </reference>
          <reference field="1" count="0" selected="0"/>
        </references>
      </pivotArea>
    </format>
    <format dxfId="18586">
      <pivotArea field="1" grandRow="1" outline="0" collapsedLevelsAreSubtotals="1" axis="axisCol" fieldPosition="0">
        <references count="2">
          <reference field="4294967294" count="1" selected="0">
            <x v="0"/>
          </reference>
          <reference field="1" count="0" selected="0"/>
        </references>
      </pivotArea>
    </format>
    <format dxfId="18585">
      <pivotArea field="1" grandRow="1" outline="0" collapsedLevelsAreSubtotals="1" axis="axisCol" fieldPosition="0">
        <references count="2">
          <reference field="4294967294" count="1" selected="0">
            <x v="0"/>
          </reference>
          <reference field="1" count="0" selected="0"/>
        </references>
      </pivotArea>
    </format>
    <format dxfId="18584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3" selected="0">
            <x v="22"/>
            <x v="23"/>
            <x v="24"/>
          </reference>
        </references>
      </pivotArea>
    </format>
    <format dxfId="18583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3" selected="0">
            <x v="22"/>
            <x v="23"/>
            <x v="24"/>
          </reference>
        </references>
      </pivotArea>
    </format>
    <format dxfId="18582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3" selected="0">
            <x v="22"/>
            <x v="23"/>
            <x v="24"/>
          </reference>
        </references>
      </pivotArea>
    </format>
    <format dxfId="18581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3" selected="0">
            <x v="22"/>
            <x v="23"/>
            <x v="24"/>
          </reference>
        </references>
      </pivotArea>
    </format>
    <format dxfId="18580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3" selected="0">
            <x v="22"/>
            <x v="23"/>
            <x v="24"/>
          </reference>
        </references>
      </pivotArea>
    </format>
    <format dxfId="18579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3" selected="0">
            <x v="22"/>
            <x v="23"/>
            <x v="24"/>
          </reference>
        </references>
      </pivotArea>
    </format>
    <format dxfId="18578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3" selected="0">
            <x v="22"/>
            <x v="23"/>
            <x v="24"/>
          </reference>
        </references>
      </pivotArea>
    </format>
    <format dxfId="18577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3" selected="0">
            <x v="22"/>
            <x v="23"/>
            <x v="24"/>
          </reference>
        </references>
      </pivotArea>
    </format>
    <format dxfId="18576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3" selected="0">
            <x v="22"/>
            <x v="23"/>
            <x v="24"/>
          </reference>
        </references>
      </pivotArea>
    </format>
    <format dxfId="18575">
      <pivotArea field="1" grandRow="1" outline="0" collapsedLevelsAreSubtotals="1" axis="axisCol" fieldPosition="0">
        <references count="2">
          <reference field="4294967294" count="1" selected="0">
            <x v="1"/>
          </reference>
          <reference field="1" count="3" selected="0">
            <x v="22"/>
            <x v="23"/>
            <x v="24"/>
          </reference>
        </references>
      </pivotArea>
    </format>
    <format dxfId="18574">
      <pivotArea collapsedLevelsAreSubtotals="1" fieldPosition="0">
        <references count="2">
          <reference field="4294967294" count="1" selected="0">
            <x v="2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:I92" firstHeaderRow="1" firstDataRow="2" firstDataCol="2"/>
  <pivotFields count="21">
    <pivotField axis="axisCol" showAll="0">
      <items count="168">
        <item m="1" x="147"/>
        <item m="1" x="66"/>
        <item m="1" x="25"/>
        <item m="1" x="146"/>
        <item m="1" x="63"/>
        <item m="1" x="22"/>
        <item m="1" x="143"/>
        <item m="1" x="101"/>
        <item m="1" x="60"/>
        <item m="1" x="19"/>
        <item m="1" x="97"/>
        <item m="1" x="57"/>
        <item m="1" x="16"/>
        <item m="1" x="137"/>
        <item m="1" x="94"/>
        <item m="1" x="54"/>
        <item m="1" x="135"/>
        <item m="1" x="92"/>
        <item m="1" x="51"/>
        <item m="1" x="11"/>
        <item x="5"/>
        <item m="1" x="132"/>
        <item m="1" x="89"/>
        <item m="1" x="48"/>
        <item m="1" x="8"/>
        <item m="1" x="130"/>
        <item m="1" x="53"/>
        <item m="1" x="13"/>
        <item m="1" x="134"/>
        <item m="1" x="91"/>
        <item m="1" x="50"/>
        <item m="1" x="10"/>
        <item m="1" x="87"/>
        <item m="1" x="46"/>
        <item m="1" x="6"/>
        <item m="1" x="128"/>
        <item m="1" x="84"/>
        <item m="1" x="43"/>
        <item m="1" x="125"/>
        <item m="1" x="82"/>
        <item m="1" x="40"/>
        <item m="1" x="161"/>
        <item m="1" x="121"/>
        <item m="1" x="78"/>
        <item m="1" x="157"/>
        <item m="1" x="117"/>
        <item m="1" x="75"/>
        <item m="1" x="34"/>
        <item m="1" x="154"/>
        <item m="1" x="113"/>
        <item m="1" x="163"/>
        <item m="1" x="123"/>
        <item m="1" x="80"/>
        <item m="1" x="38"/>
        <item m="1" x="159"/>
        <item m="1" x="119"/>
        <item m="1" x="77"/>
        <item m="1" x="36"/>
        <item m="1" x="156"/>
        <item m="1" x="115"/>
        <item m="1" x="74"/>
        <item m="1" x="32"/>
        <item m="1" x="152"/>
        <item m="1" x="111"/>
        <item m="1" x="71"/>
        <item m="1" x="29"/>
        <item m="1" x="150"/>
        <item m="1" x="108"/>
        <item m="1" x="68"/>
        <item m="1" x="26"/>
        <item m="1" x="105"/>
        <item m="1" x="65"/>
        <item m="1" x="24"/>
        <item m="1" x="145"/>
        <item m="1" x="103"/>
        <item m="1" x="62"/>
        <item m="1" x="142"/>
        <item m="1" x="100"/>
        <item m="1" x="21"/>
        <item m="1" x="141"/>
        <item m="1" x="99"/>
        <item m="1" x="59"/>
        <item m="1" x="18"/>
        <item m="1" x="139"/>
        <item m="1" x="96"/>
        <item m="1" x="56"/>
        <item m="1" x="15"/>
        <item m="1" x="136"/>
        <item m="1" x="93"/>
        <item m="1" x="52"/>
        <item m="1" x="12"/>
        <item m="1" x="133"/>
        <item m="1" x="90"/>
        <item m="1" x="49"/>
        <item m="1" x="9"/>
        <item m="1" x="131"/>
        <item m="1" x="86"/>
        <item m="1" x="45"/>
        <item m="1" x="166"/>
        <item m="1" x="127"/>
        <item m="1" x="83"/>
        <item m="1" x="42"/>
        <item m="1" x="164"/>
        <item m="1" x="124"/>
        <item m="1" x="81"/>
        <item m="1" x="39"/>
        <item m="1" x="160"/>
        <item m="1" x="120"/>
        <item m="1" x="88"/>
        <item m="1" x="47"/>
        <item m="1" x="7"/>
        <item m="1" x="129"/>
        <item m="1" x="85"/>
        <item m="1" x="44"/>
        <item m="1" x="165"/>
        <item m="1" x="126"/>
        <item m="1" x="41"/>
        <item m="1" x="162"/>
        <item m="1" x="122"/>
        <item m="1" x="79"/>
        <item m="1" x="37"/>
        <item m="1" x="158"/>
        <item m="1" x="118"/>
        <item m="1" x="76"/>
        <item m="1" x="35"/>
        <item m="1" x="155"/>
        <item m="1" x="114"/>
        <item m="1" x="73"/>
        <item m="1" x="31"/>
        <item m="1" x="110"/>
        <item m="1" x="70"/>
        <item m="1" x="28"/>
        <item m="1" x="149"/>
        <item m="1" x="107"/>
        <item m="1" x="116"/>
        <item m="1" x="33"/>
        <item m="1" x="153"/>
        <item m="1" x="112"/>
        <item m="1" x="72"/>
        <item m="1" x="30"/>
        <item m="1" x="151"/>
        <item m="1" x="109"/>
        <item m="1" x="69"/>
        <item m="1" x="27"/>
        <item m="1" x="148"/>
        <item m="1" x="106"/>
        <item m="1" x="67"/>
        <item m="1" x="104"/>
        <item m="1" x="64"/>
        <item m="1" x="23"/>
        <item m="1" x="144"/>
        <item m="1" x="102"/>
        <item m="1" x="61"/>
        <item m="1" x="20"/>
        <item m="1" x="140"/>
        <item m="1" x="98"/>
        <item m="1" x="58"/>
        <item m="1" x="17"/>
        <item m="1" x="138"/>
        <item m="1" x="95"/>
        <item m="1" x="55"/>
        <item m="1" x="14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axis="axisRow" outline="0" showAll="0" defaultSubtotal="0">
      <items count="44">
        <item x="13"/>
        <item x="6"/>
        <item x="19"/>
        <item x="2"/>
        <item x="8"/>
        <item x="42"/>
        <item m="1" x="43"/>
        <item x="18"/>
        <item x="15"/>
        <item x="9"/>
        <item x="1"/>
        <item x="3"/>
        <item x="14"/>
        <item x="16"/>
        <item x="10"/>
        <item x="5"/>
        <item x="12"/>
        <item x="7"/>
        <item x="11"/>
        <item x="17"/>
        <item x="0"/>
        <item x="4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112">
        <item m="1" x="61"/>
        <item m="1" x="87"/>
        <item m="1" x="78"/>
        <item x="1"/>
        <item m="1" x="96"/>
        <item x="7"/>
        <item x="4"/>
        <item x="18"/>
        <item x="22"/>
        <item m="1" x="49"/>
        <item m="1" x="39"/>
        <item x="16"/>
        <item x="0"/>
        <item m="1" x="71"/>
        <item m="1" x="32"/>
        <item m="1" x="98"/>
        <item m="1" x="68"/>
        <item x="10"/>
        <item x="27"/>
        <item x="3"/>
        <item x="9"/>
        <item m="1" x="85"/>
        <item x="25"/>
        <item x="13"/>
        <item m="1" x="60"/>
        <item m="1" x="35"/>
        <item m="1" x="88"/>
        <item m="1" x="86"/>
        <item x="20"/>
        <item m="1" x="41"/>
        <item m="1" x="36"/>
        <item x="19"/>
        <item m="1" x="38"/>
        <item x="2"/>
        <item x="28"/>
        <item m="1" x="102"/>
        <item m="1" x="90"/>
        <item m="1" x="93"/>
        <item m="1" x="59"/>
        <item m="1" x="110"/>
        <item m="1" x="79"/>
        <item m="1" x="44"/>
        <item m="1" x="31"/>
        <item m="1" x="72"/>
        <item m="1" x="70"/>
        <item m="1" x="51"/>
        <item m="1" x="52"/>
        <item m="1" x="55"/>
        <item m="1" x="83"/>
        <item m="1" x="95"/>
        <item m="1" x="40"/>
        <item x="8"/>
        <item m="1" x="108"/>
        <item m="1" x="66"/>
        <item x="23"/>
        <item x="24"/>
        <item m="1" x="57"/>
        <item m="1" x="94"/>
        <item m="1" x="84"/>
        <item x="12"/>
        <item m="1" x="29"/>
        <item x="17"/>
        <item x="26"/>
        <item m="1" x="109"/>
        <item m="1" x="73"/>
        <item m="1" x="106"/>
        <item m="1" x="82"/>
        <item x="15"/>
        <item m="1" x="47"/>
        <item m="1" x="101"/>
        <item m="1" x="103"/>
        <item m="1" x="33"/>
        <item m="1" x="48"/>
        <item m="1" x="43"/>
        <item m="1" x="89"/>
        <item m="1" x="65"/>
        <item m="1" x="104"/>
        <item m="1" x="75"/>
        <item m="1" x="77"/>
        <item m="1" x="99"/>
        <item m="1" x="54"/>
        <item m="1" x="69"/>
        <item m="1" x="100"/>
        <item m="1" x="34"/>
        <item m="1" x="37"/>
        <item m="1" x="76"/>
        <item m="1" x="91"/>
        <item m="1" x="63"/>
        <item m="1" x="105"/>
        <item m="1" x="50"/>
        <item m="1" x="30"/>
        <item m="1" x="64"/>
        <item m="1" x="62"/>
        <item x="5"/>
        <item m="1" x="67"/>
        <item x="6"/>
        <item m="1" x="80"/>
        <item m="1" x="53"/>
        <item m="1" x="92"/>
        <item m="1" x="74"/>
        <item m="1" x="45"/>
        <item m="1" x="107"/>
        <item m="1" x="42"/>
        <item m="1" x="56"/>
        <item m="1" x="58"/>
        <item m="1" x="81"/>
        <item m="1" x="46"/>
        <item m="1" x="97"/>
        <item x="11"/>
        <item x="14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6"/>
  </rowFields>
  <rowItems count="89">
    <i>
      <x/>
      <x v="3"/>
    </i>
    <i r="1">
      <x v="23"/>
    </i>
    <i r="1">
      <x v="33"/>
    </i>
    <i r="1">
      <x v="55"/>
    </i>
    <i r="1">
      <x v="59"/>
    </i>
    <i r="1">
      <x v="109"/>
    </i>
    <i r="1">
      <x v="110"/>
    </i>
    <i>
      <x v="1"/>
      <x v="3"/>
    </i>
    <i r="1">
      <x v="23"/>
    </i>
    <i>
      <x v="2"/>
      <x v="3"/>
    </i>
    <i r="1">
      <x v="6"/>
    </i>
    <i r="1">
      <x v="19"/>
    </i>
    <i r="1">
      <x v="33"/>
    </i>
    <i>
      <x v="3"/>
      <x v="33"/>
    </i>
    <i>
      <x v="4"/>
      <x v="3"/>
    </i>
    <i>
      <x v="5"/>
      <x v="34"/>
    </i>
    <i>
      <x v="7"/>
      <x v="3"/>
    </i>
    <i r="1">
      <x v="6"/>
    </i>
    <i r="1">
      <x v="19"/>
    </i>
    <i>
      <x v="8"/>
      <x v="3"/>
    </i>
    <i r="1">
      <x v="6"/>
    </i>
    <i r="1">
      <x v="20"/>
    </i>
    <i r="1">
      <x v="61"/>
    </i>
    <i>
      <x v="9"/>
      <x v="3"/>
    </i>
    <i r="1">
      <x v="6"/>
    </i>
    <i r="1">
      <x v="19"/>
    </i>
    <i>
      <x v="10"/>
      <x v="3"/>
    </i>
    <i r="1">
      <x v="33"/>
    </i>
    <i>
      <x v="11"/>
      <x v="33"/>
    </i>
    <i>
      <x v="12"/>
      <x v="3"/>
    </i>
    <i r="1">
      <x v="20"/>
    </i>
    <i>
      <x v="13"/>
      <x v="11"/>
    </i>
    <i r="1">
      <x v="17"/>
    </i>
    <i r="1">
      <x v="67"/>
    </i>
    <i r="1">
      <x v="108"/>
    </i>
    <i>
      <x v="14"/>
      <x v="3"/>
    </i>
    <i r="1">
      <x v="6"/>
    </i>
    <i r="1">
      <x v="33"/>
    </i>
    <i>
      <x v="15"/>
      <x v="3"/>
    </i>
    <i r="1">
      <x v="33"/>
    </i>
    <i>
      <x v="16"/>
      <x v="5"/>
    </i>
    <i r="1">
      <x v="51"/>
    </i>
    <i r="1">
      <x v="54"/>
    </i>
    <i>
      <x v="17"/>
      <x v="3"/>
    </i>
    <i r="1">
      <x v="7"/>
    </i>
    <i r="1">
      <x v="33"/>
    </i>
    <i>
      <x v="18"/>
      <x v="93"/>
    </i>
    <i r="1">
      <x v="95"/>
    </i>
    <i>
      <x v="19"/>
      <x v="3"/>
    </i>
    <i r="1">
      <x v="6"/>
    </i>
    <i r="1">
      <x v="33"/>
    </i>
    <i>
      <x v="20"/>
      <x v="3"/>
    </i>
    <i r="1">
      <x v="12"/>
    </i>
    <i r="1">
      <x v="33"/>
    </i>
    <i>
      <x v="21"/>
      <x v="3"/>
    </i>
    <i>
      <x v="22"/>
      <x v="6"/>
    </i>
    <i>
      <x v="23"/>
      <x v="6"/>
    </i>
    <i r="1">
      <x v="20"/>
    </i>
    <i>
      <x v="24"/>
      <x v="3"/>
    </i>
    <i>
      <x v="25"/>
      <x v="3"/>
    </i>
    <i>
      <x v="26"/>
      <x v="3"/>
    </i>
    <i r="1">
      <x v="6"/>
    </i>
    <i r="1">
      <x v="33"/>
    </i>
    <i>
      <x v="27"/>
      <x v="33"/>
    </i>
    <i>
      <x v="28"/>
      <x v="20"/>
    </i>
    <i r="1">
      <x v="31"/>
    </i>
    <i>
      <x v="29"/>
      <x v="28"/>
    </i>
    <i>
      <x v="30"/>
      <x v="61"/>
    </i>
    <i>
      <x v="31"/>
      <x v="18"/>
    </i>
    <i r="1">
      <x v="20"/>
    </i>
    <i>
      <x v="32"/>
      <x v="3"/>
    </i>
    <i r="1">
      <x v="6"/>
    </i>
    <i r="1">
      <x v="8"/>
    </i>
    <i>
      <x v="33"/>
      <x v="3"/>
    </i>
    <i r="1">
      <x v="20"/>
    </i>
    <i>
      <x v="34"/>
      <x v="3"/>
    </i>
    <i>
      <x v="35"/>
      <x v="54"/>
    </i>
    <i>
      <x v="36"/>
      <x v="3"/>
    </i>
    <i r="1">
      <x v="33"/>
    </i>
    <i>
      <x v="37"/>
      <x v="6"/>
    </i>
    <i>
      <x v="38"/>
      <x v="22"/>
    </i>
    <i>
      <x v="39"/>
      <x v="3"/>
    </i>
    <i r="1">
      <x v="6"/>
    </i>
    <i>
      <x v="40"/>
      <x v="3"/>
    </i>
    <i>
      <x v="41"/>
      <x v="6"/>
    </i>
    <i r="1">
      <x v="62"/>
    </i>
    <i>
      <x v="42"/>
      <x v="3"/>
    </i>
    <i>
      <x v="43"/>
      <x v="3"/>
    </i>
    <i t="grand">
      <x/>
    </i>
  </rowItems>
  <colFields count="1">
    <field x="0"/>
  </colFields>
  <colItems count="7">
    <i>
      <x v="20"/>
    </i>
    <i>
      <x v="162"/>
    </i>
    <i>
      <x v="163"/>
    </i>
    <i>
      <x v="164"/>
    </i>
    <i>
      <x v="165"/>
    </i>
    <i>
      <x v="166"/>
    </i>
    <i t="grand">
      <x/>
    </i>
  </colItems>
  <dataFields count="1">
    <dataField name="Sum of Total FG" fld="13" baseField="0" baseItem="0"/>
  </dataFields>
  <formats count="34">
    <format dxfId="18573">
      <pivotArea type="all" dataOnly="0" outline="0" fieldPosition="0"/>
    </format>
    <format dxfId="18572">
      <pivotArea outline="0" collapsedLevelsAreSubtotals="1" fieldPosition="0"/>
    </format>
    <format dxfId="18571">
      <pivotArea type="origin" dataOnly="0" labelOnly="1" outline="0" fieldPosition="0"/>
    </format>
    <format dxfId="18570">
      <pivotArea field="0" type="button" dataOnly="0" labelOnly="1" outline="0" axis="axisCol" fieldPosition="0"/>
    </format>
    <format dxfId="18569">
      <pivotArea type="topRight" dataOnly="0" labelOnly="1" outline="0" fieldPosition="0"/>
    </format>
    <format dxfId="18568">
      <pivotArea field="5" type="button" dataOnly="0" labelOnly="1" outline="0" axis="axisRow" fieldPosition="0"/>
    </format>
    <format dxfId="18567">
      <pivotArea field="6" type="button" dataOnly="0" labelOnly="1" outline="0" axis="axisRow" fieldPosition="1"/>
    </format>
    <format dxfId="18566">
      <pivotArea dataOnly="0" labelOnly="1" fieldPosition="0">
        <references count="1">
          <reference field="5" count="0"/>
        </references>
      </pivotArea>
    </format>
    <format dxfId="18565">
      <pivotArea dataOnly="0" labelOnly="1" grandRow="1" outline="0" fieldPosition="0"/>
    </format>
    <format dxfId="18564">
      <pivotArea dataOnly="0" labelOnly="1" fieldPosition="0">
        <references count="2">
          <reference field="5" count="1" selected="0">
            <x v="0"/>
          </reference>
          <reference field="6" count="2">
            <x v="3"/>
            <x v="23"/>
          </reference>
        </references>
      </pivotArea>
    </format>
    <format dxfId="18563">
      <pivotArea dataOnly="0" labelOnly="1" fieldPosition="0">
        <references count="2">
          <reference field="5" count="1" selected="0">
            <x v="1"/>
          </reference>
          <reference field="6" count="1">
            <x v="3"/>
          </reference>
        </references>
      </pivotArea>
    </format>
    <format dxfId="18562">
      <pivotArea dataOnly="0" labelOnly="1" fieldPosition="0">
        <references count="2">
          <reference field="5" count="1" selected="0">
            <x v="2"/>
          </reference>
          <reference field="6" count="7">
            <x v="2"/>
            <x v="3"/>
            <x v="9"/>
            <x v="10"/>
            <x v="13"/>
            <x v="33"/>
            <x v="36"/>
          </reference>
        </references>
      </pivotArea>
    </format>
    <format dxfId="18561">
      <pivotArea dataOnly="0" labelOnly="1" fieldPosition="0">
        <references count="2">
          <reference field="5" count="1" selected="0">
            <x v="3"/>
          </reference>
          <reference field="6" count="1">
            <x v="33"/>
          </reference>
        </references>
      </pivotArea>
    </format>
    <format dxfId="18560">
      <pivotArea dataOnly="0" labelOnly="1" fieldPosition="0">
        <references count="2">
          <reference field="5" count="1" selected="0">
            <x v="4"/>
          </reference>
          <reference field="6" count="3">
            <x v="3"/>
            <x v="6"/>
            <x v="33"/>
          </reference>
        </references>
      </pivotArea>
    </format>
    <format dxfId="18559">
      <pivotArea dataOnly="0" labelOnly="1" fieldPosition="0">
        <references count="2">
          <reference field="5" count="1" selected="0">
            <x v="5"/>
          </reference>
          <reference field="6" count="1">
            <x v="34"/>
          </reference>
        </references>
      </pivotArea>
    </format>
    <format dxfId="18558">
      <pivotArea dataOnly="0" labelOnly="1" fieldPosition="0">
        <references count="1">
          <reference field="0" count="0"/>
        </references>
      </pivotArea>
    </format>
    <format dxfId="18557">
      <pivotArea dataOnly="0" labelOnly="1" grandCol="1" outline="0" fieldPosition="0"/>
    </format>
    <format dxfId="18556">
      <pivotArea type="all" dataOnly="0" outline="0" fieldPosition="0"/>
    </format>
    <format dxfId="18555">
      <pivotArea outline="0" collapsedLevelsAreSubtotals="1" fieldPosition="0"/>
    </format>
    <format dxfId="18554">
      <pivotArea type="origin" dataOnly="0" labelOnly="1" outline="0" fieldPosition="0"/>
    </format>
    <format dxfId="18553">
      <pivotArea field="0" type="button" dataOnly="0" labelOnly="1" outline="0" axis="axisCol" fieldPosition="0"/>
    </format>
    <format dxfId="18552">
      <pivotArea type="topRight" dataOnly="0" labelOnly="1" outline="0" fieldPosition="0"/>
    </format>
    <format dxfId="18551">
      <pivotArea field="5" type="button" dataOnly="0" labelOnly="1" outline="0" axis="axisRow" fieldPosition="0"/>
    </format>
    <format dxfId="18550">
      <pivotArea field="6" type="button" dataOnly="0" labelOnly="1" outline="0" axis="axisRow" fieldPosition="1"/>
    </format>
    <format dxfId="18549">
      <pivotArea dataOnly="0" labelOnly="1" fieldPosition="0">
        <references count="1">
          <reference field="5" count="0"/>
        </references>
      </pivotArea>
    </format>
    <format dxfId="18548">
      <pivotArea dataOnly="0" labelOnly="1" grandRow="1" outline="0" fieldPosition="0"/>
    </format>
    <format dxfId="18547">
      <pivotArea dataOnly="0" labelOnly="1" fieldPosition="0">
        <references count="2">
          <reference field="5" count="1" selected="0">
            <x v="0"/>
          </reference>
          <reference field="6" count="2">
            <x v="3"/>
            <x v="23"/>
          </reference>
        </references>
      </pivotArea>
    </format>
    <format dxfId="18546">
      <pivotArea dataOnly="0" labelOnly="1" fieldPosition="0">
        <references count="2">
          <reference field="5" count="1" selected="0">
            <x v="1"/>
          </reference>
          <reference field="6" count="1">
            <x v="3"/>
          </reference>
        </references>
      </pivotArea>
    </format>
    <format dxfId="18545">
      <pivotArea dataOnly="0" labelOnly="1" fieldPosition="0">
        <references count="2">
          <reference field="5" count="1" selected="0">
            <x v="2"/>
          </reference>
          <reference field="6" count="7">
            <x v="2"/>
            <x v="3"/>
            <x v="9"/>
            <x v="10"/>
            <x v="13"/>
            <x v="33"/>
            <x v="36"/>
          </reference>
        </references>
      </pivotArea>
    </format>
    <format dxfId="18544">
      <pivotArea dataOnly="0" labelOnly="1" fieldPosition="0">
        <references count="2">
          <reference field="5" count="1" selected="0">
            <x v="3"/>
          </reference>
          <reference field="6" count="1">
            <x v="33"/>
          </reference>
        </references>
      </pivotArea>
    </format>
    <format dxfId="18543">
      <pivotArea dataOnly="0" labelOnly="1" fieldPosition="0">
        <references count="2">
          <reference field="5" count="1" selected="0">
            <x v="4"/>
          </reference>
          <reference field="6" count="3">
            <x v="3"/>
            <x v="6"/>
            <x v="33"/>
          </reference>
        </references>
      </pivotArea>
    </format>
    <format dxfId="18542">
      <pivotArea dataOnly="0" labelOnly="1" fieldPosition="0">
        <references count="2">
          <reference field="5" count="1" selected="0">
            <x v="5"/>
          </reference>
          <reference field="6" count="1">
            <x v="34"/>
          </reference>
        </references>
      </pivotArea>
    </format>
    <format dxfId="18541">
      <pivotArea dataOnly="0" labelOnly="1" fieldPosition="0">
        <references count="1">
          <reference field="0" count="0"/>
        </references>
      </pivotArea>
    </format>
    <format dxfId="1854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6" cacheId="9" dataOnRows="1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2:W47" firstHeaderRow="1" firstDataRow="2" firstDataCol="1"/>
  <pivotFields count="18">
    <pivotField axis="axisRow" showAll="0">
      <items count="163">
        <item x="5"/>
        <item m="1" x="143"/>
        <item m="1" x="64"/>
        <item m="1" x="25"/>
        <item m="1" x="141"/>
        <item m="1" x="61"/>
        <item m="1" x="22"/>
        <item m="1" x="138"/>
        <item m="1" x="97"/>
        <item m="1" x="58"/>
        <item m="1" x="19"/>
        <item m="1" x="93"/>
        <item m="1" x="55"/>
        <item m="1" x="16"/>
        <item m="1" x="132"/>
        <item m="1" x="90"/>
        <item m="1" x="52"/>
        <item m="1" x="130"/>
        <item m="1" x="89"/>
        <item m="1" x="49"/>
        <item m="1" x="11"/>
        <item m="1" x="127"/>
        <item m="1" x="86"/>
        <item m="1" x="8"/>
        <item m="1" x="126"/>
        <item m="1" x="51"/>
        <item m="1" x="13"/>
        <item m="1" x="129"/>
        <item m="1" x="88"/>
        <item m="1" x="48"/>
        <item m="1" x="10"/>
        <item m="1" x="84"/>
        <item m="1" x="46"/>
        <item m="1" x="6"/>
        <item m="1" x="124"/>
        <item m="1" x="81"/>
        <item m="1" x="43"/>
        <item m="1" x="121"/>
        <item m="1" x="79"/>
        <item m="1" x="40"/>
        <item m="1" x="157"/>
        <item m="1" x="117"/>
        <item m="1" x="75"/>
        <item m="1" x="153"/>
        <item m="1" x="113"/>
        <item m="1" x="72"/>
        <item m="1" x="34"/>
        <item m="1" x="150"/>
        <item m="1" x="109"/>
        <item m="1" x="159"/>
        <item m="1" x="119"/>
        <item m="1" x="77"/>
        <item m="1" x="38"/>
        <item m="1" x="155"/>
        <item m="1" x="115"/>
        <item m="1" x="74"/>
        <item m="1" x="36"/>
        <item m="1" x="152"/>
        <item m="1" x="111"/>
        <item m="1" x="71"/>
        <item m="1" x="32"/>
        <item m="1" x="148"/>
        <item m="1" x="107"/>
        <item m="1" x="68"/>
        <item m="1" x="29"/>
        <item m="1" x="146"/>
        <item m="1" x="104"/>
        <item m="1" x="65"/>
        <item m="1" x="26"/>
        <item m="1" x="142"/>
        <item m="1" x="101"/>
        <item m="1" x="63"/>
        <item m="1" x="24"/>
        <item m="1" x="140"/>
        <item m="1" x="99"/>
        <item m="1" x="60"/>
        <item m="1" x="137"/>
        <item m="1" x="96"/>
        <item m="1" x="21"/>
        <item m="1" x="136"/>
        <item m="1" x="95"/>
        <item m="1" x="57"/>
        <item m="1" x="18"/>
        <item m="1" x="134"/>
        <item m="1" x="92"/>
        <item m="1" x="54"/>
        <item m="1" x="15"/>
        <item m="1" x="131"/>
        <item m="1" x="50"/>
        <item m="1" x="12"/>
        <item m="1" x="128"/>
        <item m="1" x="87"/>
        <item m="1" x="47"/>
        <item m="1" x="9"/>
        <item m="1" x="83"/>
        <item m="1" x="45"/>
        <item m="1" x="161"/>
        <item m="1" x="123"/>
        <item m="1" x="80"/>
        <item m="1" x="42"/>
        <item m="1" x="120"/>
        <item m="1" x="78"/>
        <item m="1" x="39"/>
        <item m="1" x="156"/>
        <item m="1" x="116"/>
        <item m="1" x="85"/>
        <item m="1" x="7"/>
        <item m="1" x="125"/>
        <item m="1" x="82"/>
        <item m="1" x="44"/>
        <item m="1" x="160"/>
        <item m="1" x="122"/>
        <item m="1" x="41"/>
        <item m="1" x="158"/>
        <item m="1" x="118"/>
        <item m="1" x="76"/>
        <item m="1" x="37"/>
        <item m="1" x="154"/>
        <item m="1" x="114"/>
        <item m="1" x="73"/>
        <item m="1" x="35"/>
        <item m="1" x="151"/>
        <item m="1" x="110"/>
        <item m="1" x="70"/>
        <item m="1" x="31"/>
        <item m="1" x="106"/>
        <item m="1" x="67"/>
        <item m="1" x="28"/>
        <item m="1" x="145"/>
        <item m="1" x="103"/>
        <item m="1" x="112"/>
        <item m="1" x="33"/>
        <item m="1" x="149"/>
        <item m="1" x="108"/>
        <item m="1" x="69"/>
        <item m="1" x="30"/>
        <item m="1" x="147"/>
        <item m="1" x="105"/>
        <item m="1" x="66"/>
        <item m="1" x="27"/>
        <item m="1" x="144"/>
        <item m="1" x="102"/>
        <item m="1" x="100"/>
        <item m="1" x="62"/>
        <item m="1" x="23"/>
        <item m="1" x="139"/>
        <item m="1" x="98"/>
        <item m="1" x="59"/>
        <item m="1" x="20"/>
        <item m="1" x="135"/>
        <item m="1" x="94"/>
        <item m="1" x="56"/>
        <item m="1" x="17"/>
        <item m="1" x="133"/>
        <item m="1" x="91"/>
        <item m="1" x="53"/>
        <item m="1" x="14"/>
        <item x="0"/>
        <item x="1"/>
        <item x="2"/>
        <item x="3"/>
        <item x="4"/>
        <item t="default"/>
      </items>
    </pivotField>
    <pivotField axis="axisCol" showAll="0">
      <items count="31">
        <item x="0"/>
        <item x="8"/>
        <item x="9"/>
        <item x="10"/>
        <item x="11"/>
        <item x="1"/>
        <item x="2"/>
        <item x="3"/>
        <item x="4"/>
        <item x="5"/>
        <item x="18"/>
        <item x="6"/>
        <item x="7"/>
        <item x="19"/>
        <item x="12"/>
        <item x="16"/>
        <item x="17"/>
        <item m="1" x="28"/>
        <item x="13"/>
        <item m="1" x="20"/>
        <item m="1" x="21"/>
        <item m="1" x="22"/>
        <item x="15"/>
        <item m="1" x="25"/>
        <item m="1" x="26"/>
        <item m="1" x="29"/>
        <item m="1" x="27"/>
        <item m="1" x="24"/>
        <item m="1" x="23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 defaultSubtotal="0"/>
    <pivotField showAll="0" defaultSubtotal="0"/>
  </pivotFields>
  <rowFields count="2">
    <field x="-2"/>
    <field x="0"/>
  </rowFields>
  <rowItems count="24">
    <i>
      <x/>
    </i>
    <i r="1">
      <x/>
    </i>
    <i r="1">
      <x v="157"/>
    </i>
    <i r="1">
      <x v="158"/>
    </i>
    <i r="1">
      <x v="159"/>
    </i>
    <i r="1">
      <x v="160"/>
    </i>
    <i r="1">
      <x v="161"/>
    </i>
    <i i="1">
      <x v="1"/>
    </i>
    <i r="1" i="1">
      <x/>
    </i>
    <i r="1" i="1">
      <x v="157"/>
    </i>
    <i r="1" i="1">
      <x v="158"/>
    </i>
    <i r="1" i="1">
      <x v="159"/>
    </i>
    <i r="1" i="1">
      <x v="160"/>
    </i>
    <i r="1" i="1">
      <x v="161"/>
    </i>
    <i i="2">
      <x v="2"/>
    </i>
    <i r="1" i="2">
      <x/>
    </i>
    <i r="1" i="2">
      <x v="157"/>
    </i>
    <i r="1" i="2">
      <x v="158"/>
    </i>
    <i r="1" i="2">
      <x v="159"/>
    </i>
    <i r="1" i="2">
      <x v="160"/>
    </i>
    <i r="1" i="2">
      <x v="161"/>
    </i>
    <i t="grand">
      <x/>
    </i>
    <i t="grand" i="1">
      <x/>
    </i>
    <i t="grand" i="2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22"/>
    </i>
    <i>
      <x v="29"/>
    </i>
    <i t="grand">
      <x/>
    </i>
  </colItems>
  <dataFields count="3">
    <dataField name="Average of UPH" fld="13" subtotal="average" baseField="0" baseItem="0"/>
    <dataField name="Average of UPPH" fld="14" subtotal="average" baseField="0" baseItem="0"/>
    <dataField name="Sum of FG (Packing O/p)" fld="9" baseField="0" baseItem="0"/>
  </dataFields>
  <formats count="60">
    <format dxfId="437">
      <pivotArea type="all" dataOnly="0" outline="0" fieldPosition="0"/>
    </format>
    <format dxfId="436">
      <pivotArea outline="0" collapsedLevelsAreSubtotals="1" fieldPosition="0"/>
    </format>
    <format dxfId="435">
      <pivotArea type="origin" dataOnly="0" labelOnly="1" outline="0" fieldPosition="0"/>
    </format>
    <format dxfId="434">
      <pivotArea field="1" type="button" dataOnly="0" labelOnly="1" outline="0" axis="axisCol" fieldPosition="0"/>
    </format>
    <format dxfId="433">
      <pivotArea type="topRight" dataOnly="0" labelOnly="1" outline="0" fieldPosition="0"/>
    </format>
    <format dxfId="432">
      <pivotArea field="-2" type="button" dataOnly="0" labelOnly="1" outline="0" axis="axisRow" fieldPosition="0"/>
    </format>
    <format dxfId="43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30">
      <pivotArea field="0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429">
      <pivotArea field="0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428">
      <pivotArea field="0" dataOnly="0" labelOnly="1" grandRow="1" outline="0" axis="axisRow" fieldPosition="1">
        <references count="1">
          <reference field="4294967294" count="1" selected="0">
            <x v="2"/>
          </reference>
        </references>
      </pivotArea>
    </format>
    <format dxfId="427">
      <pivotArea field="0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426">
      <pivotArea field="0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425">
      <pivotArea field="0" dataOnly="0" labelOnly="1" grandRow="1" outline="0" axis="axisRow" fieldPosition="1">
        <references count="1">
          <reference field="4294967294" count="1" selected="0">
            <x v="2"/>
          </reference>
        </references>
      </pivotArea>
    </format>
    <format dxfId="424">
      <pivotArea field="0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423">
      <pivotArea field="0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422">
      <pivotArea field="0" dataOnly="0" labelOnly="1" grandRow="1" outline="0" axis="axisRow" fieldPosition="1">
        <references count="1">
          <reference field="4294967294" count="1" selected="0">
            <x v="2"/>
          </reference>
        </references>
      </pivotArea>
    </format>
    <format dxfId="421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420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419">
      <pivotArea dataOnly="0" labelOnly="1" fieldPosition="0">
        <references count="2">
          <reference field="4294967294" count="1" selected="0">
            <x v="2"/>
          </reference>
          <reference field="0" count="0"/>
        </references>
      </pivotArea>
    </format>
    <format dxfId="418">
      <pivotArea dataOnly="0" labelOnly="1" fieldPosition="0">
        <references count="1">
          <reference field="1" count="0"/>
        </references>
      </pivotArea>
    </format>
    <format dxfId="417">
      <pivotArea dataOnly="0" labelOnly="1" grandCol="1" outline="0" fieldPosition="0"/>
    </format>
    <format dxfId="416">
      <pivotArea type="all" dataOnly="0" outline="0" fieldPosition="0"/>
    </format>
    <format dxfId="415">
      <pivotArea outline="0" collapsedLevelsAreSubtotals="1" fieldPosition="0"/>
    </format>
    <format dxfId="414">
      <pivotArea type="origin" dataOnly="0" labelOnly="1" outline="0" fieldPosition="0"/>
    </format>
    <format dxfId="413">
      <pivotArea field="1" type="button" dataOnly="0" labelOnly="1" outline="0" axis="axisCol" fieldPosition="0"/>
    </format>
    <format dxfId="412">
      <pivotArea type="topRight" dataOnly="0" labelOnly="1" outline="0" fieldPosition="0"/>
    </format>
    <format dxfId="411">
      <pivotArea field="-2" type="button" dataOnly="0" labelOnly="1" outline="0" axis="axisRow" fieldPosition="0"/>
    </format>
    <format dxfId="41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09">
      <pivotArea field="0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408">
      <pivotArea field="0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407">
      <pivotArea field="0" dataOnly="0" labelOnly="1" grandRow="1" outline="0" axis="axisRow" fieldPosition="1">
        <references count="1">
          <reference field="4294967294" count="1" selected="0">
            <x v="2"/>
          </reference>
        </references>
      </pivotArea>
    </format>
    <format dxfId="406">
      <pivotArea field="0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405">
      <pivotArea field="0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404">
      <pivotArea field="0" dataOnly="0" labelOnly="1" grandRow="1" outline="0" axis="axisRow" fieldPosition="1">
        <references count="1">
          <reference field="4294967294" count="1" selected="0">
            <x v="2"/>
          </reference>
        </references>
      </pivotArea>
    </format>
    <format dxfId="403">
      <pivotArea field="0" dataOnly="0" labelOnly="1" grandRow="1" outline="0" axis="axisRow" fieldPosition="1">
        <references count="1">
          <reference field="4294967294" count="1" selected="0">
            <x v="0"/>
          </reference>
        </references>
      </pivotArea>
    </format>
    <format dxfId="402">
      <pivotArea field="0" dataOnly="0" labelOnly="1" grandRow="1" outline="0" axis="axisRow" fieldPosition="1">
        <references count="1">
          <reference field="4294967294" count="1" selected="0">
            <x v="1"/>
          </reference>
        </references>
      </pivotArea>
    </format>
    <format dxfId="401">
      <pivotArea field="0" dataOnly="0" labelOnly="1" grandRow="1" outline="0" axis="axisRow" fieldPosition="1">
        <references count="1">
          <reference field="4294967294" count="1" selected="0">
            <x v="2"/>
          </reference>
        </references>
      </pivotArea>
    </format>
    <format dxfId="400">
      <pivotArea dataOnly="0" labelOnly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399">
      <pivotArea dataOnly="0" labelOnly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398">
      <pivotArea dataOnly="0" labelOnly="1" fieldPosition="0">
        <references count="2">
          <reference field="4294967294" count="1" selected="0">
            <x v="2"/>
          </reference>
          <reference field="0" count="0"/>
        </references>
      </pivotArea>
    </format>
    <format dxfId="397">
      <pivotArea dataOnly="0" labelOnly="1" fieldPosition="0">
        <references count="1">
          <reference field="1" count="0"/>
        </references>
      </pivotArea>
    </format>
    <format dxfId="396">
      <pivotArea dataOnly="0" labelOnly="1" grandCol="1" outline="0" fieldPosition="0"/>
    </format>
    <format dxfId="395">
      <pivotArea field="0" grandRow="1" outline="0" collapsedLevelsAreSubtotals="1" axis="axisRow" fieldPosition="1">
        <references count="1">
          <reference field="4294967294" count="1" selected="0">
            <x v="0"/>
          </reference>
        </references>
      </pivotArea>
    </format>
    <format dxfId="394">
      <pivotArea field="0" grandRow="1" outline="0" collapsedLevelsAreSubtotals="1" axis="axisRow" fieldPosition="1">
        <references count="1">
          <reference field="4294967294" count="1" selected="0">
            <x v="1"/>
          </reference>
        </references>
      </pivotArea>
    </format>
    <format dxfId="393">
      <pivotArea field="0" grandRow="1" outline="0" collapsedLevelsAreSubtotals="1" axis="axisRow" fieldPosition="1">
        <references count="1">
          <reference field="4294967294" count="1" selected="0">
            <x v="1"/>
          </reference>
        </references>
      </pivotArea>
    </format>
    <format dxfId="392">
      <pivotArea field="0" grandRow="1" outline="0" collapsedLevelsAreSubtotals="1" axis="axisRow" fieldPosition="1">
        <references count="1">
          <reference field="4294967294" count="1" selected="0">
            <x v="1"/>
          </reference>
        </references>
      </pivotArea>
    </format>
    <format dxfId="391">
      <pivotArea field="0" grandRow="1" outline="0" collapsedLevelsAreSubtotals="1" axis="axisRow" fieldPosition="1">
        <references count="1">
          <reference field="4294967294" count="1" selected="0">
            <x v="1"/>
          </reference>
        </references>
      </pivotArea>
    </format>
    <format dxfId="390">
      <pivotArea field="0" grandRow="1" outline="0" collapsedLevelsAreSubtotals="1" axis="axisRow" fieldPosition="1">
        <references count="1">
          <reference field="4294967294" count="1" selected="0">
            <x v="1"/>
          </reference>
        </references>
      </pivotArea>
    </format>
    <format dxfId="389">
      <pivotArea field="0" grandRow="1" outline="0" collapsedLevelsAreSubtotals="1" axis="axisRow" fieldPosition="1">
        <references count="1">
          <reference field="4294967294" count="1" selected="0">
            <x v="1"/>
          </reference>
        </references>
      </pivotArea>
    </format>
    <format dxfId="388">
      <pivotArea field="0" grandRow="1" outline="0" collapsedLevelsAreSubtotals="1" axis="axisRow" fieldPosition="1">
        <references count="1">
          <reference field="4294967294" count="1" selected="0">
            <x v="1"/>
          </reference>
        </references>
      </pivotArea>
    </format>
    <format dxfId="387">
      <pivotArea collapsedLevelsAreSubtotals="1" fieldPosition="0">
        <references count="3">
          <reference field="4294967294" count="1" selected="0">
            <x v="0"/>
          </reference>
          <reference field="0" count="0"/>
          <reference field="1" count="0" selected="0"/>
        </references>
      </pivotArea>
    </format>
    <format dxfId="386">
      <pivotArea collapsedLevelsAreSubtotals="1" fieldPosition="0">
        <references count="3">
          <reference field="4294967294" count="1">
            <x v="1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  <reference field="1" count="0" selected="0"/>
        </references>
      </pivotArea>
    </format>
    <format dxfId="385">
      <pivotArea field="0" grandCol="1" collapsedLevelsAreSubtotals="1" axis="axisRow" fieldPosition="1">
        <references count="2">
          <reference field="4294967294" count="1">
            <x v="1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84">
      <pivotArea field="0" grandCol="1" collapsedLevelsAreSubtotals="1" axis="axisRow" fieldPosition="1">
        <references count="2">
          <reference field="4294967294" count="1" selected="0">
            <x v="1"/>
          </reference>
          <reference field="0" count="0"/>
        </references>
      </pivotArea>
    </format>
    <format dxfId="383">
      <pivotArea field="0" grandCol="1" collapsedLevelsAreSubtotals="1" axis="axisRow" fieldPosition="1">
        <references count="2">
          <reference field="4294967294" count="1">
            <x v="1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82">
      <pivotArea field="0" grandCol="1" collapsedLevelsAreSubtotals="1" axis="axisRow" fieldPosition="1">
        <references count="2">
          <reference field="4294967294" count="1" selected="0">
            <x v="1"/>
          </reference>
          <reference field="0" count="0"/>
        </references>
      </pivotArea>
    </format>
    <format dxfId="381">
      <pivotArea field="0" grandCol="1" collapsedLevelsAreSubtotals="1" axis="axisRow" fieldPosition="1">
        <references count="2">
          <reference field="4294967294" count="1">
            <x v="1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80">
      <pivotArea field="0" grandCol="1" collapsedLevelsAreSubtotals="1" axis="axisRow" fieldPosition="1">
        <references count="2">
          <reference field="4294967294" count="1" selected="0">
            <x v="1"/>
          </reference>
          <reference field="0" count="0"/>
        </references>
      </pivotArea>
    </format>
    <format dxfId="379">
      <pivotArea field="0" grandCol="1" collapsedLevelsAreSubtotals="1" axis="axisRow" fieldPosition="1">
        <references count="2">
          <reference field="4294967294" count="1">
            <x v="1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78">
      <pivotArea field="0" grandCol="1" collapsedLevelsAreSubtotals="1" axis="axisRow" fieldPosition="1">
        <references count="2">
          <reference field="4294967294" count="1" selected="0">
            <x v="1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54" firstHeaderRow="1" firstDataRow="2" firstDataCol="2"/>
  <pivotFields count="18">
    <pivotField axis="axisCol" numFmtId="16" showAll="0">
      <items count="163">
        <item m="1" x="143"/>
        <item x="5"/>
        <item m="1" x="64"/>
        <item m="1" x="25"/>
        <item m="1" x="141"/>
        <item m="1" x="61"/>
        <item m="1" x="22"/>
        <item m="1" x="138"/>
        <item m="1" x="97"/>
        <item m="1" x="58"/>
        <item m="1" x="19"/>
        <item m="1" x="93"/>
        <item m="1" x="55"/>
        <item m="1" x="16"/>
        <item m="1" x="132"/>
        <item m="1" x="90"/>
        <item m="1" x="52"/>
        <item m="1" x="130"/>
        <item m="1" x="89"/>
        <item m="1" x="49"/>
        <item m="1" x="11"/>
        <item m="1" x="127"/>
        <item m="1" x="86"/>
        <item m="1" x="8"/>
        <item m="1" x="126"/>
        <item m="1" x="51"/>
        <item m="1" x="13"/>
        <item m="1" x="129"/>
        <item m="1" x="88"/>
        <item m="1" x="48"/>
        <item m="1" x="10"/>
        <item m="1" x="84"/>
        <item m="1" x="46"/>
        <item m="1" x="6"/>
        <item m="1" x="124"/>
        <item m="1" x="81"/>
        <item m="1" x="43"/>
        <item m="1" x="121"/>
        <item m="1" x="79"/>
        <item m="1" x="40"/>
        <item m="1" x="157"/>
        <item m="1" x="117"/>
        <item m="1" x="75"/>
        <item m="1" x="153"/>
        <item m="1" x="113"/>
        <item m="1" x="72"/>
        <item m="1" x="34"/>
        <item m="1" x="150"/>
        <item m="1" x="109"/>
        <item m="1" x="159"/>
        <item m="1" x="119"/>
        <item m="1" x="77"/>
        <item m="1" x="38"/>
        <item m="1" x="155"/>
        <item m="1" x="115"/>
        <item m="1" x="74"/>
        <item m="1" x="36"/>
        <item m="1" x="152"/>
        <item m="1" x="111"/>
        <item m="1" x="71"/>
        <item m="1" x="32"/>
        <item m="1" x="148"/>
        <item m="1" x="107"/>
        <item m="1" x="68"/>
        <item m="1" x="29"/>
        <item m="1" x="146"/>
        <item m="1" x="104"/>
        <item m="1" x="65"/>
        <item m="1" x="26"/>
        <item m="1" x="142"/>
        <item m="1" x="101"/>
        <item m="1" x="63"/>
        <item m="1" x="24"/>
        <item m="1" x="140"/>
        <item m="1" x="99"/>
        <item m="1" x="60"/>
        <item m="1" x="137"/>
        <item m="1" x="96"/>
        <item m="1" x="21"/>
        <item m="1" x="136"/>
        <item m="1" x="95"/>
        <item m="1" x="57"/>
        <item m="1" x="18"/>
        <item m="1" x="134"/>
        <item m="1" x="92"/>
        <item m="1" x="54"/>
        <item m="1" x="15"/>
        <item m="1" x="131"/>
        <item m="1" x="50"/>
        <item m="1" x="12"/>
        <item m="1" x="128"/>
        <item m="1" x="87"/>
        <item m="1" x="47"/>
        <item m="1" x="9"/>
        <item m="1" x="83"/>
        <item m="1" x="45"/>
        <item m="1" x="161"/>
        <item m="1" x="123"/>
        <item m="1" x="80"/>
        <item m="1" x="42"/>
        <item m="1" x="120"/>
        <item m="1" x="78"/>
        <item m="1" x="39"/>
        <item m="1" x="156"/>
        <item m="1" x="116"/>
        <item m="1" x="85"/>
        <item m="1" x="7"/>
        <item m="1" x="125"/>
        <item m="1" x="82"/>
        <item m="1" x="44"/>
        <item m="1" x="160"/>
        <item m="1" x="122"/>
        <item m="1" x="41"/>
        <item m="1" x="158"/>
        <item m="1" x="118"/>
        <item m="1" x="76"/>
        <item m="1" x="37"/>
        <item m="1" x="154"/>
        <item m="1" x="114"/>
        <item m="1" x="73"/>
        <item m="1" x="35"/>
        <item m="1" x="151"/>
        <item m="1" x="110"/>
        <item m="1" x="70"/>
        <item m="1" x="31"/>
        <item m="1" x="106"/>
        <item m="1" x="67"/>
        <item m="1" x="28"/>
        <item m="1" x="145"/>
        <item m="1" x="103"/>
        <item m="1" x="112"/>
        <item m="1" x="33"/>
        <item m="1" x="149"/>
        <item m="1" x="108"/>
        <item m="1" x="69"/>
        <item m="1" x="30"/>
        <item m="1" x="147"/>
        <item m="1" x="105"/>
        <item m="1" x="66"/>
        <item m="1" x="27"/>
        <item m="1" x="144"/>
        <item m="1" x="102"/>
        <item m="1" x="100"/>
        <item m="1" x="62"/>
        <item m="1" x="23"/>
        <item m="1" x="139"/>
        <item m="1" x="98"/>
        <item m="1" x="59"/>
        <item m="1" x="20"/>
        <item m="1" x="135"/>
        <item m="1" x="94"/>
        <item m="1" x="56"/>
        <item m="1" x="17"/>
        <item m="1" x="133"/>
        <item m="1" x="91"/>
        <item m="1" x="53"/>
        <item m="1" x="14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axis="axisRow" outline="0" showAll="0" defaultSubtotal="0">
      <items count="141">
        <item m="1" x="64"/>
        <item m="1" x="132"/>
        <item m="1" x="134"/>
        <item m="1" x="138"/>
        <item x="10"/>
        <item m="1" x="123"/>
        <item x="13"/>
        <item m="1" x="91"/>
        <item x="12"/>
        <item m="1" x="69"/>
        <item m="1" x="62"/>
        <item x="28"/>
        <item m="1" x="66"/>
        <item x="7"/>
        <item m="1" x="85"/>
        <item m="1" x="34"/>
        <item m="1" x="56"/>
        <item x="30"/>
        <item m="1" x="38"/>
        <item m="1" x="39"/>
        <item x="9"/>
        <item m="1" x="125"/>
        <item x="2"/>
        <item x="3"/>
        <item m="1" x="52"/>
        <item x="21"/>
        <item m="1" x="78"/>
        <item x="15"/>
        <item m="1" x="59"/>
        <item m="1" x="68"/>
        <item x="0"/>
        <item m="1" x="79"/>
        <item x="5"/>
        <item m="1" x="65"/>
        <item m="1" x="108"/>
        <item x="16"/>
        <item m="1" x="124"/>
        <item m="1" x="118"/>
        <item m="1" x="63"/>
        <item x="27"/>
        <item m="1" x="127"/>
        <item m="1" x="140"/>
        <item m="1" x="102"/>
        <item m="1" x="40"/>
        <item m="1" x="73"/>
        <item m="1" x="95"/>
        <item m="1" x="105"/>
        <item m="1" x="131"/>
        <item x="26"/>
        <item x="11"/>
        <item m="1" x="33"/>
        <item x="8"/>
        <item m="1" x="135"/>
        <item m="1" x="35"/>
        <item m="1" x="128"/>
        <item m="1" x="110"/>
        <item x="19"/>
        <item m="1" x="129"/>
        <item m="1" x="70"/>
        <item m="1" x="54"/>
        <item m="1" x="92"/>
        <item x="1"/>
        <item m="1" x="136"/>
        <item m="1" x="61"/>
        <item m="1" x="71"/>
        <item m="1" x="47"/>
        <item m="1" x="111"/>
        <item m="1" x="32"/>
        <item x="18"/>
        <item m="1" x="77"/>
        <item m="1" x="100"/>
        <item m="1" x="99"/>
        <item m="1" x="49"/>
        <item x="24"/>
        <item m="1" x="112"/>
        <item m="1" x="116"/>
        <item m="1" x="119"/>
        <item m="1" x="93"/>
        <item m="1" x="46"/>
        <item m="1" x="109"/>
        <item m="1" x="60"/>
        <item m="1" x="106"/>
        <item x="25"/>
        <item x="23"/>
        <item m="1" x="115"/>
        <item m="1" x="87"/>
        <item m="1" x="48"/>
        <item m="1" x="41"/>
        <item m="1" x="37"/>
        <item m="1" x="88"/>
        <item m="1" x="122"/>
        <item x="6"/>
        <item x="17"/>
        <item m="1" x="94"/>
        <item m="1" x="58"/>
        <item m="1" x="76"/>
        <item m="1" x="90"/>
        <item m="1" x="133"/>
        <item m="1" x="86"/>
        <item m="1" x="126"/>
        <item m="1" x="36"/>
        <item m="1" x="57"/>
        <item m="1" x="117"/>
        <item m="1" x="101"/>
        <item m="1" x="72"/>
        <item x="29"/>
        <item m="1" x="31"/>
        <item m="1" x="51"/>
        <item m="1" x="104"/>
        <item m="1" x="98"/>
        <item m="1" x="83"/>
        <item m="1" x="74"/>
        <item m="1" x="120"/>
        <item m="1" x="97"/>
        <item m="1" x="80"/>
        <item m="1" x="107"/>
        <item m="1" x="67"/>
        <item m="1" x="130"/>
        <item m="1" x="53"/>
        <item m="1" x="137"/>
        <item x="4"/>
        <item m="1" x="81"/>
        <item x="22"/>
        <item m="1" x="89"/>
        <item m="1" x="82"/>
        <item m="1" x="44"/>
        <item m="1" x="50"/>
        <item m="1" x="121"/>
        <item x="20"/>
        <item m="1" x="55"/>
        <item x="14"/>
        <item m="1" x="114"/>
        <item m="1" x="42"/>
        <item m="1" x="75"/>
        <item m="1" x="84"/>
        <item m="1" x="103"/>
        <item m="1" x="139"/>
        <item m="1" x="43"/>
        <item m="1" x="45"/>
        <item m="1" x="96"/>
        <item m="1" x="1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110">
        <item m="1" x="94"/>
        <item x="1"/>
        <item x="4"/>
        <item m="1" x="17"/>
        <item m="1" x="25"/>
        <item m="1" x="26"/>
        <item x="16"/>
        <item m="1" x="33"/>
        <item x="15"/>
        <item m="1" x="32"/>
        <item m="1" x="20"/>
        <item m="1" x="100"/>
        <item m="1" x="99"/>
        <item m="1" x="73"/>
        <item m="1" x="59"/>
        <item x="9"/>
        <item m="1" x="104"/>
        <item x="2"/>
        <item m="1" x="29"/>
        <item m="1" x="77"/>
        <item m="1" x="40"/>
        <item m="1" x="30"/>
        <item m="1" x="87"/>
        <item m="1" x="55"/>
        <item m="1" x="89"/>
        <item m="1" x="79"/>
        <item m="1" x="24"/>
        <item m="1" x="102"/>
        <item m="1" x="97"/>
        <item m="1" x="86"/>
        <item x="12"/>
        <item m="1" x="41"/>
        <item m="1" x="36"/>
        <item m="1" x="66"/>
        <item x="0"/>
        <item m="1" x="51"/>
        <item m="1" x="64"/>
        <item m="1" x="44"/>
        <item m="1" x="28"/>
        <item m="1" x="65"/>
        <item m="1" x="70"/>
        <item m="1" x="38"/>
        <item m="1" x="103"/>
        <item m="1" x="35"/>
        <item x="13"/>
        <item m="1" x="88"/>
        <item m="1" x="50"/>
        <item m="1" x="27"/>
        <item m="1" x="95"/>
        <item m="1" x="107"/>
        <item m="1" x="96"/>
        <item m="1" x="106"/>
        <item m="1" x="47"/>
        <item m="1" x="72"/>
        <item m="1" x="57"/>
        <item m="1" x="62"/>
        <item m="1" x="98"/>
        <item x="7"/>
        <item m="1" x="93"/>
        <item m="1" x="39"/>
        <item m="1" x="83"/>
        <item m="1" x="101"/>
        <item m="1" x="54"/>
        <item m="1" x="74"/>
        <item m="1" x="22"/>
        <item m="1" x="48"/>
        <item m="1" x="84"/>
        <item m="1" x="61"/>
        <item m="1" x="49"/>
        <item m="1" x="23"/>
        <item m="1" x="68"/>
        <item x="3"/>
        <item m="1" x="105"/>
        <item m="1" x="21"/>
        <item m="1" x="69"/>
        <item m="1" x="53"/>
        <item m="1" x="52"/>
        <item m="1" x="46"/>
        <item x="8"/>
        <item m="1" x="18"/>
        <item m="1" x="108"/>
        <item m="1" x="43"/>
        <item m="1" x="85"/>
        <item m="1" x="60"/>
        <item m="1" x="63"/>
        <item m="1" x="71"/>
        <item m="1" x="81"/>
        <item x="5"/>
        <item x="10"/>
        <item m="1" x="67"/>
        <item m="1" x="90"/>
        <item m="1" x="37"/>
        <item m="1" x="56"/>
        <item m="1" x="92"/>
        <item m="1" x="19"/>
        <item m="1" x="31"/>
        <item m="1" x="45"/>
        <item m="1" x="75"/>
        <item m="1" x="76"/>
        <item m="1" x="91"/>
        <item m="1" x="34"/>
        <item m="1" x="80"/>
        <item m="1" x="78"/>
        <item m="1" x="42"/>
        <item m="1" x="58"/>
        <item m="1" x="82"/>
        <item x="6"/>
        <item x="11"/>
        <item x="1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2">
    <field x="4"/>
    <field x="5"/>
  </rowFields>
  <rowItems count="50">
    <i>
      <x v="4"/>
      <x v="1"/>
    </i>
    <i>
      <x v="6"/>
      <x v="1"/>
    </i>
    <i r="1">
      <x v="17"/>
    </i>
    <i>
      <x v="8"/>
      <x v="1"/>
    </i>
    <i r="1">
      <x v="2"/>
    </i>
    <i>
      <x v="11"/>
      <x v="8"/>
    </i>
    <i>
      <x v="13"/>
      <x v="1"/>
    </i>
    <i r="1">
      <x v="2"/>
    </i>
    <i r="1">
      <x v="17"/>
    </i>
    <i>
      <x v="17"/>
      <x v="6"/>
    </i>
    <i>
      <x v="20"/>
      <x v="1"/>
    </i>
    <i>
      <x v="22"/>
      <x v="1"/>
    </i>
    <i>
      <x v="23"/>
      <x v="1"/>
    </i>
    <i r="1">
      <x v="17"/>
    </i>
    <i r="1">
      <x v="57"/>
    </i>
    <i>
      <x v="25"/>
      <x v="15"/>
    </i>
    <i>
      <x v="27"/>
      <x v="2"/>
    </i>
    <i>
      <x v="30"/>
      <x v="34"/>
    </i>
    <i>
      <x v="32"/>
      <x v="30"/>
    </i>
    <i r="1">
      <x v="71"/>
    </i>
    <i>
      <x v="35"/>
      <x v="1"/>
    </i>
    <i>
      <x v="39"/>
      <x v="108"/>
    </i>
    <i>
      <x v="48"/>
      <x v="2"/>
    </i>
    <i>
      <x v="49"/>
      <x v="17"/>
    </i>
    <i>
      <x v="51"/>
      <x v="1"/>
    </i>
    <i r="1">
      <x v="2"/>
    </i>
    <i r="1">
      <x v="17"/>
    </i>
    <i r="1">
      <x v="87"/>
    </i>
    <i r="1">
      <x v="88"/>
    </i>
    <i r="1">
      <x v="106"/>
    </i>
    <i r="1">
      <x v="107"/>
    </i>
    <i>
      <x v="56"/>
      <x v="1"/>
    </i>
    <i>
      <x v="61"/>
      <x v="1"/>
    </i>
    <i>
      <x v="68"/>
      <x v="1"/>
    </i>
    <i r="1">
      <x v="17"/>
    </i>
    <i>
      <x v="73"/>
      <x v="1"/>
    </i>
    <i>
      <x v="82"/>
      <x v="1"/>
    </i>
    <i>
      <x v="83"/>
      <x v="17"/>
    </i>
    <i>
      <x v="91"/>
      <x v="1"/>
    </i>
    <i r="1">
      <x v="44"/>
    </i>
    <i r="1">
      <x v="78"/>
    </i>
    <i>
      <x v="92"/>
      <x v="17"/>
    </i>
    <i>
      <x v="105"/>
      <x v="1"/>
    </i>
    <i>
      <x v="120"/>
      <x v="1"/>
    </i>
    <i r="1">
      <x v="17"/>
    </i>
    <i>
      <x v="122"/>
      <x v="1"/>
    </i>
    <i>
      <x v="128"/>
      <x v="2"/>
    </i>
    <i>
      <x v="130"/>
      <x v="1"/>
    </i>
    <i r="1">
      <x v="15"/>
    </i>
    <i t="grand">
      <x/>
    </i>
  </rowItems>
  <colFields count="1">
    <field x="0"/>
  </colFields>
  <colItems count="7">
    <i>
      <x v="1"/>
    </i>
    <i>
      <x v="157"/>
    </i>
    <i>
      <x v="158"/>
    </i>
    <i>
      <x v="159"/>
    </i>
    <i>
      <x v="160"/>
    </i>
    <i>
      <x v="161"/>
    </i>
    <i t="grand">
      <x/>
    </i>
  </colItems>
  <dataFields count="1">
    <dataField name="Sum of FG (Packing O/p)" fld="9" baseField="0" baseItem="0"/>
  </dataFields>
  <formats count="195">
    <format dxfId="377">
      <pivotArea type="all" dataOnly="0" outline="0" fieldPosition="0"/>
    </format>
    <format dxfId="376">
      <pivotArea outline="0" collapsedLevelsAreSubtotals="1" fieldPosition="0"/>
    </format>
    <format dxfId="375">
      <pivotArea type="origin" dataOnly="0" labelOnly="1" outline="0" fieldPosition="0"/>
    </format>
    <format dxfId="374">
      <pivotArea field="0" type="button" dataOnly="0" labelOnly="1" outline="0" axis="axisCol" fieldPosition="0"/>
    </format>
    <format dxfId="373">
      <pivotArea type="topRight" dataOnly="0" labelOnly="1" outline="0" fieldPosition="0"/>
    </format>
    <format dxfId="372">
      <pivotArea field="4" type="button" dataOnly="0" labelOnly="1" outline="0" axis="axisRow" fieldPosition="0"/>
    </format>
    <format dxfId="371">
      <pivotArea field="5" type="button" dataOnly="0" labelOnly="1" outline="0" axis="axisRow" fieldPosition="1"/>
    </format>
    <format dxfId="370">
      <pivotArea dataOnly="0" labelOnly="1" fieldPosition="0">
        <references count="1">
          <reference field="4" count="0"/>
        </references>
      </pivotArea>
    </format>
    <format dxfId="369">
      <pivotArea dataOnly="0" labelOnly="1" grandRow="1" outline="0" fieldPosition="0"/>
    </format>
    <format dxfId="368">
      <pivotArea dataOnly="0" labelOnly="1" fieldPosition="0">
        <references count="2">
          <reference field="4" count="1" selected="0">
            <x v="1"/>
          </reference>
          <reference field="5" count="1">
            <x v="1"/>
          </reference>
        </references>
      </pivotArea>
    </format>
    <format dxfId="367">
      <pivotArea dataOnly="0" labelOnly="1" fieldPosition="0">
        <references count="2">
          <reference field="4" count="1" selected="0">
            <x v="4"/>
          </reference>
          <reference field="5" count="2">
            <x v="1"/>
            <x v="4"/>
          </reference>
        </references>
      </pivotArea>
    </format>
    <format dxfId="366">
      <pivotArea dataOnly="0" labelOnly="1" fieldPosition="0">
        <references count="2">
          <reference field="4" count="1" selected="0">
            <x v="6"/>
          </reference>
          <reference field="5" count="2">
            <x v="1"/>
            <x v="2"/>
          </reference>
        </references>
      </pivotArea>
    </format>
    <format dxfId="365">
      <pivotArea dataOnly="0" labelOnly="1" fieldPosition="0">
        <references count="2">
          <reference field="4" count="1" selected="0">
            <x v="13"/>
          </reference>
          <reference field="5" count="2">
            <x v="1"/>
            <x v="2"/>
          </reference>
        </references>
      </pivotArea>
    </format>
    <format dxfId="364">
      <pivotArea dataOnly="0" labelOnly="1" fieldPosition="0">
        <references count="2">
          <reference field="4" count="1" selected="0">
            <x v="14"/>
          </reference>
          <reference field="5" count="1">
            <x v="1"/>
          </reference>
        </references>
      </pivotArea>
    </format>
    <format dxfId="363">
      <pivotArea dataOnly="0" labelOnly="1" fieldPosition="0">
        <references count="2">
          <reference field="4" count="1" selected="0">
            <x v="15"/>
          </reference>
          <reference field="5" count="1">
            <x v="1"/>
          </reference>
        </references>
      </pivotArea>
    </format>
    <format dxfId="362">
      <pivotArea dataOnly="0" labelOnly="1" fieldPosition="0">
        <references count="2">
          <reference field="4" count="1" selected="0">
            <x v="17"/>
          </reference>
          <reference field="5" count="1">
            <x v="6"/>
          </reference>
        </references>
      </pivotArea>
    </format>
    <format dxfId="361">
      <pivotArea dataOnly="0" labelOnly="1" fieldPosition="0">
        <references count="2">
          <reference field="4" count="1" selected="0">
            <x v="22"/>
          </reference>
          <reference field="5" count="1">
            <x v="15"/>
          </reference>
        </references>
      </pivotArea>
    </format>
    <format dxfId="360">
      <pivotArea dataOnly="0" labelOnly="1" fieldPosition="0">
        <references count="2">
          <reference field="4" count="1" selected="0">
            <x v="24"/>
          </reference>
          <reference field="5" count="2">
            <x v="1"/>
            <x v="11"/>
          </reference>
        </references>
      </pivotArea>
    </format>
    <format dxfId="359">
      <pivotArea dataOnly="0" labelOnly="1" fieldPosition="0">
        <references count="2">
          <reference field="4" count="1" selected="0">
            <x v="26"/>
          </reference>
          <reference field="5" count="5">
            <x v="1"/>
            <x v="2"/>
            <x v="4"/>
            <x v="14"/>
            <x v="17"/>
          </reference>
        </references>
      </pivotArea>
    </format>
    <format dxfId="358">
      <pivotArea dataOnly="0" labelOnly="1" fieldPosition="0">
        <references count="2">
          <reference field="4" count="1" selected="0">
            <x v="27"/>
          </reference>
          <reference field="5" count="2">
            <x v="2"/>
            <x v="20"/>
          </reference>
        </references>
      </pivotArea>
    </format>
    <format dxfId="357">
      <pivotArea dataOnly="0" labelOnly="1" fieldPosition="0">
        <references count="2">
          <reference field="4" count="1" selected="0">
            <x v="29"/>
          </reference>
          <reference field="5" count="1">
            <x v="1"/>
          </reference>
        </references>
      </pivotArea>
    </format>
    <format dxfId="356">
      <pivotArea dataOnly="0" labelOnly="1" fieldPosition="0">
        <references count="2">
          <reference field="4" count="1" selected="0">
            <x v="33"/>
          </reference>
          <reference field="5" count="3">
            <x v="1"/>
            <x v="17"/>
            <x v="34"/>
          </reference>
        </references>
      </pivotArea>
    </format>
    <format dxfId="355">
      <pivotArea dataOnly="0" labelOnly="1" fieldPosition="0">
        <references count="2">
          <reference field="4" count="1" selected="0">
            <x v="34"/>
          </reference>
          <reference field="5" count="1">
            <x v="1"/>
          </reference>
        </references>
      </pivotArea>
    </format>
    <format dxfId="354">
      <pivotArea dataOnly="0" labelOnly="1" fieldPosition="0">
        <references count="2">
          <reference field="4" count="1" selected="0">
            <x v="36"/>
          </reference>
          <reference field="5" count="1">
            <x v="1"/>
          </reference>
        </references>
      </pivotArea>
    </format>
    <format dxfId="353">
      <pivotArea dataOnly="0" labelOnly="1" fieldPosition="0">
        <references count="2">
          <reference field="4" count="1" selected="0">
            <x v="42"/>
          </reference>
          <reference field="5" count="1">
            <x v="1"/>
          </reference>
        </references>
      </pivotArea>
    </format>
    <format dxfId="352">
      <pivotArea dataOnly="0" labelOnly="1" fieldPosition="0">
        <references count="2">
          <reference field="4" count="1" selected="0">
            <x v="46"/>
          </reference>
          <reference field="5" count="2">
            <x v="1"/>
            <x v="2"/>
          </reference>
        </references>
      </pivotArea>
    </format>
    <format dxfId="351">
      <pivotArea dataOnly="0" labelOnly="1" fieldPosition="0">
        <references count="2">
          <reference field="4" count="1" selected="0">
            <x v="49"/>
          </reference>
          <reference field="5" count="3">
            <x v="4"/>
            <x v="17"/>
            <x v="33"/>
          </reference>
        </references>
      </pivotArea>
    </format>
    <format dxfId="350">
      <pivotArea dataOnly="0" labelOnly="1" fieldPosition="0">
        <references count="2">
          <reference field="4" count="1" selected="0">
            <x v="50"/>
          </reference>
          <reference field="5" count="1">
            <x v="1"/>
          </reference>
        </references>
      </pivotArea>
    </format>
    <format dxfId="349">
      <pivotArea dataOnly="0" labelOnly="1" fieldPosition="0">
        <references count="2">
          <reference field="4" count="1" selected="0">
            <x v="53"/>
          </reference>
          <reference field="5" count="2">
            <x v="1"/>
            <x v="4"/>
          </reference>
        </references>
      </pivotArea>
    </format>
    <format dxfId="348">
      <pivotArea dataOnly="0" labelOnly="1" fieldPosition="0">
        <references count="2">
          <reference field="4" count="1" selected="0">
            <x v="54"/>
          </reference>
          <reference field="5" count="1">
            <x v="1"/>
          </reference>
        </references>
      </pivotArea>
    </format>
    <format dxfId="347">
      <pivotArea dataOnly="0" labelOnly="1" fieldPosition="0">
        <references count="2">
          <reference field="4" count="1" selected="0">
            <x v="55"/>
          </reference>
          <reference field="5" count="2">
            <x v="2"/>
            <x v="4"/>
          </reference>
        </references>
      </pivotArea>
    </format>
    <format dxfId="346">
      <pivotArea dataOnly="0" labelOnly="1" fieldPosition="0">
        <references count="2">
          <reference field="4" count="1" selected="0">
            <x v="56"/>
          </reference>
          <reference field="5" count="2">
            <x v="1"/>
            <x v="12"/>
          </reference>
        </references>
      </pivotArea>
    </format>
    <format dxfId="345">
      <pivotArea dataOnly="0" labelOnly="1" fieldPosition="0">
        <references count="2">
          <reference field="4" count="1" selected="0">
            <x v="57"/>
          </reference>
          <reference field="5" count="4">
            <x v="1"/>
            <x v="14"/>
            <x v="17"/>
            <x v="35"/>
          </reference>
        </references>
      </pivotArea>
    </format>
    <format dxfId="344">
      <pivotArea dataOnly="0" labelOnly="1" fieldPosition="0">
        <references count="2">
          <reference field="4" count="1" selected="0">
            <x v="58"/>
          </reference>
          <reference field="5" count="1">
            <x v="36"/>
          </reference>
        </references>
      </pivotArea>
    </format>
    <format dxfId="343">
      <pivotArea dataOnly="0" labelOnly="1" fieldPosition="0">
        <references count="2">
          <reference field="4" count="1" selected="0">
            <x v="59"/>
          </reference>
          <reference field="5" count="2">
            <x v="4"/>
            <x v="17"/>
          </reference>
        </references>
      </pivotArea>
    </format>
    <format dxfId="342">
      <pivotArea dataOnly="0" labelOnly="1" fieldPosition="0">
        <references count="2">
          <reference field="4" count="1" selected="0">
            <x v="60"/>
          </reference>
          <reference field="5" count="1">
            <x v="14"/>
          </reference>
        </references>
      </pivotArea>
    </format>
    <format dxfId="341">
      <pivotArea dataOnly="0" labelOnly="1" fieldPosition="0">
        <references count="2">
          <reference field="4" count="1" selected="0">
            <x v="61"/>
          </reference>
          <reference field="5" count="2">
            <x v="1"/>
            <x v="37"/>
          </reference>
        </references>
      </pivotArea>
    </format>
    <format dxfId="340">
      <pivotArea dataOnly="0" labelOnly="1" fieldPosition="0">
        <references count="1">
          <reference field="0" count="0"/>
        </references>
      </pivotArea>
    </format>
    <format dxfId="339">
      <pivotArea dataOnly="0" labelOnly="1" grandCol="1" outline="0" fieldPosition="0"/>
    </format>
    <format dxfId="338">
      <pivotArea type="all" dataOnly="0" outline="0" fieldPosition="0"/>
    </format>
    <format dxfId="337">
      <pivotArea outline="0" collapsedLevelsAreSubtotals="1" fieldPosition="0"/>
    </format>
    <format dxfId="336">
      <pivotArea type="origin" dataOnly="0" labelOnly="1" outline="0" fieldPosition="0"/>
    </format>
    <format dxfId="335">
      <pivotArea field="0" type="button" dataOnly="0" labelOnly="1" outline="0" axis="axisCol" fieldPosition="0"/>
    </format>
    <format dxfId="334">
      <pivotArea type="topRight" dataOnly="0" labelOnly="1" outline="0" fieldPosition="0"/>
    </format>
    <format dxfId="333">
      <pivotArea field="4" type="button" dataOnly="0" labelOnly="1" outline="0" axis="axisRow" fieldPosition="0"/>
    </format>
    <format dxfId="332">
      <pivotArea field="5" type="button" dataOnly="0" labelOnly="1" outline="0" axis="axisRow" fieldPosition="1"/>
    </format>
    <format dxfId="331">
      <pivotArea dataOnly="0" labelOnly="1" fieldPosition="0">
        <references count="1">
          <reference field="4" count="0"/>
        </references>
      </pivotArea>
    </format>
    <format dxfId="330">
      <pivotArea dataOnly="0" labelOnly="1" grandRow="1" outline="0" fieldPosition="0"/>
    </format>
    <format dxfId="329">
      <pivotArea dataOnly="0" labelOnly="1" fieldPosition="0">
        <references count="2">
          <reference field="4" count="1" selected="0">
            <x v="1"/>
          </reference>
          <reference field="5" count="1">
            <x v="1"/>
          </reference>
        </references>
      </pivotArea>
    </format>
    <format dxfId="328">
      <pivotArea dataOnly="0" labelOnly="1" fieldPosition="0">
        <references count="2">
          <reference field="4" count="1" selected="0">
            <x v="4"/>
          </reference>
          <reference field="5" count="2">
            <x v="1"/>
            <x v="4"/>
          </reference>
        </references>
      </pivotArea>
    </format>
    <format dxfId="327">
      <pivotArea dataOnly="0" labelOnly="1" fieldPosition="0">
        <references count="2">
          <reference field="4" count="1" selected="0">
            <x v="6"/>
          </reference>
          <reference field="5" count="2">
            <x v="1"/>
            <x v="2"/>
          </reference>
        </references>
      </pivotArea>
    </format>
    <format dxfId="326">
      <pivotArea dataOnly="0" labelOnly="1" fieldPosition="0">
        <references count="2">
          <reference field="4" count="1" selected="0">
            <x v="13"/>
          </reference>
          <reference field="5" count="2">
            <x v="1"/>
            <x v="2"/>
          </reference>
        </references>
      </pivotArea>
    </format>
    <format dxfId="325">
      <pivotArea dataOnly="0" labelOnly="1" fieldPosition="0">
        <references count="2">
          <reference field="4" count="1" selected="0">
            <x v="14"/>
          </reference>
          <reference field="5" count="1">
            <x v="1"/>
          </reference>
        </references>
      </pivotArea>
    </format>
    <format dxfId="324">
      <pivotArea dataOnly="0" labelOnly="1" fieldPosition="0">
        <references count="2">
          <reference field="4" count="1" selected="0">
            <x v="15"/>
          </reference>
          <reference field="5" count="1">
            <x v="1"/>
          </reference>
        </references>
      </pivotArea>
    </format>
    <format dxfId="323">
      <pivotArea dataOnly="0" labelOnly="1" fieldPosition="0">
        <references count="2">
          <reference field="4" count="1" selected="0">
            <x v="17"/>
          </reference>
          <reference field="5" count="1">
            <x v="6"/>
          </reference>
        </references>
      </pivotArea>
    </format>
    <format dxfId="322">
      <pivotArea dataOnly="0" labelOnly="1" fieldPosition="0">
        <references count="2">
          <reference field="4" count="1" selected="0">
            <x v="22"/>
          </reference>
          <reference field="5" count="1">
            <x v="15"/>
          </reference>
        </references>
      </pivotArea>
    </format>
    <format dxfId="321">
      <pivotArea dataOnly="0" labelOnly="1" fieldPosition="0">
        <references count="2">
          <reference field="4" count="1" selected="0">
            <x v="24"/>
          </reference>
          <reference field="5" count="2">
            <x v="1"/>
            <x v="11"/>
          </reference>
        </references>
      </pivotArea>
    </format>
    <format dxfId="320">
      <pivotArea dataOnly="0" labelOnly="1" fieldPosition="0">
        <references count="2">
          <reference field="4" count="1" selected="0">
            <x v="26"/>
          </reference>
          <reference field="5" count="5">
            <x v="1"/>
            <x v="2"/>
            <x v="4"/>
            <x v="14"/>
            <x v="17"/>
          </reference>
        </references>
      </pivotArea>
    </format>
    <format dxfId="319">
      <pivotArea dataOnly="0" labelOnly="1" fieldPosition="0">
        <references count="2">
          <reference field="4" count="1" selected="0">
            <x v="27"/>
          </reference>
          <reference field="5" count="2">
            <x v="2"/>
            <x v="20"/>
          </reference>
        </references>
      </pivotArea>
    </format>
    <format dxfId="318">
      <pivotArea dataOnly="0" labelOnly="1" fieldPosition="0">
        <references count="2">
          <reference field="4" count="1" selected="0">
            <x v="29"/>
          </reference>
          <reference field="5" count="1">
            <x v="1"/>
          </reference>
        </references>
      </pivotArea>
    </format>
    <format dxfId="317">
      <pivotArea dataOnly="0" labelOnly="1" fieldPosition="0">
        <references count="2">
          <reference field="4" count="1" selected="0">
            <x v="33"/>
          </reference>
          <reference field="5" count="3">
            <x v="1"/>
            <x v="17"/>
            <x v="34"/>
          </reference>
        </references>
      </pivotArea>
    </format>
    <format dxfId="316">
      <pivotArea dataOnly="0" labelOnly="1" fieldPosition="0">
        <references count="2">
          <reference field="4" count="1" selected="0">
            <x v="34"/>
          </reference>
          <reference field="5" count="1">
            <x v="1"/>
          </reference>
        </references>
      </pivotArea>
    </format>
    <format dxfId="315">
      <pivotArea dataOnly="0" labelOnly="1" fieldPosition="0">
        <references count="2">
          <reference field="4" count="1" selected="0">
            <x v="36"/>
          </reference>
          <reference field="5" count="1">
            <x v="1"/>
          </reference>
        </references>
      </pivotArea>
    </format>
    <format dxfId="314">
      <pivotArea dataOnly="0" labelOnly="1" fieldPosition="0">
        <references count="2">
          <reference field="4" count="1" selected="0">
            <x v="42"/>
          </reference>
          <reference field="5" count="1">
            <x v="1"/>
          </reference>
        </references>
      </pivotArea>
    </format>
    <format dxfId="313">
      <pivotArea dataOnly="0" labelOnly="1" fieldPosition="0">
        <references count="2">
          <reference field="4" count="1" selected="0">
            <x v="46"/>
          </reference>
          <reference field="5" count="2">
            <x v="1"/>
            <x v="2"/>
          </reference>
        </references>
      </pivotArea>
    </format>
    <format dxfId="312">
      <pivotArea dataOnly="0" labelOnly="1" fieldPosition="0">
        <references count="2">
          <reference field="4" count="1" selected="0">
            <x v="49"/>
          </reference>
          <reference field="5" count="3">
            <x v="4"/>
            <x v="17"/>
            <x v="33"/>
          </reference>
        </references>
      </pivotArea>
    </format>
    <format dxfId="311">
      <pivotArea dataOnly="0" labelOnly="1" fieldPosition="0">
        <references count="2">
          <reference field="4" count="1" selected="0">
            <x v="50"/>
          </reference>
          <reference field="5" count="1">
            <x v="1"/>
          </reference>
        </references>
      </pivotArea>
    </format>
    <format dxfId="310">
      <pivotArea dataOnly="0" labelOnly="1" fieldPosition="0">
        <references count="2">
          <reference field="4" count="1" selected="0">
            <x v="53"/>
          </reference>
          <reference field="5" count="2">
            <x v="1"/>
            <x v="4"/>
          </reference>
        </references>
      </pivotArea>
    </format>
    <format dxfId="309">
      <pivotArea dataOnly="0" labelOnly="1" fieldPosition="0">
        <references count="2">
          <reference field="4" count="1" selected="0">
            <x v="54"/>
          </reference>
          <reference field="5" count="1">
            <x v="1"/>
          </reference>
        </references>
      </pivotArea>
    </format>
    <format dxfId="308">
      <pivotArea dataOnly="0" labelOnly="1" fieldPosition="0">
        <references count="2">
          <reference field="4" count="1" selected="0">
            <x v="55"/>
          </reference>
          <reference field="5" count="2">
            <x v="2"/>
            <x v="4"/>
          </reference>
        </references>
      </pivotArea>
    </format>
    <format dxfId="307">
      <pivotArea dataOnly="0" labelOnly="1" fieldPosition="0">
        <references count="2">
          <reference field="4" count="1" selected="0">
            <x v="56"/>
          </reference>
          <reference field="5" count="2">
            <x v="1"/>
            <x v="12"/>
          </reference>
        </references>
      </pivotArea>
    </format>
    <format dxfId="306">
      <pivotArea dataOnly="0" labelOnly="1" fieldPosition="0">
        <references count="2">
          <reference field="4" count="1" selected="0">
            <x v="57"/>
          </reference>
          <reference field="5" count="4">
            <x v="1"/>
            <x v="14"/>
            <x v="17"/>
            <x v="35"/>
          </reference>
        </references>
      </pivotArea>
    </format>
    <format dxfId="305">
      <pivotArea dataOnly="0" labelOnly="1" fieldPosition="0">
        <references count="2">
          <reference field="4" count="1" selected="0">
            <x v="58"/>
          </reference>
          <reference field="5" count="1">
            <x v="36"/>
          </reference>
        </references>
      </pivotArea>
    </format>
    <format dxfId="304">
      <pivotArea dataOnly="0" labelOnly="1" fieldPosition="0">
        <references count="2">
          <reference field="4" count="1" selected="0">
            <x v="59"/>
          </reference>
          <reference field="5" count="2">
            <x v="4"/>
            <x v="17"/>
          </reference>
        </references>
      </pivotArea>
    </format>
    <format dxfId="303">
      <pivotArea dataOnly="0" labelOnly="1" fieldPosition="0">
        <references count="2">
          <reference field="4" count="1" selected="0">
            <x v="60"/>
          </reference>
          <reference field="5" count="1">
            <x v="14"/>
          </reference>
        </references>
      </pivotArea>
    </format>
    <format dxfId="302">
      <pivotArea dataOnly="0" labelOnly="1" fieldPosition="0">
        <references count="2">
          <reference field="4" count="1" selected="0">
            <x v="61"/>
          </reference>
          <reference field="5" count="2">
            <x v="1"/>
            <x v="37"/>
          </reference>
        </references>
      </pivotArea>
    </format>
    <format dxfId="301">
      <pivotArea dataOnly="0" labelOnly="1" fieldPosition="0">
        <references count="1">
          <reference field="0" count="0"/>
        </references>
      </pivotArea>
    </format>
    <format dxfId="300">
      <pivotArea dataOnly="0" labelOnly="1" grandCol="1" outline="0" fieldPosition="0"/>
    </format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0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dataOnly="0" labelOnly="1" fieldPosition="0">
        <references count="1">
          <reference field="4" count="0"/>
        </references>
      </pivotArea>
    </format>
    <format dxfId="291">
      <pivotArea dataOnly="0" labelOnly="1" grandRow="1" outline="0" fieldPosition="0"/>
    </format>
    <format dxfId="290">
      <pivotArea dataOnly="0" labelOnly="1" fieldPosition="0">
        <references count="2">
          <reference field="4" count="1" selected="0">
            <x v="1"/>
          </reference>
          <reference field="5" count="1">
            <x v="1"/>
          </reference>
        </references>
      </pivotArea>
    </format>
    <format dxfId="289">
      <pivotArea dataOnly="0" labelOnly="1" fieldPosition="0">
        <references count="2">
          <reference field="4" count="1" selected="0">
            <x v="4"/>
          </reference>
          <reference field="5" count="2">
            <x v="1"/>
            <x v="4"/>
          </reference>
        </references>
      </pivotArea>
    </format>
    <format dxfId="288">
      <pivotArea dataOnly="0" labelOnly="1" fieldPosition="0">
        <references count="2">
          <reference field="4" count="1" selected="0">
            <x v="6"/>
          </reference>
          <reference field="5" count="2">
            <x v="1"/>
            <x v="2"/>
          </reference>
        </references>
      </pivotArea>
    </format>
    <format dxfId="287">
      <pivotArea dataOnly="0" labelOnly="1" fieldPosition="0">
        <references count="2">
          <reference field="4" count="1" selected="0">
            <x v="13"/>
          </reference>
          <reference field="5" count="2">
            <x v="1"/>
            <x v="2"/>
          </reference>
        </references>
      </pivotArea>
    </format>
    <format dxfId="286">
      <pivotArea dataOnly="0" labelOnly="1" fieldPosition="0">
        <references count="2">
          <reference field="4" count="1" selected="0">
            <x v="14"/>
          </reference>
          <reference field="5" count="1">
            <x v="1"/>
          </reference>
        </references>
      </pivotArea>
    </format>
    <format dxfId="285">
      <pivotArea dataOnly="0" labelOnly="1" fieldPosition="0">
        <references count="2">
          <reference field="4" count="1" selected="0">
            <x v="15"/>
          </reference>
          <reference field="5" count="1">
            <x v="1"/>
          </reference>
        </references>
      </pivotArea>
    </format>
    <format dxfId="284">
      <pivotArea dataOnly="0" labelOnly="1" fieldPosition="0">
        <references count="2">
          <reference field="4" count="1" selected="0">
            <x v="17"/>
          </reference>
          <reference field="5" count="1">
            <x v="6"/>
          </reference>
        </references>
      </pivotArea>
    </format>
    <format dxfId="283">
      <pivotArea dataOnly="0" labelOnly="1" fieldPosition="0">
        <references count="2">
          <reference field="4" count="1" selected="0">
            <x v="22"/>
          </reference>
          <reference field="5" count="1">
            <x v="15"/>
          </reference>
        </references>
      </pivotArea>
    </format>
    <format dxfId="282">
      <pivotArea dataOnly="0" labelOnly="1" fieldPosition="0">
        <references count="2">
          <reference field="4" count="1" selected="0">
            <x v="24"/>
          </reference>
          <reference field="5" count="2">
            <x v="1"/>
            <x v="11"/>
          </reference>
        </references>
      </pivotArea>
    </format>
    <format dxfId="281">
      <pivotArea dataOnly="0" labelOnly="1" fieldPosition="0">
        <references count="2">
          <reference field="4" count="1" selected="0">
            <x v="26"/>
          </reference>
          <reference field="5" count="5">
            <x v="1"/>
            <x v="2"/>
            <x v="4"/>
            <x v="14"/>
            <x v="17"/>
          </reference>
        </references>
      </pivotArea>
    </format>
    <format dxfId="280">
      <pivotArea dataOnly="0" labelOnly="1" fieldPosition="0">
        <references count="2">
          <reference field="4" count="1" selected="0">
            <x v="27"/>
          </reference>
          <reference field="5" count="2">
            <x v="2"/>
            <x v="20"/>
          </reference>
        </references>
      </pivotArea>
    </format>
    <format dxfId="279">
      <pivotArea dataOnly="0" labelOnly="1" fieldPosition="0">
        <references count="2">
          <reference field="4" count="1" selected="0">
            <x v="29"/>
          </reference>
          <reference field="5" count="1">
            <x v="1"/>
          </reference>
        </references>
      </pivotArea>
    </format>
    <format dxfId="278">
      <pivotArea dataOnly="0" labelOnly="1" fieldPosition="0">
        <references count="2">
          <reference field="4" count="1" selected="0">
            <x v="33"/>
          </reference>
          <reference field="5" count="3">
            <x v="1"/>
            <x v="17"/>
            <x v="34"/>
          </reference>
        </references>
      </pivotArea>
    </format>
    <format dxfId="277">
      <pivotArea dataOnly="0" labelOnly="1" fieldPosition="0">
        <references count="2">
          <reference field="4" count="1" selected="0">
            <x v="34"/>
          </reference>
          <reference field="5" count="1">
            <x v="1"/>
          </reference>
        </references>
      </pivotArea>
    </format>
    <format dxfId="276">
      <pivotArea dataOnly="0" labelOnly="1" fieldPosition="0">
        <references count="2">
          <reference field="4" count="1" selected="0">
            <x v="36"/>
          </reference>
          <reference field="5" count="1">
            <x v="1"/>
          </reference>
        </references>
      </pivotArea>
    </format>
    <format dxfId="275">
      <pivotArea dataOnly="0" labelOnly="1" fieldPosition="0">
        <references count="2">
          <reference field="4" count="1" selected="0">
            <x v="42"/>
          </reference>
          <reference field="5" count="1">
            <x v="1"/>
          </reference>
        </references>
      </pivotArea>
    </format>
    <format dxfId="274">
      <pivotArea dataOnly="0" labelOnly="1" fieldPosition="0">
        <references count="2">
          <reference field="4" count="1" selected="0">
            <x v="46"/>
          </reference>
          <reference field="5" count="2">
            <x v="1"/>
            <x v="2"/>
          </reference>
        </references>
      </pivotArea>
    </format>
    <format dxfId="273">
      <pivotArea dataOnly="0" labelOnly="1" fieldPosition="0">
        <references count="2">
          <reference field="4" count="1" selected="0">
            <x v="49"/>
          </reference>
          <reference field="5" count="3">
            <x v="4"/>
            <x v="17"/>
            <x v="33"/>
          </reference>
        </references>
      </pivotArea>
    </format>
    <format dxfId="272">
      <pivotArea dataOnly="0" labelOnly="1" fieldPosition="0">
        <references count="2">
          <reference field="4" count="1" selected="0">
            <x v="50"/>
          </reference>
          <reference field="5" count="1">
            <x v="1"/>
          </reference>
        </references>
      </pivotArea>
    </format>
    <format dxfId="271">
      <pivotArea dataOnly="0" labelOnly="1" fieldPosition="0">
        <references count="2">
          <reference field="4" count="1" selected="0">
            <x v="53"/>
          </reference>
          <reference field="5" count="2">
            <x v="1"/>
            <x v="4"/>
          </reference>
        </references>
      </pivotArea>
    </format>
    <format dxfId="270">
      <pivotArea dataOnly="0" labelOnly="1" fieldPosition="0">
        <references count="2">
          <reference field="4" count="1" selected="0">
            <x v="54"/>
          </reference>
          <reference field="5" count="1">
            <x v="1"/>
          </reference>
        </references>
      </pivotArea>
    </format>
    <format dxfId="269">
      <pivotArea dataOnly="0" labelOnly="1" fieldPosition="0">
        <references count="2">
          <reference field="4" count="1" selected="0">
            <x v="55"/>
          </reference>
          <reference field="5" count="2">
            <x v="2"/>
            <x v="4"/>
          </reference>
        </references>
      </pivotArea>
    </format>
    <format dxfId="268">
      <pivotArea dataOnly="0" labelOnly="1" fieldPosition="0">
        <references count="2">
          <reference field="4" count="1" selected="0">
            <x v="56"/>
          </reference>
          <reference field="5" count="2">
            <x v="1"/>
            <x v="12"/>
          </reference>
        </references>
      </pivotArea>
    </format>
    <format dxfId="267">
      <pivotArea dataOnly="0" labelOnly="1" fieldPosition="0">
        <references count="2">
          <reference field="4" count="1" selected="0">
            <x v="57"/>
          </reference>
          <reference field="5" count="4">
            <x v="1"/>
            <x v="14"/>
            <x v="17"/>
            <x v="35"/>
          </reference>
        </references>
      </pivotArea>
    </format>
    <format dxfId="266">
      <pivotArea dataOnly="0" labelOnly="1" fieldPosition="0">
        <references count="2">
          <reference field="4" count="1" selected="0">
            <x v="58"/>
          </reference>
          <reference field="5" count="1">
            <x v="36"/>
          </reference>
        </references>
      </pivotArea>
    </format>
    <format dxfId="265">
      <pivotArea dataOnly="0" labelOnly="1" fieldPosition="0">
        <references count="2">
          <reference field="4" count="1" selected="0">
            <x v="59"/>
          </reference>
          <reference field="5" count="2">
            <x v="4"/>
            <x v="17"/>
          </reference>
        </references>
      </pivotArea>
    </format>
    <format dxfId="264">
      <pivotArea dataOnly="0" labelOnly="1" fieldPosition="0">
        <references count="2">
          <reference field="4" count="1" selected="0">
            <x v="60"/>
          </reference>
          <reference field="5" count="1">
            <x v="14"/>
          </reference>
        </references>
      </pivotArea>
    </format>
    <format dxfId="263">
      <pivotArea dataOnly="0" labelOnly="1" fieldPosition="0">
        <references count="2">
          <reference field="4" count="1" selected="0">
            <x v="61"/>
          </reference>
          <reference field="5" count="2">
            <x v="1"/>
            <x v="37"/>
          </reference>
        </references>
      </pivotArea>
    </format>
    <format dxfId="262">
      <pivotArea dataOnly="0" labelOnly="1" fieldPosition="0">
        <references count="1">
          <reference field="0" count="0"/>
        </references>
      </pivotArea>
    </format>
    <format dxfId="261">
      <pivotArea dataOnly="0" labelOnly="1" grandCol="1" outline="0" fieldPosition="0"/>
    </format>
    <format dxfId="260">
      <pivotArea type="all" dataOnly="0" outline="0" fieldPosition="0"/>
    </format>
    <format dxfId="259">
      <pivotArea outline="0" collapsedLevelsAreSubtotals="1" fieldPosition="0"/>
    </format>
    <format dxfId="258">
      <pivotArea type="origin" dataOnly="0" labelOnly="1" outline="0" fieldPosition="0"/>
    </format>
    <format dxfId="257">
      <pivotArea field="0" type="button" dataOnly="0" labelOnly="1" outline="0" axis="axisCol" fieldPosition="0"/>
    </format>
    <format dxfId="256">
      <pivotArea type="topRight" dataOnly="0" labelOnly="1" outline="0" fieldPosition="0"/>
    </format>
    <format dxfId="255">
      <pivotArea field="4" type="button" dataOnly="0" labelOnly="1" outline="0" axis="axisRow" fieldPosition="0"/>
    </format>
    <format dxfId="254">
      <pivotArea field="5" type="button" dataOnly="0" labelOnly="1" outline="0" axis="axisRow" fieldPosition="1"/>
    </format>
    <format dxfId="253">
      <pivotArea dataOnly="0" labelOnly="1" fieldPosition="0">
        <references count="1">
          <reference field="4" count="0"/>
        </references>
      </pivotArea>
    </format>
    <format dxfId="252">
      <pivotArea dataOnly="0" labelOnly="1" grandRow="1" outline="0" fieldPosition="0"/>
    </format>
    <format dxfId="251">
      <pivotArea dataOnly="0" labelOnly="1" fieldPosition="0">
        <references count="2">
          <reference field="4" count="1" selected="0">
            <x v="1"/>
          </reference>
          <reference field="5" count="1">
            <x v="1"/>
          </reference>
        </references>
      </pivotArea>
    </format>
    <format dxfId="250">
      <pivotArea dataOnly="0" labelOnly="1" fieldPosition="0">
        <references count="2">
          <reference field="4" count="1" selected="0">
            <x v="4"/>
          </reference>
          <reference field="5" count="2">
            <x v="1"/>
            <x v="4"/>
          </reference>
        </references>
      </pivotArea>
    </format>
    <format dxfId="249">
      <pivotArea dataOnly="0" labelOnly="1" fieldPosition="0">
        <references count="2">
          <reference field="4" count="1" selected="0">
            <x v="6"/>
          </reference>
          <reference field="5" count="2">
            <x v="1"/>
            <x v="2"/>
          </reference>
        </references>
      </pivotArea>
    </format>
    <format dxfId="248">
      <pivotArea dataOnly="0" labelOnly="1" fieldPosition="0">
        <references count="2">
          <reference field="4" count="1" selected="0">
            <x v="13"/>
          </reference>
          <reference field="5" count="2">
            <x v="1"/>
            <x v="2"/>
          </reference>
        </references>
      </pivotArea>
    </format>
    <format dxfId="247">
      <pivotArea dataOnly="0" labelOnly="1" fieldPosition="0">
        <references count="2">
          <reference field="4" count="1" selected="0">
            <x v="14"/>
          </reference>
          <reference field="5" count="1">
            <x v="1"/>
          </reference>
        </references>
      </pivotArea>
    </format>
    <format dxfId="246">
      <pivotArea dataOnly="0" labelOnly="1" fieldPosition="0">
        <references count="2">
          <reference field="4" count="1" selected="0">
            <x v="15"/>
          </reference>
          <reference field="5" count="1">
            <x v="1"/>
          </reference>
        </references>
      </pivotArea>
    </format>
    <format dxfId="245">
      <pivotArea dataOnly="0" labelOnly="1" fieldPosition="0">
        <references count="2">
          <reference field="4" count="1" selected="0">
            <x v="17"/>
          </reference>
          <reference field="5" count="1">
            <x v="6"/>
          </reference>
        </references>
      </pivotArea>
    </format>
    <format dxfId="244">
      <pivotArea dataOnly="0" labelOnly="1" fieldPosition="0">
        <references count="2">
          <reference field="4" count="1" selected="0">
            <x v="22"/>
          </reference>
          <reference field="5" count="1">
            <x v="15"/>
          </reference>
        </references>
      </pivotArea>
    </format>
    <format dxfId="243">
      <pivotArea dataOnly="0" labelOnly="1" fieldPosition="0">
        <references count="2">
          <reference field="4" count="1" selected="0">
            <x v="24"/>
          </reference>
          <reference field="5" count="2">
            <x v="1"/>
            <x v="11"/>
          </reference>
        </references>
      </pivotArea>
    </format>
    <format dxfId="242">
      <pivotArea dataOnly="0" labelOnly="1" fieldPosition="0">
        <references count="2">
          <reference field="4" count="1" selected="0">
            <x v="26"/>
          </reference>
          <reference field="5" count="5">
            <x v="1"/>
            <x v="2"/>
            <x v="4"/>
            <x v="14"/>
            <x v="17"/>
          </reference>
        </references>
      </pivotArea>
    </format>
    <format dxfId="241">
      <pivotArea dataOnly="0" labelOnly="1" fieldPosition="0">
        <references count="2">
          <reference field="4" count="1" selected="0">
            <x v="27"/>
          </reference>
          <reference field="5" count="2">
            <x v="2"/>
            <x v="20"/>
          </reference>
        </references>
      </pivotArea>
    </format>
    <format dxfId="240">
      <pivotArea dataOnly="0" labelOnly="1" fieldPosition="0">
        <references count="2">
          <reference field="4" count="1" selected="0">
            <x v="29"/>
          </reference>
          <reference field="5" count="1">
            <x v="1"/>
          </reference>
        </references>
      </pivotArea>
    </format>
    <format dxfId="239">
      <pivotArea dataOnly="0" labelOnly="1" fieldPosition="0">
        <references count="2">
          <reference field="4" count="1" selected="0">
            <x v="33"/>
          </reference>
          <reference field="5" count="3">
            <x v="1"/>
            <x v="17"/>
            <x v="34"/>
          </reference>
        </references>
      </pivotArea>
    </format>
    <format dxfId="238">
      <pivotArea dataOnly="0" labelOnly="1" fieldPosition="0">
        <references count="2">
          <reference field="4" count="1" selected="0">
            <x v="34"/>
          </reference>
          <reference field="5" count="1">
            <x v="1"/>
          </reference>
        </references>
      </pivotArea>
    </format>
    <format dxfId="237">
      <pivotArea dataOnly="0" labelOnly="1" fieldPosition="0">
        <references count="2">
          <reference field="4" count="1" selected="0">
            <x v="36"/>
          </reference>
          <reference field="5" count="1">
            <x v="1"/>
          </reference>
        </references>
      </pivotArea>
    </format>
    <format dxfId="236">
      <pivotArea dataOnly="0" labelOnly="1" fieldPosition="0">
        <references count="2">
          <reference field="4" count="1" selected="0">
            <x v="42"/>
          </reference>
          <reference field="5" count="1">
            <x v="1"/>
          </reference>
        </references>
      </pivotArea>
    </format>
    <format dxfId="235">
      <pivotArea dataOnly="0" labelOnly="1" fieldPosition="0">
        <references count="2">
          <reference field="4" count="1" selected="0">
            <x v="46"/>
          </reference>
          <reference field="5" count="2">
            <x v="1"/>
            <x v="2"/>
          </reference>
        </references>
      </pivotArea>
    </format>
    <format dxfId="234">
      <pivotArea dataOnly="0" labelOnly="1" fieldPosition="0">
        <references count="2">
          <reference field="4" count="1" selected="0">
            <x v="49"/>
          </reference>
          <reference field="5" count="3">
            <x v="4"/>
            <x v="17"/>
            <x v="33"/>
          </reference>
        </references>
      </pivotArea>
    </format>
    <format dxfId="233">
      <pivotArea dataOnly="0" labelOnly="1" fieldPosition="0">
        <references count="2">
          <reference field="4" count="1" selected="0">
            <x v="50"/>
          </reference>
          <reference field="5" count="1">
            <x v="1"/>
          </reference>
        </references>
      </pivotArea>
    </format>
    <format dxfId="232">
      <pivotArea dataOnly="0" labelOnly="1" fieldPosition="0">
        <references count="2">
          <reference field="4" count="1" selected="0">
            <x v="53"/>
          </reference>
          <reference field="5" count="2">
            <x v="1"/>
            <x v="4"/>
          </reference>
        </references>
      </pivotArea>
    </format>
    <format dxfId="231">
      <pivotArea dataOnly="0" labelOnly="1" fieldPosition="0">
        <references count="2">
          <reference field="4" count="1" selected="0">
            <x v="54"/>
          </reference>
          <reference field="5" count="1">
            <x v="1"/>
          </reference>
        </references>
      </pivotArea>
    </format>
    <format dxfId="230">
      <pivotArea dataOnly="0" labelOnly="1" fieldPosition="0">
        <references count="2">
          <reference field="4" count="1" selected="0">
            <x v="55"/>
          </reference>
          <reference field="5" count="2">
            <x v="2"/>
            <x v="4"/>
          </reference>
        </references>
      </pivotArea>
    </format>
    <format dxfId="229">
      <pivotArea dataOnly="0" labelOnly="1" fieldPosition="0">
        <references count="2">
          <reference field="4" count="1" selected="0">
            <x v="56"/>
          </reference>
          <reference field="5" count="2">
            <x v="1"/>
            <x v="12"/>
          </reference>
        </references>
      </pivotArea>
    </format>
    <format dxfId="228">
      <pivotArea dataOnly="0" labelOnly="1" fieldPosition="0">
        <references count="2">
          <reference field="4" count="1" selected="0">
            <x v="57"/>
          </reference>
          <reference field="5" count="4">
            <x v="1"/>
            <x v="14"/>
            <x v="17"/>
            <x v="35"/>
          </reference>
        </references>
      </pivotArea>
    </format>
    <format dxfId="227">
      <pivotArea dataOnly="0" labelOnly="1" fieldPosition="0">
        <references count="2">
          <reference field="4" count="1" selected="0">
            <x v="58"/>
          </reference>
          <reference field="5" count="1">
            <x v="36"/>
          </reference>
        </references>
      </pivotArea>
    </format>
    <format dxfId="226">
      <pivotArea dataOnly="0" labelOnly="1" fieldPosition="0">
        <references count="2">
          <reference field="4" count="1" selected="0">
            <x v="59"/>
          </reference>
          <reference field="5" count="2">
            <x v="4"/>
            <x v="17"/>
          </reference>
        </references>
      </pivotArea>
    </format>
    <format dxfId="225">
      <pivotArea dataOnly="0" labelOnly="1" fieldPosition="0">
        <references count="2">
          <reference field="4" count="1" selected="0">
            <x v="60"/>
          </reference>
          <reference field="5" count="1">
            <x v="14"/>
          </reference>
        </references>
      </pivotArea>
    </format>
    <format dxfId="224">
      <pivotArea dataOnly="0" labelOnly="1" fieldPosition="0">
        <references count="2">
          <reference field="4" count="1" selected="0">
            <x v="61"/>
          </reference>
          <reference field="5" count="2">
            <x v="1"/>
            <x v="37"/>
          </reference>
        </references>
      </pivotArea>
    </format>
    <format dxfId="223">
      <pivotArea dataOnly="0" labelOnly="1" fieldPosition="0">
        <references count="1">
          <reference field="0" count="0"/>
        </references>
      </pivotArea>
    </format>
    <format dxfId="222">
      <pivotArea dataOnly="0" labelOnly="1" grandCol="1" outline="0" fieldPosition="0"/>
    </format>
    <format dxfId="221">
      <pivotArea type="all" dataOnly="0" outline="0" fieldPosition="0"/>
    </format>
    <format dxfId="220">
      <pivotArea outline="0" collapsedLevelsAreSubtotals="1" fieldPosition="0"/>
    </format>
    <format dxfId="219">
      <pivotArea type="origin" dataOnly="0" labelOnly="1" outline="0" fieldPosition="0"/>
    </format>
    <format dxfId="218">
      <pivotArea field="0" type="button" dataOnly="0" labelOnly="1" outline="0" axis="axisCol" fieldPosition="0"/>
    </format>
    <format dxfId="217">
      <pivotArea type="topRight" dataOnly="0" labelOnly="1" outline="0" fieldPosition="0"/>
    </format>
    <format dxfId="216">
      <pivotArea field="4" type="button" dataOnly="0" labelOnly="1" outline="0" axis="axisRow" fieldPosition="0"/>
    </format>
    <format dxfId="215">
      <pivotArea field="5" type="button" dataOnly="0" labelOnly="1" outline="0" axis="axisRow" fieldPosition="1"/>
    </format>
    <format dxfId="214">
      <pivotArea dataOnly="0" labelOnly="1" fieldPosition="0">
        <references count="1">
          <reference field="4" count="0"/>
        </references>
      </pivotArea>
    </format>
    <format dxfId="213">
      <pivotArea dataOnly="0" labelOnly="1" grandRow="1" outline="0" fieldPosition="0"/>
    </format>
    <format dxfId="212">
      <pivotArea dataOnly="0" labelOnly="1" fieldPosition="0">
        <references count="2">
          <reference field="4" count="1" selected="0">
            <x v="1"/>
          </reference>
          <reference field="5" count="1">
            <x v="1"/>
          </reference>
        </references>
      </pivotArea>
    </format>
    <format dxfId="211">
      <pivotArea dataOnly="0" labelOnly="1" fieldPosition="0">
        <references count="2">
          <reference field="4" count="1" selected="0">
            <x v="4"/>
          </reference>
          <reference field="5" count="2">
            <x v="1"/>
            <x v="4"/>
          </reference>
        </references>
      </pivotArea>
    </format>
    <format dxfId="210">
      <pivotArea dataOnly="0" labelOnly="1" fieldPosition="0">
        <references count="2">
          <reference field="4" count="1" selected="0">
            <x v="6"/>
          </reference>
          <reference field="5" count="2">
            <x v="1"/>
            <x v="2"/>
          </reference>
        </references>
      </pivotArea>
    </format>
    <format dxfId="209">
      <pivotArea dataOnly="0" labelOnly="1" fieldPosition="0">
        <references count="2">
          <reference field="4" count="1" selected="0">
            <x v="13"/>
          </reference>
          <reference field="5" count="2">
            <x v="1"/>
            <x v="2"/>
          </reference>
        </references>
      </pivotArea>
    </format>
    <format dxfId="208">
      <pivotArea dataOnly="0" labelOnly="1" fieldPosition="0">
        <references count="2">
          <reference field="4" count="1" selected="0">
            <x v="14"/>
          </reference>
          <reference field="5" count="1">
            <x v="1"/>
          </reference>
        </references>
      </pivotArea>
    </format>
    <format dxfId="207">
      <pivotArea dataOnly="0" labelOnly="1" fieldPosition="0">
        <references count="2">
          <reference field="4" count="1" selected="0">
            <x v="15"/>
          </reference>
          <reference field="5" count="1">
            <x v="1"/>
          </reference>
        </references>
      </pivotArea>
    </format>
    <format dxfId="206">
      <pivotArea dataOnly="0" labelOnly="1" fieldPosition="0">
        <references count="2">
          <reference field="4" count="1" selected="0">
            <x v="17"/>
          </reference>
          <reference field="5" count="1">
            <x v="6"/>
          </reference>
        </references>
      </pivotArea>
    </format>
    <format dxfId="205">
      <pivotArea dataOnly="0" labelOnly="1" fieldPosition="0">
        <references count="2">
          <reference field="4" count="1" selected="0">
            <x v="22"/>
          </reference>
          <reference field="5" count="1">
            <x v="15"/>
          </reference>
        </references>
      </pivotArea>
    </format>
    <format dxfId="204">
      <pivotArea dataOnly="0" labelOnly="1" fieldPosition="0">
        <references count="2">
          <reference field="4" count="1" selected="0">
            <x v="24"/>
          </reference>
          <reference field="5" count="2">
            <x v="1"/>
            <x v="11"/>
          </reference>
        </references>
      </pivotArea>
    </format>
    <format dxfId="203">
      <pivotArea dataOnly="0" labelOnly="1" fieldPosition="0">
        <references count="2">
          <reference field="4" count="1" selected="0">
            <x v="26"/>
          </reference>
          <reference field="5" count="5">
            <x v="1"/>
            <x v="2"/>
            <x v="4"/>
            <x v="14"/>
            <x v="17"/>
          </reference>
        </references>
      </pivotArea>
    </format>
    <format dxfId="202">
      <pivotArea dataOnly="0" labelOnly="1" fieldPosition="0">
        <references count="2">
          <reference field="4" count="1" selected="0">
            <x v="27"/>
          </reference>
          <reference field="5" count="2">
            <x v="2"/>
            <x v="20"/>
          </reference>
        </references>
      </pivotArea>
    </format>
    <format dxfId="201">
      <pivotArea dataOnly="0" labelOnly="1" fieldPosition="0">
        <references count="2">
          <reference field="4" count="1" selected="0">
            <x v="29"/>
          </reference>
          <reference field="5" count="1">
            <x v="1"/>
          </reference>
        </references>
      </pivotArea>
    </format>
    <format dxfId="200">
      <pivotArea dataOnly="0" labelOnly="1" fieldPosition="0">
        <references count="2">
          <reference field="4" count="1" selected="0">
            <x v="33"/>
          </reference>
          <reference field="5" count="3">
            <x v="1"/>
            <x v="17"/>
            <x v="34"/>
          </reference>
        </references>
      </pivotArea>
    </format>
    <format dxfId="199">
      <pivotArea dataOnly="0" labelOnly="1" fieldPosition="0">
        <references count="2">
          <reference field="4" count="1" selected="0">
            <x v="34"/>
          </reference>
          <reference field="5" count="1">
            <x v="1"/>
          </reference>
        </references>
      </pivotArea>
    </format>
    <format dxfId="198">
      <pivotArea dataOnly="0" labelOnly="1" fieldPosition="0">
        <references count="2">
          <reference field="4" count="1" selected="0">
            <x v="36"/>
          </reference>
          <reference field="5" count="1">
            <x v="1"/>
          </reference>
        </references>
      </pivotArea>
    </format>
    <format dxfId="197">
      <pivotArea dataOnly="0" labelOnly="1" fieldPosition="0">
        <references count="2">
          <reference field="4" count="1" selected="0">
            <x v="42"/>
          </reference>
          <reference field="5" count="1">
            <x v="1"/>
          </reference>
        </references>
      </pivotArea>
    </format>
    <format dxfId="196">
      <pivotArea dataOnly="0" labelOnly="1" fieldPosition="0">
        <references count="2">
          <reference field="4" count="1" selected="0">
            <x v="46"/>
          </reference>
          <reference field="5" count="2">
            <x v="1"/>
            <x v="2"/>
          </reference>
        </references>
      </pivotArea>
    </format>
    <format dxfId="195">
      <pivotArea dataOnly="0" labelOnly="1" fieldPosition="0">
        <references count="2">
          <reference field="4" count="1" selected="0">
            <x v="49"/>
          </reference>
          <reference field="5" count="3">
            <x v="4"/>
            <x v="17"/>
            <x v="33"/>
          </reference>
        </references>
      </pivotArea>
    </format>
    <format dxfId="194">
      <pivotArea dataOnly="0" labelOnly="1" fieldPosition="0">
        <references count="2">
          <reference field="4" count="1" selected="0">
            <x v="50"/>
          </reference>
          <reference field="5" count="1">
            <x v="1"/>
          </reference>
        </references>
      </pivotArea>
    </format>
    <format dxfId="193">
      <pivotArea dataOnly="0" labelOnly="1" fieldPosition="0">
        <references count="2">
          <reference field="4" count="1" selected="0">
            <x v="53"/>
          </reference>
          <reference field="5" count="2">
            <x v="1"/>
            <x v="4"/>
          </reference>
        </references>
      </pivotArea>
    </format>
    <format dxfId="192">
      <pivotArea dataOnly="0" labelOnly="1" fieldPosition="0">
        <references count="2">
          <reference field="4" count="1" selected="0">
            <x v="54"/>
          </reference>
          <reference field="5" count="1">
            <x v="1"/>
          </reference>
        </references>
      </pivotArea>
    </format>
    <format dxfId="191">
      <pivotArea dataOnly="0" labelOnly="1" fieldPosition="0">
        <references count="2">
          <reference field="4" count="1" selected="0">
            <x v="55"/>
          </reference>
          <reference field="5" count="2">
            <x v="2"/>
            <x v="4"/>
          </reference>
        </references>
      </pivotArea>
    </format>
    <format dxfId="190">
      <pivotArea dataOnly="0" labelOnly="1" fieldPosition="0">
        <references count="2">
          <reference field="4" count="1" selected="0">
            <x v="56"/>
          </reference>
          <reference field="5" count="2">
            <x v="1"/>
            <x v="12"/>
          </reference>
        </references>
      </pivotArea>
    </format>
    <format dxfId="189">
      <pivotArea dataOnly="0" labelOnly="1" fieldPosition="0">
        <references count="2">
          <reference field="4" count="1" selected="0">
            <x v="57"/>
          </reference>
          <reference field="5" count="4">
            <x v="1"/>
            <x v="14"/>
            <x v="17"/>
            <x v="35"/>
          </reference>
        </references>
      </pivotArea>
    </format>
    <format dxfId="188">
      <pivotArea dataOnly="0" labelOnly="1" fieldPosition="0">
        <references count="2">
          <reference field="4" count="1" selected="0">
            <x v="58"/>
          </reference>
          <reference field="5" count="1">
            <x v="36"/>
          </reference>
        </references>
      </pivotArea>
    </format>
    <format dxfId="187">
      <pivotArea dataOnly="0" labelOnly="1" fieldPosition="0">
        <references count="2">
          <reference field="4" count="1" selected="0">
            <x v="59"/>
          </reference>
          <reference field="5" count="2">
            <x v="4"/>
            <x v="17"/>
          </reference>
        </references>
      </pivotArea>
    </format>
    <format dxfId="186">
      <pivotArea dataOnly="0" labelOnly="1" fieldPosition="0">
        <references count="2">
          <reference field="4" count="1" selected="0">
            <x v="60"/>
          </reference>
          <reference field="5" count="1">
            <x v="14"/>
          </reference>
        </references>
      </pivotArea>
    </format>
    <format dxfId="185">
      <pivotArea dataOnly="0" labelOnly="1" fieldPosition="0">
        <references count="2">
          <reference field="4" count="1" selected="0">
            <x v="61"/>
          </reference>
          <reference field="5" count="2">
            <x v="1"/>
            <x v="37"/>
          </reference>
        </references>
      </pivotArea>
    </format>
    <format dxfId="184">
      <pivotArea dataOnly="0" labelOnly="1" fieldPosition="0">
        <references count="1">
          <reference field="0" count="0"/>
        </references>
      </pivotArea>
    </format>
    <format dxfId="18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4:D17" firstHeaderRow="1" firstDataRow="1" firstDataCol="2" rowPageCount="2" colPageCount="1"/>
  <pivotFields count="24">
    <pivotField numFmtId="165" showAll="0" defaultSubtotal="0"/>
    <pivotField axis="axisPage" multipleItemSelectionAllowed="1" showAll="0">
      <items count="12">
        <item x="0"/>
        <item x="1"/>
        <item x="2"/>
        <item x="3"/>
        <item x="4"/>
        <item m="1" x="9"/>
        <item x="5"/>
        <item x="6"/>
        <item m="1" x="10"/>
        <item x="7"/>
        <item x="8"/>
        <item t="default"/>
      </items>
    </pivotField>
    <pivotField axis="axisPage" showAll="0">
      <items count="2">
        <item x="0"/>
        <item t="default"/>
      </items>
    </pivotField>
    <pivotField showAll="0"/>
    <pivotField axis="axisRow" outline="0" showAll="0" sortType="ascending" defaultSubtotal="0">
      <items count="42">
        <item x="4"/>
        <item m="1" x="32"/>
        <item x="5"/>
        <item m="1" x="28"/>
        <item m="1" x="33"/>
        <item m="1" x="12"/>
        <item m="1" x="31"/>
        <item m="1" x="27"/>
        <item m="1" x="20"/>
        <item m="1" x="37"/>
        <item m="1" x="8"/>
        <item m="1" x="21"/>
        <item m="1" x="30"/>
        <item x="1"/>
        <item m="1" x="35"/>
        <item x="6"/>
        <item m="1" x="25"/>
        <item m="1" x="13"/>
        <item m="1" x="15"/>
        <item m="1" x="9"/>
        <item m="1" x="19"/>
        <item x="0"/>
        <item m="1" x="36"/>
        <item m="1" x="38"/>
        <item m="1" x="11"/>
        <item m="1" x="10"/>
        <item m="1" x="14"/>
        <item m="1" x="40"/>
        <item m="1" x="16"/>
        <item m="1" x="24"/>
        <item m="1" x="26"/>
        <item m="1" x="29"/>
        <item m="1" x="39"/>
        <item x="3"/>
        <item m="1" x="34"/>
        <item m="1" x="41"/>
        <item x="7"/>
        <item m="1" x="18"/>
        <item x="2"/>
        <item m="1" x="23"/>
        <item m="1" x="17"/>
        <item m="1" x="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16">
        <item x="1"/>
        <item m="1" x="6"/>
        <item m="1" x="11"/>
        <item m="1" x="12"/>
        <item x="2"/>
        <item x="0"/>
        <item m="1" x="4"/>
        <item m="1" x="3"/>
        <item m="1" x="9"/>
        <item m="1" x="8"/>
        <item m="1" x="7"/>
        <item m="1" x="5"/>
        <item m="1" x="14"/>
        <item m="1" x="13"/>
        <item m="1" x="10"/>
        <item t="default"/>
      </items>
    </pivotField>
    <pivotField showAll="0"/>
    <pivotField showAll="0"/>
    <pivotField showAll="0"/>
    <pivotField showAll="0" defaultSubtotal="0"/>
    <pivotField showAll="0"/>
    <pivotField dataField="1"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</pivotFields>
  <rowFields count="2">
    <field x="4"/>
    <field x="5"/>
  </rowFields>
  <rowItems count="13">
    <i>
      <x/>
      <x/>
    </i>
    <i r="1">
      <x v="5"/>
    </i>
    <i>
      <x v="2"/>
      <x v="5"/>
    </i>
    <i>
      <x v="13"/>
      <x/>
    </i>
    <i r="1">
      <x v="5"/>
    </i>
    <i>
      <x v="15"/>
      <x v="5"/>
    </i>
    <i>
      <x v="21"/>
      <x/>
    </i>
    <i r="1">
      <x v="4"/>
    </i>
    <i r="1">
      <x v="5"/>
    </i>
    <i>
      <x v="33"/>
      <x v="5"/>
    </i>
    <i>
      <x v="36"/>
      <x v="5"/>
    </i>
    <i>
      <x v="38"/>
      <x v="5"/>
    </i>
    <i t="grand">
      <x/>
    </i>
  </rowItems>
  <colItems count="1">
    <i/>
  </colItems>
  <pageFields count="2">
    <pageField fld="2" hier="-1"/>
    <pageField fld="1" hier="-1"/>
  </pageFields>
  <dataFields count="1">
    <dataField name="Sum of FG (Packing O/p)" fld="11" baseField="0" baseItem="0"/>
  </dataFields>
  <formats count="182">
    <format dxfId="182">
      <pivotArea type="all" dataOnly="0" outline="0" fieldPosition="0"/>
    </format>
    <format dxfId="181">
      <pivotArea outline="0" collapsedLevelsAreSubtotals="1" fieldPosition="0"/>
    </format>
    <format dxfId="180">
      <pivotArea type="origin" dataOnly="0" labelOnly="1" outline="0" fieldPosition="0"/>
    </format>
    <format dxfId="179">
      <pivotArea type="topRight" dataOnly="0" labelOnly="1" outline="0" fieldPosition="0"/>
    </format>
    <format dxfId="178">
      <pivotArea field="4" type="button" dataOnly="0" labelOnly="1" outline="0" axis="axisRow" fieldPosition="0"/>
    </format>
    <format dxfId="177">
      <pivotArea field="5" type="button" dataOnly="0" labelOnly="1" outline="0" axis="axisRow" fieldPosition="1"/>
    </format>
    <format dxfId="176">
      <pivotArea dataOnly="0" labelOnly="1" grandRow="1" outline="0" fieldPosition="0"/>
    </format>
    <format dxfId="175">
      <pivotArea dataOnly="0" labelOnly="1" grandCol="1" outline="0" fieldPosition="0"/>
    </format>
    <format dxfId="174">
      <pivotArea type="all" dataOnly="0" outline="0" fieldPosition="0"/>
    </format>
    <format dxfId="173">
      <pivotArea outline="0" collapsedLevelsAreSubtotals="1" fieldPosition="0"/>
    </format>
    <format dxfId="172">
      <pivotArea type="origin" dataOnly="0" labelOnly="1" outline="0" fieldPosition="0"/>
    </format>
    <format dxfId="171">
      <pivotArea type="topRight" dataOnly="0" labelOnly="1" outline="0" fieldPosition="0"/>
    </format>
    <format dxfId="170">
      <pivotArea field="4" type="button" dataOnly="0" labelOnly="1" outline="0" axis="axisRow" fieldPosition="0"/>
    </format>
    <format dxfId="169">
      <pivotArea field="5" type="button" dataOnly="0" labelOnly="1" outline="0" axis="axisRow" fieldPosition="1"/>
    </format>
    <format dxfId="168">
      <pivotArea dataOnly="0" labelOnly="1" grandRow="1" outline="0" fieldPosition="0"/>
    </format>
    <format dxfId="167">
      <pivotArea dataOnly="0" labelOnly="1" grandCol="1" outline="0" fieldPosition="0"/>
    </format>
    <format dxfId="166">
      <pivotArea type="all" dataOnly="0" outline="0" fieldPosition="0"/>
    </format>
    <format dxfId="165">
      <pivotArea outline="0" collapsedLevelsAreSubtotals="1" fieldPosition="0"/>
    </format>
    <format dxfId="164">
      <pivotArea type="origin" dataOnly="0" labelOnly="1" outline="0" fieldPosition="0"/>
    </format>
    <format dxfId="163">
      <pivotArea type="topRight" dataOnly="0" labelOnly="1" outline="0" fieldPosition="0"/>
    </format>
    <format dxfId="162">
      <pivotArea field="4" type="button" dataOnly="0" labelOnly="1" outline="0" axis="axisRow" fieldPosition="0"/>
    </format>
    <format dxfId="161">
      <pivotArea field="5" type="button" dataOnly="0" labelOnly="1" outline="0" axis="axisRow" fieldPosition="1"/>
    </format>
    <format dxfId="160">
      <pivotArea dataOnly="0" labelOnly="1" fieldPosition="0">
        <references count="1">
          <reference field="4" count="30">
            <x v="0"/>
            <x v="1"/>
            <x v="2"/>
            <x v="3"/>
            <x v="4"/>
            <x v="5"/>
            <x v="7"/>
            <x v="9"/>
            <x v="10"/>
            <x v="11"/>
            <x v="12"/>
            <x v="13"/>
            <x v="14"/>
            <x v="16"/>
            <x v="17"/>
            <x v="21"/>
            <x v="22"/>
            <x v="23"/>
            <x v="24"/>
            <x v="25"/>
            <x v="26"/>
            <x v="30"/>
            <x v="31"/>
            <x v="32"/>
            <x v="33"/>
            <x v="34"/>
            <x v="35"/>
            <x v="38"/>
            <x v="39"/>
            <x v="41"/>
          </reference>
        </references>
      </pivotArea>
    </format>
    <format dxfId="159">
      <pivotArea dataOnly="0" labelOnly="1" grandRow="1" outline="0" fieldPosition="0"/>
    </format>
    <format dxfId="158">
      <pivotArea dataOnly="0" labelOnly="1" fieldPosition="0">
        <references count="2">
          <reference field="4" count="1" selected="0">
            <x v="0"/>
          </reference>
          <reference field="5" count="2">
            <x v="0"/>
            <x v="5"/>
          </reference>
        </references>
      </pivotArea>
    </format>
    <format dxfId="157">
      <pivotArea dataOnly="0" labelOnly="1" fieldPosition="0">
        <references count="2">
          <reference field="4" count="1" selected="0">
            <x v="1"/>
          </reference>
          <reference field="5" count="3">
            <x v="0"/>
            <x v="3"/>
            <x v="5"/>
          </reference>
        </references>
      </pivotArea>
    </format>
    <format dxfId="156">
      <pivotArea dataOnly="0" labelOnly="1" fieldPosition="0">
        <references count="2">
          <reference field="4" count="1" selected="0">
            <x v="2"/>
          </reference>
          <reference field="5" count="2">
            <x v="0"/>
            <x v="5"/>
          </reference>
        </references>
      </pivotArea>
    </format>
    <format dxfId="155">
      <pivotArea dataOnly="0" labelOnly="1" fieldPosition="0">
        <references count="2">
          <reference field="4" count="1" selected="0">
            <x v="3"/>
          </reference>
          <reference field="5" count="1">
            <x v="0"/>
          </reference>
        </references>
      </pivotArea>
    </format>
    <format dxfId="154">
      <pivotArea dataOnly="0" labelOnly="1" fieldPosition="0">
        <references count="2">
          <reference field="4" count="1" selected="0">
            <x v="4"/>
          </reference>
          <reference field="5" count="1">
            <x v="5"/>
          </reference>
        </references>
      </pivotArea>
    </format>
    <format dxfId="153">
      <pivotArea dataOnly="0" labelOnly="1" fieldPosition="0">
        <references count="2">
          <reference field="4" count="1" selected="0">
            <x v="5"/>
          </reference>
          <reference field="5" count="6">
            <x v="0"/>
            <x v="2"/>
            <x v="3"/>
            <x v="4"/>
            <x v="5"/>
            <x v="7"/>
          </reference>
        </references>
      </pivotArea>
    </format>
    <format dxfId="152">
      <pivotArea dataOnly="0" labelOnly="1" fieldPosition="0">
        <references count="2">
          <reference field="4" count="1" selected="0">
            <x v="7"/>
          </reference>
          <reference field="5" count="2">
            <x v="3"/>
            <x v="5"/>
          </reference>
        </references>
      </pivotArea>
    </format>
    <format dxfId="151">
      <pivotArea dataOnly="0" labelOnly="1" fieldPosition="0">
        <references count="2">
          <reference field="4" count="1" selected="0">
            <x v="9"/>
          </reference>
          <reference field="5" count="1">
            <x v="5"/>
          </reference>
        </references>
      </pivotArea>
    </format>
    <format dxfId="150">
      <pivotArea dataOnly="0" labelOnly="1" fieldPosition="0">
        <references count="2">
          <reference field="4" count="1" selected="0">
            <x v="10"/>
          </reference>
          <reference field="5" count="3">
            <x v="1"/>
            <x v="4"/>
            <x v="5"/>
          </reference>
        </references>
      </pivotArea>
    </format>
    <format dxfId="149">
      <pivotArea dataOnly="0" labelOnly="1" fieldPosition="0">
        <references count="2">
          <reference field="4" count="1" selected="0">
            <x v="11"/>
          </reference>
          <reference field="5" count="3">
            <x v="1"/>
            <x v="4"/>
            <x v="5"/>
          </reference>
        </references>
      </pivotArea>
    </format>
    <format dxfId="148">
      <pivotArea dataOnly="0" labelOnly="1" fieldPosition="0">
        <references count="2">
          <reference field="4" count="1" selected="0">
            <x v="12"/>
          </reference>
          <reference field="5" count="2">
            <x v="0"/>
            <x v="5"/>
          </reference>
        </references>
      </pivotArea>
    </format>
    <format dxfId="147">
      <pivotArea dataOnly="0" labelOnly="1" fieldPosition="0">
        <references count="2">
          <reference field="4" count="1" selected="0">
            <x v="13"/>
          </reference>
          <reference field="5" count="3">
            <x v="0"/>
            <x v="3"/>
            <x v="5"/>
          </reference>
        </references>
      </pivotArea>
    </format>
    <format dxfId="146">
      <pivotArea dataOnly="0" labelOnly="1" fieldPosition="0">
        <references count="2">
          <reference field="4" count="1" selected="0">
            <x v="14"/>
          </reference>
          <reference field="5" count="2">
            <x v="0"/>
            <x v="4"/>
          </reference>
        </references>
      </pivotArea>
    </format>
    <format dxfId="145">
      <pivotArea dataOnly="0" labelOnly="1" fieldPosition="0">
        <references count="2">
          <reference field="4" count="1" selected="0">
            <x v="16"/>
          </reference>
          <reference field="5" count="3">
            <x v="4"/>
            <x v="5"/>
            <x v="12"/>
          </reference>
        </references>
      </pivotArea>
    </format>
    <format dxfId="144">
      <pivotArea dataOnly="0" labelOnly="1" fieldPosition="0">
        <references count="2">
          <reference field="4" count="1" selected="0">
            <x v="17"/>
          </reference>
          <reference field="5" count="2">
            <x v="4"/>
            <x v="5"/>
          </reference>
        </references>
      </pivotArea>
    </format>
    <format dxfId="143">
      <pivotArea dataOnly="0" labelOnly="1" fieldPosition="0">
        <references count="2">
          <reference field="4" count="1" selected="0">
            <x v="21"/>
          </reference>
          <reference field="5" count="1">
            <x v="5"/>
          </reference>
        </references>
      </pivotArea>
    </format>
    <format dxfId="142">
      <pivotArea dataOnly="0" labelOnly="1" fieldPosition="0">
        <references count="2">
          <reference field="4" count="1" selected="0">
            <x v="22"/>
          </reference>
          <reference field="5" count="2">
            <x v="0"/>
            <x v="5"/>
          </reference>
        </references>
      </pivotArea>
    </format>
    <format dxfId="141">
      <pivotArea dataOnly="0" labelOnly="1" fieldPosition="0">
        <references count="2">
          <reference field="4" count="1" selected="0">
            <x v="23"/>
          </reference>
          <reference field="5" count="3">
            <x v="0"/>
            <x v="4"/>
            <x v="5"/>
          </reference>
        </references>
      </pivotArea>
    </format>
    <format dxfId="140">
      <pivotArea dataOnly="0" labelOnly="1" fieldPosition="0">
        <references count="2">
          <reference field="4" count="1" selected="0">
            <x v="24"/>
          </reference>
          <reference field="5" count="3">
            <x v="4"/>
            <x v="5"/>
            <x v="10"/>
          </reference>
        </references>
      </pivotArea>
    </format>
    <format dxfId="139">
      <pivotArea dataOnly="0" labelOnly="1" fieldPosition="0">
        <references count="2">
          <reference field="4" count="1" selected="0">
            <x v="25"/>
          </reference>
          <reference field="5" count="2">
            <x v="4"/>
            <x v="5"/>
          </reference>
        </references>
      </pivotArea>
    </format>
    <format dxfId="138">
      <pivotArea dataOnly="0" labelOnly="1" fieldPosition="0">
        <references count="2">
          <reference field="4" count="1" selected="0">
            <x v="26"/>
          </reference>
          <reference field="5" count="1">
            <x v="5"/>
          </reference>
        </references>
      </pivotArea>
    </format>
    <format dxfId="137">
      <pivotArea dataOnly="0" labelOnly="1" fieldPosition="0">
        <references count="2">
          <reference field="4" count="1" selected="0">
            <x v="30"/>
          </reference>
          <reference field="5" count="2">
            <x v="4"/>
            <x v="5"/>
          </reference>
        </references>
      </pivotArea>
    </format>
    <format dxfId="136">
      <pivotArea dataOnly="0" labelOnly="1" fieldPosition="0">
        <references count="2">
          <reference field="4" count="1" selected="0">
            <x v="31"/>
          </reference>
          <reference field="5" count="2">
            <x v="4"/>
            <x v="5"/>
          </reference>
        </references>
      </pivotArea>
    </format>
    <format dxfId="135">
      <pivotArea dataOnly="0" labelOnly="1" fieldPosition="0">
        <references count="2">
          <reference field="4" count="1" selected="0">
            <x v="32"/>
          </reference>
          <reference field="5" count="2">
            <x v="4"/>
            <x v="5"/>
          </reference>
        </references>
      </pivotArea>
    </format>
    <format dxfId="134">
      <pivotArea dataOnly="0" labelOnly="1" fieldPosition="0">
        <references count="2">
          <reference field="4" count="1" selected="0">
            <x v="33"/>
          </reference>
          <reference field="5" count="2">
            <x v="4"/>
            <x v="5"/>
          </reference>
        </references>
      </pivotArea>
    </format>
    <format dxfId="133">
      <pivotArea dataOnly="0" labelOnly="1" fieldPosition="0">
        <references count="2">
          <reference field="4" count="1" selected="0">
            <x v="34"/>
          </reference>
          <reference field="5" count="2">
            <x v="4"/>
            <x v="5"/>
          </reference>
        </references>
      </pivotArea>
    </format>
    <format dxfId="132">
      <pivotArea dataOnly="0" labelOnly="1" fieldPosition="0">
        <references count="2">
          <reference field="4" count="1" selected="0">
            <x v="35"/>
          </reference>
          <reference field="5" count="3">
            <x v="4"/>
            <x v="5"/>
            <x v="10"/>
          </reference>
        </references>
      </pivotArea>
    </format>
    <format dxfId="131">
      <pivotArea dataOnly="0" labelOnly="1" fieldPosition="0">
        <references count="2">
          <reference field="4" count="1" selected="0">
            <x v="38"/>
          </reference>
          <reference field="5" count="2">
            <x v="4"/>
            <x v="5"/>
          </reference>
        </references>
      </pivotArea>
    </format>
    <format dxfId="130">
      <pivotArea dataOnly="0" labelOnly="1" fieldPosition="0">
        <references count="2">
          <reference field="4" count="1" selected="0">
            <x v="39"/>
          </reference>
          <reference field="5" count="2">
            <x v="4"/>
            <x v="5"/>
          </reference>
        </references>
      </pivotArea>
    </format>
    <format dxfId="129">
      <pivotArea dataOnly="0" labelOnly="1" fieldPosition="0">
        <references count="2">
          <reference field="4" count="1" selected="0">
            <x v="41"/>
          </reference>
          <reference field="5" count="3">
            <x v="0"/>
            <x v="4"/>
            <x v="5"/>
          </reference>
        </references>
      </pivotArea>
    </format>
    <format dxfId="128">
      <pivotArea dataOnly="0" labelOnly="1" grandCol="1" outline="0" fieldPosition="0"/>
    </format>
    <format dxfId="127">
      <pivotArea type="all" dataOnly="0" outline="0" fieldPosition="0"/>
    </format>
    <format dxfId="126">
      <pivotArea outline="0" collapsedLevelsAreSubtotals="1" fieldPosition="0"/>
    </format>
    <format dxfId="125">
      <pivotArea type="origin" dataOnly="0" labelOnly="1" outline="0" fieldPosition="0"/>
    </format>
    <format dxfId="124">
      <pivotArea type="topRight" dataOnly="0" labelOnly="1" outline="0" fieldPosition="0"/>
    </format>
    <format dxfId="123">
      <pivotArea field="4" type="button" dataOnly="0" labelOnly="1" outline="0" axis="axisRow" fieldPosition="0"/>
    </format>
    <format dxfId="122">
      <pivotArea field="5" type="button" dataOnly="0" labelOnly="1" outline="0" axis="axisRow" fieldPosition="1"/>
    </format>
    <format dxfId="121">
      <pivotArea dataOnly="0" labelOnly="1" fieldPosition="0">
        <references count="1">
          <reference field="4" count="30">
            <x v="0"/>
            <x v="1"/>
            <x v="2"/>
            <x v="3"/>
            <x v="4"/>
            <x v="5"/>
            <x v="7"/>
            <x v="9"/>
            <x v="10"/>
            <x v="11"/>
            <x v="12"/>
            <x v="13"/>
            <x v="14"/>
            <x v="16"/>
            <x v="17"/>
            <x v="21"/>
            <x v="22"/>
            <x v="23"/>
            <x v="24"/>
            <x v="25"/>
            <x v="26"/>
            <x v="30"/>
            <x v="31"/>
            <x v="32"/>
            <x v="33"/>
            <x v="34"/>
            <x v="35"/>
            <x v="38"/>
            <x v="39"/>
            <x v="41"/>
          </reference>
        </references>
      </pivotArea>
    </format>
    <format dxfId="120">
      <pivotArea dataOnly="0" labelOnly="1" grandRow="1" outline="0" fieldPosition="0"/>
    </format>
    <format dxfId="119">
      <pivotArea dataOnly="0" labelOnly="1" fieldPosition="0">
        <references count="2">
          <reference field="4" count="1" selected="0">
            <x v="0"/>
          </reference>
          <reference field="5" count="2">
            <x v="0"/>
            <x v="5"/>
          </reference>
        </references>
      </pivotArea>
    </format>
    <format dxfId="118">
      <pivotArea dataOnly="0" labelOnly="1" fieldPosition="0">
        <references count="2">
          <reference field="4" count="1" selected="0">
            <x v="1"/>
          </reference>
          <reference field="5" count="3">
            <x v="0"/>
            <x v="3"/>
            <x v="5"/>
          </reference>
        </references>
      </pivotArea>
    </format>
    <format dxfId="117">
      <pivotArea dataOnly="0" labelOnly="1" fieldPosition="0">
        <references count="2">
          <reference field="4" count="1" selected="0">
            <x v="2"/>
          </reference>
          <reference field="5" count="2">
            <x v="0"/>
            <x v="5"/>
          </reference>
        </references>
      </pivotArea>
    </format>
    <format dxfId="116">
      <pivotArea dataOnly="0" labelOnly="1" fieldPosition="0">
        <references count="2">
          <reference field="4" count="1" selected="0">
            <x v="3"/>
          </reference>
          <reference field="5" count="1">
            <x v="0"/>
          </reference>
        </references>
      </pivotArea>
    </format>
    <format dxfId="115">
      <pivotArea dataOnly="0" labelOnly="1" fieldPosition="0">
        <references count="2">
          <reference field="4" count="1" selected="0">
            <x v="4"/>
          </reference>
          <reference field="5" count="1">
            <x v="5"/>
          </reference>
        </references>
      </pivotArea>
    </format>
    <format dxfId="114">
      <pivotArea dataOnly="0" labelOnly="1" fieldPosition="0">
        <references count="2">
          <reference field="4" count="1" selected="0">
            <x v="5"/>
          </reference>
          <reference field="5" count="6">
            <x v="0"/>
            <x v="2"/>
            <x v="3"/>
            <x v="4"/>
            <x v="5"/>
            <x v="7"/>
          </reference>
        </references>
      </pivotArea>
    </format>
    <format dxfId="113">
      <pivotArea dataOnly="0" labelOnly="1" fieldPosition="0">
        <references count="2">
          <reference field="4" count="1" selected="0">
            <x v="7"/>
          </reference>
          <reference field="5" count="2">
            <x v="3"/>
            <x v="5"/>
          </reference>
        </references>
      </pivotArea>
    </format>
    <format dxfId="112">
      <pivotArea dataOnly="0" labelOnly="1" fieldPosition="0">
        <references count="2">
          <reference field="4" count="1" selected="0">
            <x v="9"/>
          </reference>
          <reference field="5" count="1">
            <x v="5"/>
          </reference>
        </references>
      </pivotArea>
    </format>
    <format dxfId="111">
      <pivotArea dataOnly="0" labelOnly="1" fieldPosition="0">
        <references count="2">
          <reference field="4" count="1" selected="0">
            <x v="10"/>
          </reference>
          <reference field="5" count="3">
            <x v="1"/>
            <x v="4"/>
            <x v="5"/>
          </reference>
        </references>
      </pivotArea>
    </format>
    <format dxfId="110">
      <pivotArea dataOnly="0" labelOnly="1" fieldPosition="0">
        <references count="2">
          <reference field="4" count="1" selected="0">
            <x v="11"/>
          </reference>
          <reference field="5" count="3">
            <x v="1"/>
            <x v="4"/>
            <x v="5"/>
          </reference>
        </references>
      </pivotArea>
    </format>
    <format dxfId="109">
      <pivotArea dataOnly="0" labelOnly="1" fieldPosition="0">
        <references count="2">
          <reference field="4" count="1" selected="0">
            <x v="12"/>
          </reference>
          <reference field="5" count="2">
            <x v="0"/>
            <x v="5"/>
          </reference>
        </references>
      </pivotArea>
    </format>
    <format dxfId="108">
      <pivotArea dataOnly="0" labelOnly="1" fieldPosition="0">
        <references count="2">
          <reference field="4" count="1" selected="0">
            <x v="13"/>
          </reference>
          <reference field="5" count="3">
            <x v="0"/>
            <x v="3"/>
            <x v="5"/>
          </reference>
        </references>
      </pivotArea>
    </format>
    <format dxfId="107">
      <pivotArea dataOnly="0" labelOnly="1" fieldPosition="0">
        <references count="2">
          <reference field="4" count="1" selected="0">
            <x v="14"/>
          </reference>
          <reference field="5" count="2">
            <x v="0"/>
            <x v="4"/>
          </reference>
        </references>
      </pivotArea>
    </format>
    <format dxfId="106">
      <pivotArea dataOnly="0" labelOnly="1" fieldPosition="0">
        <references count="2">
          <reference field="4" count="1" selected="0">
            <x v="16"/>
          </reference>
          <reference field="5" count="3">
            <x v="4"/>
            <x v="5"/>
            <x v="12"/>
          </reference>
        </references>
      </pivotArea>
    </format>
    <format dxfId="105">
      <pivotArea dataOnly="0" labelOnly="1" fieldPosition="0">
        <references count="2">
          <reference field="4" count="1" selected="0">
            <x v="17"/>
          </reference>
          <reference field="5" count="2">
            <x v="4"/>
            <x v="5"/>
          </reference>
        </references>
      </pivotArea>
    </format>
    <format dxfId="104">
      <pivotArea dataOnly="0" labelOnly="1" fieldPosition="0">
        <references count="2">
          <reference field="4" count="1" selected="0">
            <x v="21"/>
          </reference>
          <reference field="5" count="1">
            <x v="5"/>
          </reference>
        </references>
      </pivotArea>
    </format>
    <format dxfId="103">
      <pivotArea dataOnly="0" labelOnly="1" fieldPosition="0">
        <references count="2">
          <reference field="4" count="1" selected="0">
            <x v="22"/>
          </reference>
          <reference field="5" count="2">
            <x v="0"/>
            <x v="5"/>
          </reference>
        </references>
      </pivotArea>
    </format>
    <format dxfId="102">
      <pivotArea dataOnly="0" labelOnly="1" fieldPosition="0">
        <references count="2">
          <reference field="4" count="1" selected="0">
            <x v="23"/>
          </reference>
          <reference field="5" count="3">
            <x v="0"/>
            <x v="4"/>
            <x v="5"/>
          </reference>
        </references>
      </pivotArea>
    </format>
    <format dxfId="101">
      <pivotArea dataOnly="0" labelOnly="1" fieldPosition="0">
        <references count="2">
          <reference field="4" count="1" selected="0">
            <x v="24"/>
          </reference>
          <reference field="5" count="3">
            <x v="4"/>
            <x v="5"/>
            <x v="10"/>
          </reference>
        </references>
      </pivotArea>
    </format>
    <format dxfId="100">
      <pivotArea dataOnly="0" labelOnly="1" fieldPosition="0">
        <references count="2">
          <reference field="4" count="1" selected="0">
            <x v="25"/>
          </reference>
          <reference field="5" count="2">
            <x v="4"/>
            <x v="5"/>
          </reference>
        </references>
      </pivotArea>
    </format>
    <format dxfId="99">
      <pivotArea dataOnly="0" labelOnly="1" fieldPosition="0">
        <references count="2">
          <reference field="4" count="1" selected="0">
            <x v="26"/>
          </reference>
          <reference field="5" count="1">
            <x v="5"/>
          </reference>
        </references>
      </pivotArea>
    </format>
    <format dxfId="98">
      <pivotArea dataOnly="0" labelOnly="1" fieldPosition="0">
        <references count="2">
          <reference field="4" count="1" selected="0">
            <x v="30"/>
          </reference>
          <reference field="5" count="2">
            <x v="4"/>
            <x v="5"/>
          </reference>
        </references>
      </pivotArea>
    </format>
    <format dxfId="97">
      <pivotArea dataOnly="0" labelOnly="1" fieldPosition="0">
        <references count="2">
          <reference field="4" count="1" selected="0">
            <x v="31"/>
          </reference>
          <reference field="5" count="2">
            <x v="4"/>
            <x v="5"/>
          </reference>
        </references>
      </pivotArea>
    </format>
    <format dxfId="96">
      <pivotArea dataOnly="0" labelOnly="1" fieldPosition="0">
        <references count="2">
          <reference field="4" count="1" selected="0">
            <x v="32"/>
          </reference>
          <reference field="5" count="2">
            <x v="4"/>
            <x v="5"/>
          </reference>
        </references>
      </pivotArea>
    </format>
    <format dxfId="95">
      <pivotArea dataOnly="0" labelOnly="1" fieldPosition="0">
        <references count="2">
          <reference field="4" count="1" selected="0">
            <x v="33"/>
          </reference>
          <reference field="5" count="2">
            <x v="4"/>
            <x v="5"/>
          </reference>
        </references>
      </pivotArea>
    </format>
    <format dxfId="94">
      <pivotArea dataOnly="0" labelOnly="1" fieldPosition="0">
        <references count="2">
          <reference field="4" count="1" selected="0">
            <x v="34"/>
          </reference>
          <reference field="5" count="2">
            <x v="4"/>
            <x v="5"/>
          </reference>
        </references>
      </pivotArea>
    </format>
    <format dxfId="93">
      <pivotArea dataOnly="0" labelOnly="1" fieldPosition="0">
        <references count="2">
          <reference field="4" count="1" selected="0">
            <x v="35"/>
          </reference>
          <reference field="5" count="3">
            <x v="4"/>
            <x v="5"/>
            <x v="10"/>
          </reference>
        </references>
      </pivotArea>
    </format>
    <format dxfId="92">
      <pivotArea dataOnly="0" labelOnly="1" fieldPosition="0">
        <references count="2">
          <reference field="4" count="1" selected="0">
            <x v="38"/>
          </reference>
          <reference field="5" count="2">
            <x v="4"/>
            <x v="5"/>
          </reference>
        </references>
      </pivotArea>
    </format>
    <format dxfId="91">
      <pivotArea dataOnly="0" labelOnly="1" fieldPosition="0">
        <references count="2">
          <reference field="4" count="1" selected="0">
            <x v="39"/>
          </reference>
          <reference field="5" count="2">
            <x v="4"/>
            <x v="5"/>
          </reference>
        </references>
      </pivotArea>
    </format>
    <format dxfId="90">
      <pivotArea dataOnly="0" labelOnly="1" fieldPosition="0">
        <references count="2">
          <reference field="4" count="1" selected="0">
            <x v="41"/>
          </reference>
          <reference field="5" count="3">
            <x v="0"/>
            <x v="4"/>
            <x v="5"/>
          </reference>
        </references>
      </pivotArea>
    </format>
    <format dxfId="89">
      <pivotArea dataOnly="0" labelOnly="1" grandCol="1" outline="0" fieldPosition="0"/>
    </format>
    <format dxfId="88">
      <pivotArea type="all" dataOnly="0" outline="0" fieldPosition="0"/>
    </format>
    <format dxfId="87">
      <pivotArea outline="0" collapsedLevelsAreSubtotals="1" fieldPosition="0"/>
    </format>
    <format dxfId="86">
      <pivotArea type="origin" dataOnly="0" labelOnly="1" outline="0" fieldPosition="0"/>
    </format>
    <format dxfId="85">
      <pivotArea type="topRight" dataOnly="0" labelOnly="1" outline="0" fieldPosition="0"/>
    </format>
    <format dxfId="84">
      <pivotArea field="4" type="button" dataOnly="0" labelOnly="1" outline="0" axis="axisRow" fieldPosition="0"/>
    </format>
    <format dxfId="83">
      <pivotArea field="5" type="button" dataOnly="0" labelOnly="1" outline="0" axis="axisRow" fieldPosition="1"/>
    </format>
    <format dxfId="82">
      <pivotArea dataOnly="0" labelOnly="1" fieldPosition="0">
        <references count="1">
          <reference field="4" count="30">
            <x v="0"/>
            <x v="1"/>
            <x v="2"/>
            <x v="3"/>
            <x v="4"/>
            <x v="5"/>
            <x v="7"/>
            <x v="9"/>
            <x v="10"/>
            <x v="11"/>
            <x v="12"/>
            <x v="13"/>
            <x v="14"/>
            <x v="16"/>
            <x v="17"/>
            <x v="21"/>
            <x v="22"/>
            <x v="23"/>
            <x v="24"/>
            <x v="25"/>
            <x v="26"/>
            <x v="30"/>
            <x v="31"/>
            <x v="32"/>
            <x v="33"/>
            <x v="34"/>
            <x v="35"/>
            <x v="38"/>
            <x v="39"/>
            <x v="41"/>
          </reference>
        </references>
      </pivotArea>
    </format>
    <format dxfId="81">
      <pivotArea dataOnly="0" labelOnly="1" grandRow="1" outline="0" fieldPosition="0"/>
    </format>
    <format dxfId="80">
      <pivotArea dataOnly="0" labelOnly="1" fieldPosition="0">
        <references count="2">
          <reference field="4" count="1" selected="0">
            <x v="0"/>
          </reference>
          <reference field="5" count="2">
            <x v="0"/>
            <x v="5"/>
          </reference>
        </references>
      </pivotArea>
    </format>
    <format dxfId="79">
      <pivotArea dataOnly="0" labelOnly="1" fieldPosition="0">
        <references count="2">
          <reference field="4" count="1" selected="0">
            <x v="1"/>
          </reference>
          <reference field="5" count="3">
            <x v="0"/>
            <x v="3"/>
            <x v="5"/>
          </reference>
        </references>
      </pivotArea>
    </format>
    <format dxfId="78">
      <pivotArea dataOnly="0" labelOnly="1" fieldPosition="0">
        <references count="2">
          <reference field="4" count="1" selected="0">
            <x v="2"/>
          </reference>
          <reference field="5" count="2">
            <x v="0"/>
            <x v="5"/>
          </reference>
        </references>
      </pivotArea>
    </format>
    <format dxfId="77">
      <pivotArea dataOnly="0" labelOnly="1" fieldPosition="0">
        <references count="2">
          <reference field="4" count="1" selected="0">
            <x v="3"/>
          </reference>
          <reference field="5" count="1">
            <x v="0"/>
          </reference>
        </references>
      </pivotArea>
    </format>
    <format dxfId="76">
      <pivotArea dataOnly="0" labelOnly="1" fieldPosition="0">
        <references count="2">
          <reference field="4" count="1" selected="0">
            <x v="4"/>
          </reference>
          <reference field="5" count="1">
            <x v="5"/>
          </reference>
        </references>
      </pivotArea>
    </format>
    <format dxfId="75">
      <pivotArea dataOnly="0" labelOnly="1" fieldPosition="0">
        <references count="2">
          <reference field="4" count="1" selected="0">
            <x v="5"/>
          </reference>
          <reference field="5" count="6">
            <x v="0"/>
            <x v="2"/>
            <x v="3"/>
            <x v="4"/>
            <x v="5"/>
            <x v="7"/>
          </reference>
        </references>
      </pivotArea>
    </format>
    <format dxfId="74">
      <pivotArea dataOnly="0" labelOnly="1" fieldPosition="0">
        <references count="2">
          <reference field="4" count="1" selected="0">
            <x v="7"/>
          </reference>
          <reference field="5" count="2">
            <x v="3"/>
            <x v="5"/>
          </reference>
        </references>
      </pivotArea>
    </format>
    <format dxfId="73">
      <pivotArea dataOnly="0" labelOnly="1" fieldPosition="0">
        <references count="2">
          <reference field="4" count="1" selected="0">
            <x v="9"/>
          </reference>
          <reference field="5" count="1">
            <x v="5"/>
          </reference>
        </references>
      </pivotArea>
    </format>
    <format dxfId="72">
      <pivotArea dataOnly="0" labelOnly="1" fieldPosition="0">
        <references count="2">
          <reference field="4" count="1" selected="0">
            <x v="10"/>
          </reference>
          <reference field="5" count="3">
            <x v="1"/>
            <x v="4"/>
            <x v="5"/>
          </reference>
        </references>
      </pivotArea>
    </format>
    <format dxfId="71">
      <pivotArea dataOnly="0" labelOnly="1" fieldPosition="0">
        <references count="2">
          <reference field="4" count="1" selected="0">
            <x v="11"/>
          </reference>
          <reference field="5" count="3">
            <x v="1"/>
            <x v="4"/>
            <x v="5"/>
          </reference>
        </references>
      </pivotArea>
    </format>
    <format dxfId="70">
      <pivotArea dataOnly="0" labelOnly="1" fieldPosition="0">
        <references count="2">
          <reference field="4" count="1" selected="0">
            <x v="12"/>
          </reference>
          <reference field="5" count="2">
            <x v="0"/>
            <x v="5"/>
          </reference>
        </references>
      </pivotArea>
    </format>
    <format dxfId="69">
      <pivotArea dataOnly="0" labelOnly="1" fieldPosition="0">
        <references count="2">
          <reference field="4" count="1" selected="0">
            <x v="13"/>
          </reference>
          <reference field="5" count="3">
            <x v="0"/>
            <x v="3"/>
            <x v="5"/>
          </reference>
        </references>
      </pivotArea>
    </format>
    <format dxfId="68">
      <pivotArea dataOnly="0" labelOnly="1" fieldPosition="0">
        <references count="2">
          <reference field="4" count="1" selected="0">
            <x v="14"/>
          </reference>
          <reference field="5" count="2">
            <x v="0"/>
            <x v="4"/>
          </reference>
        </references>
      </pivotArea>
    </format>
    <format dxfId="67">
      <pivotArea dataOnly="0" labelOnly="1" fieldPosition="0">
        <references count="2">
          <reference field="4" count="1" selected="0">
            <x v="16"/>
          </reference>
          <reference field="5" count="3">
            <x v="4"/>
            <x v="5"/>
            <x v="12"/>
          </reference>
        </references>
      </pivotArea>
    </format>
    <format dxfId="66">
      <pivotArea dataOnly="0" labelOnly="1" fieldPosition="0">
        <references count="2">
          <reference field="4" count="1" selected="0">
            <x v="17"/>
          </reference>
          <reference field="5" count="2">
            <x v="4"/>
            <x v="5"/>
          </reference>
        </references>
      </pivotArea>
    </format>
    <format dxfId="65">
      <pivotArea dataOnly="0" labelOnly="1" fieldPosition="0">
        <references count="2">
          <reference field="4" count="1" selected="0">
            <x v="21"/>
          </reference>
          <reference field="5" count="1">
            <x v="5"/>
          </reference>
        </references>
      </pivotArea>
    </format>
    <format dxfId="64">
      <pivotArea dataOnly="0" labelOnly="1" fieldPosition="0">
        <references count="2">
          <reference field="4" count="1" selected="0">
            <x v="22"/>
          </reference>
          <reference field="5" count="2">
            <x v="0"/>
            <x v="5"/>
          </reference>
        </references>
      </pivotArea>
    </format>
    <format dxfId="63">
      <pivotArea dataOnly="0" labelOnly="1" fieldPosition="0">
        <references count="2">
          <reference field="4" count="1" selected="0">
            <x v="23"/>
          </reference>
          <reference field="5" count="3">
            <x v="0"/>
            <x v="4"/>
            <x v="5"/>
          </reference>
        </references>
      </pivotArea>
    </format>
    <format dxfId="62">
      <pivotArea dataOnly="0" labelOnly="1" fieldPosition="0">
        <references count="2">
          <reference field="4" count="1" selected="0">
            <x v="24"/>
          </reference>
          <reference field="5" count="3">
            <x v="4"/>
            <x v="5"/>
            <x v="10"/>
          </reference>
        </references>
      </pivotArea>
    </format>
    <format dxfId="61">
      <pivotArea dataOnly="0" labelOnly="1" fieldPosition="0">
        <references count="2">
          <reference field="4" count="1" selected="0">
            <x v="25"/>
          </reference>
          <reference field="5" count="2">
            <x v="4"/>
            <x v="5"/>
          </reference>
        </references>
      </pivotArea>
    </format>
    <format dxfId="60">
      <pivotArea dataOnly="0" labelOnly="1" fieldPosition="0">
        <references count="2">
          <reference field="4" count="1" selected="0">
            <x v="26"/>
          </reference>
          <reference field="5" count="1">
            <x v="5"/>
          </reference>
        </references>
      </pivotArea>
    </format>
    <format dxfId="59">
      <pivotArea dataOnly="0" labelOnly="1" fieldPosition="0">
        <references count="2">
          <reference field="4" count="1" selected="0">
            <x v="30"/>
          </reference>
          <reference field="5" count="2">
            <x v="4"/>
            <x v="5"/>
          </reference>
        </references>
      </pivotArea>
    </format>
    <format dxfId="58">
      <pivotArea dataOnly="0" labelOnly="1" fieldPosition="0">
        <references count="2">
          <reference field="4" count="1" selected="0">
            <x v="31"/>
          </reference>
          <reference field="5" count="2">
            <x v="4"/>
            <x v="5"/>
          </reference>
        </references>
      </pivotArea>
    </format>
    <format dxfId="57">
      <pivotArea dataOnly="0" labelOnly="1" fieldPosition="0">
        <references count="2">
          <reference field="4" count="1" selected="0">
            <x v="32"/>
          </reference>
          <reference field="5" count="2">
            <x v="4"/>
            <x v="5"/>
          </reference>
        </references>
      </pivotArea>
    </format>
    <format dxfId="56">
      <pivotArea dataOnly="0" labelOnly="1" fieldPosition="0">
        <references count="2">
          <reference field="4" count="1" selected="0">
            <x v="33"/>
          </reference>
          <reference field="5" count="2">
            <x v="4"/>
            <x v="5"/>
          </reference>
        </references>
      </pivotArea>
    </format>
    <format dxfId="55">
      <pivotArea dataOnly="0" labelOnly="1" fieldPosition="0">
        <references count="2">
          <reference field="4" count="1" selected="0">
            <x v="34"/>
          </reference>
          <reference field="5" count="2">
            <x v="4"/>
            <x v="5"/>
          </reference>
        </references>
      </pivotArea>
    </format>
    <format dxfId="54">
      <pivotArea dataOnly="0" labelOnly="1" fieldPosition="0">
        <references count="2">
          <reference field="4" count="1" selected="0">
            <x v="35"/>
          </reference>
          <reference field="5" count="3">
            <x v="4"/>
            <x v="5"/>
            <x v="10"/>
          </reference>
        </references>
      </pivotArea>
    </format>
    <format dxfId="53">
      <pivotArea dataOnly="0" labelOnly="1" fieldPosition="0">
        <references count="2">
          <reference field="4" count="1" selected="0">
            <x v="38"/>
          </reference>
          <reference field="5" count="2">
            <x v="4"/>
            <x v="5"/>
          </reference>
        </references>
      </pivotArea>
    </format>
    <format dxfId="52">
      <pivotArea dataOnly="0" labelOnly="1" fieldPosition="0">
        <references count="2">
          <reference field="4" count="1" selected="0">
            <x v="39"/>
          </reference>
          <reference field="5" count="2">
            <x v="4"/>
            <x v="5"/>
          </reference>
        </references>
      </pivotArea>
    </format>
    <format dxfId="51">
      <pivotArea dataOnly="0" labelOnly="1" fieldPosition="0">
        <references count="2">
          <reference field="4" count="1" selected="0">
            <x v="41"/>
          </reference>
          <reference field="5" count="3">
            <x v="0"/>
            <x v="4"/>
            <x v="5"/>
          </reference>
        </references>
      </pivotArea>
    </format>
    <format dxfId="50">
      <pivotArea dataOnly="0" labelOnly="1" grandCol="1" outline="0" fieldPosition="0"/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type="origin" dataOnly="0" labelOnly="1" outline="0" fieldPosition="0"/>
    </format>
    <format dxfId="46">
      <pivotArea type="topRight" dataOnly="0" labelOnly="1" outline="0" fieldPosition="0"/>
    </format>
    <format dxfId="45">
      <pivotArea field="4" type="button" dataOnly="0" labelOnly="1" outline="0" axis="axisRow" fieldPosition="0"/>
    </format>
    <format dxfId="44">
      <pivotArea field="5" type="button" dataOnly="0" labelOnly="1" outline="0" axis="axisRow" fieldPosition="1"/>
    </format>
    <format dxfId="43">
      <pivotArea dataOnly="0" labelOnly="1" fieldPosition="0">
        <references count="1">
          <reference field="4" count="0"/>
        </references>
      </pivotArea>
    </format>
    <format dxfId="42">
      <pivotArea dataOnly="0" labelOnly="1" grandRow="1" outline="0" fieldPosition="0"/>
    </format>
    <format dxfId="41">
      <pivotArea dataOnly="0" labelOnly="1" fieldPosition="0">
        <references count="2">
          <reference field="4" count="1" selected="0">
            <x v="0"/>
          </reference>
          <reference field="5" count="2">
            <x v="0"/>
            <x v="5"/>
          </reference>
        </references>
      </pivotArea>
    </format>
    <format dxfId="40">
      <pivotArea dataOnly="0" labelOnly="1" fieldPosition="0">
        <references count="2">
          <reference field="4" count="1" selected="0">
            <x v="1"/>
          </reference>
          <reference field="5" count="3">
            <x v="0"/>
            <x v="3"/>
            <x v="5"/>
          </reference>
        </references>
      </pivotArea>
    </format>
    <format dxfId="39">
      <pivotArea dataOnly="0" labelOnly="1" fieldPosition="0">
        <references count="2">
          <reference field="4" count="1" selected="0">
            <x v="2"/>
          </reference>
          <reference field="5" count="2">
            <x v="0"/>
            <x v="5"/>
          </reference>
        </references>
      </pivotArea>
    </format>
    <format dxfId="38">
      <pivotArea dataOnly="0" labelOnly="1" fieldPosition="0">
        <references count="2">
          <reference field="4" count="1" selected="0">
            <x v="3"/>
          </reference>
          <reference field="5" count="3">
            <x v="0"/>
            <x v="4"/>
            <x v="5"/>
          </reference>
        </references>
      </pivotArea>
    </format>
    <format dxfId="37">
      <pivotArea dataOnly="0" labelOnly="1" fieldPosition="0">
        <references count="2">
          <reference field="4" count="1" selected="0">
            <x v="4"/>
          </reference>
          <reference field="5" count="1">
            <x v="5"/>
          </reference>
        </references>
      </pivotArea>
    </format>
    <format dxfId="36">
      <pivotArea dataOnly="0" labelOnly="1" fieldPosition="0">
        <references count="2">
          <reference field="4" count="1" selected="0">
            <x v="5"/>
          </reference>
          <reference field="5" count="9">
            <x v="0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35">
      <pivotArea dataOnly="0" labelOnly="1" fieldPosition="0">
        <references count="2">
          <reference field="4" count="1" selected="0">
            <x v="6"/>
          </reference>
          <reference field="5" count="4">
            <x v="3"/>
            <x v="5"/>
            <x v="13"/>
            <x v="14"/>
          </reference>
        </references>
      </pivotArea>
    </format>
    <format dxfId="34">
      <pivotArea dataOnly="0" labelOnly="1" fieldPosition="0">
        <references count="2">
          <reference field="4" count="1" selected="0">
            <x v="7"/>
          </reference>
          <reference field="5" count="4">
            <x v="0"/>
            <x v="3"/>
            <x v="5"/>
            <x v="9"/>
          </reference>
        </references>
      </pivotArea>
    </format>
    <format dxfId="33">
      <pivotArea dataOnly="0" labelOnly="1" fieldPosition="0">
        <references count="2">
          <reference field="4" count="1" selected="0">
            <x v="8"/>
          </reference>
          <reference field="5" count="2">
            <x v="3"/>
            <x v="11"/>
          </reference>
        </references>
      </pivotArea>
    </format>
    <format dxfId="32">
      <pivotArea dataOnly="0" labelOnly="1" fieldPosition="0">
        <references count="2">
          <reference field="4" count="1" selected="0">
            <x v="9"/>
          </reference>
          <reference field="5" count="2">
            <x v="0"/>
            <x v="5"/>
          </reference>
        </references>
      </pivotArea>
    </format>
    <format dxfId="31">
      <pivotArea dataOnly="0" labelOnly="1" fieldPosition="0">
        <references count="2">
          <reference field="4" count="1" selected="0">
            <x v="10"/>
          </reference>
          <reference field="5" count="4">
            <x v="1"/>
            <x v="3"/>
            <x v="4"/>
            <x v="5"/>
          </reference>
        </references>
      </pivotArea>
    </format>
    <format dxfId="30">
      <pivotArea dataOnly="0" labelOnly="1" fieldPosition="0">
        <references count="2">
          <reference field="4" count="1" selected="0">
            <x v="11"/>
          </reference>
          <reference field="5" count="3">
            <x v="1"/>
            <x v="4"/>
            <x v="5"/>
          </reference>
        </references>
      </pivotArea>
    </format>
    <format dxfId="29">
      <pivotArea dataOnly="0" labelOnly="1" fieldPosition="0">
        <references count="2">
          <reference field="4" count="1" selected="0">
            <x v="12"/>
          </reference>
          <reference field="5" count="3">
            <x v="0"/>
            <x v="4"/>
            <x v="5"/>
          </reference>
        </references>
      </pivotArea>
    </format>
    <format dxfId="28">
      <pivotArea dataOnly="0" labelOnly="1" fieldPosition="0">
        <references count="2">
          <reference field="4" count="1" selected="0">
            <x v="13"/>
          </reference>
          <reference field="5" count="3">
            <x v="0"/>
            <x v="3"/>
            <x v="5"/>
          </reference>
        </references>
      </pivotArea>
    </format>
    <format dxfId="27">
      <pivotArea dataOnly="0" labelOnly="1" fieldPosition="0">
        <references count="2">
          <reference field="4" count="1" selected="0">
            <x v="14"/>
          </reference>
          <reference field="5" count="3">
            <x v="0"/>
            <x v="4"/>
            <x v="5"/>
          </reference>
        </references>
      </pivotArea>
    </format>
    <format dxfId="26">
      <pivotArea dataOnly="0" labelOnly="1" fieldPosition="0">
        <references count="2">
          <reference field="4" count="1" selected="0">
            <x v="15"/>
          </reference>
          <reference field="5" count="1">
            <x v="0"/>
          </reference>
        </references>
      </pivotArea>
    </format>
    <format dxfId="25">
      <pivotArea dataOnly="0" labelOnly="1" fieldPosition="0">
        <references count="2">
          <reference field="4" count="1" selected="0">
            <x v="16"/>
          </reference>
          <reference field="5" count="4">
            <x v="0"/>
            <x v="4"/>
            <x v="5"/>
            <x v="12"/>
          </reference>
        </references>
      </pivotArea>
    </format>
    <format dxfId="24">
      <pivotArea dataOnly="0" labelOnly="1" fieldPosition="0">
        <references count="2">
          <reference field="4" count="1" selected="0">
            <x v="17"/>
          </reference>
          <reference field="5" count="2">
            <x v="4"/>
            <x v="5"/>
          </reference>
        </references>
      </pivotArea>
    </format>
    <format dxfId="23">
      <pivotArea dataOnly="0" labelOnly="1" fieldPosition="0">
        <references count="2">
          <reference field="4" count="1" selected="0">
            <x v="18"/>
          </reference>
          <reference field="5" count="1">
            <x v="5"/>
          </reference>
        </references>
      </pivotArea>
    </format>
    <format dxfId="22">
      <pivotArea dataOnly="0" labelOnly="1" fieldPosition="0">
        <references count="2">
          <reference field="4" count="1" selected="0">
            <x v="19"/>
          </reference>
          <reference field="5" count="2">
            <x v="0"/>
            <x v="4"/>
          </reference>
        </references>
      </pivotArea>
    </format>
    <format dxfId="21">
      <pivotArea dataOnly="0" labelOnly="1" fieldPosition="0">
        <references count="2">
          <reference field="4" count="1" selected="0">
            <x v="20"/>
          </reference>
          <reference field="5" count="2">
            <x v="4"/>
            <x v="5"/>
          </reference>
        </references>
      </pivotArea>
    </format>
    <format dxfId="20">
      <pivotArea dataOnly="0" labelOnly="1" fieldPosition="0">
        <references count="2">
          <reference field="4" count="1" selected="0">
            <x v="21"/>
          </reference>
          <reference field="5" count="1">
            <x v="5"/>
          </reference>
        </references>
      </pivotArea>
    </format>
    <format dxfId="19">
      <pivotArea dataOnly="0" labelOnly="1" fieldPosition="0">
        <references count="2">
          <reference field="4" count="1" selected="0">
            <x v="22"/>
          </reference>
          <reference field="5" count="3">
            <x v="0"/>
            <x v="4"/>
            <x v="5"/>
          </reference>
        </references>
      </pivotArea>
    </format>
    <format dxfId="18">
      <pivotArea dataOnly="0" labelOnly="1" fieldPosition="0">
        <references count="2">
          <reference field="4" count="1" selected="0">
            <x v="23"/>
          </reference>
          <reference field="5" count="3">
            <x v="0"/>
            <x v="4"/>
            <x v="5"/>
          </reference>
        </references>
      </pivotArea>
    </format>
    <format dxfId="17">
      <pivotArea dataOnly="0" labelOnly="1" fieldPosition="0">
        <references count="2">
          <reference field="4" count="1" selected="0">
            <x v="24"/>
          </reference>
          <reference field="5" count="3">
            <x v="4"/>
            <x v="5"/>
            <x v="10"/>
          </reference>
        </references>
      </pivotArea>
    </format>
    <format dxfId="16">
      <pivotArea dataOnly="0" labelOnly="1" fieldPosition="0">
        <references count="2">
          <reference field="4" count="1" selected="0">
            <x v="25"/>
          </reference>
          <reference field="5" count="3">
            <x v="0"/>
            <x v="4"/>
            <x v="5"/>
          </reference>
        </references>
      </pivotArea>
    </format>
    <format dxfId="15">
      <pivotArea dataOnly="0" labelOnly="1" fieldPosition="0">
        <references count="2">
          <reference field="4" count="1" selected="0">
            <x v="26"/>
          </reference>
          <reference field="5" count="1">
            <x v="5"/>
          </reference>
        </references>
      </pivotArea>
    </format>
    <format dxfId="14">
      <pivotArea dataOnly="0" labelOnly="1" fieldPosition="0">
        <references count="2">
          <reference field="4" count="1" selected="0">
            <x v="27"/>
          </reference>
          <reference field="5" count="1">
            <x v="0"/>
          </reference>
        </references>
      </pivotArea>
    </format>
    <format dxfId="13">
      <pivotArea dataOnly="0" labelOnly="1" fieldPosition="0">
        <references count="2">
          <reference field="4" count="1" selected="0">
            <x v="28"/>
          </reference>
          <reference field="5" count="3">
            <x v="0"/>
            <x v="4"/>
            <x v="5"/>
          </reference>
        </references>
      </pivotArea>
    </format>
    <format dxfId="12">
      <pivotArea dataOnly="0" labelOnly="1" fieldPosition="0">
        <references count="2">
          <reference field="4" count="1" selected="0">
            <x v="29"/>
          </reference>
          <reference field="5" count="2">
            <x v="4"/>
            <x v="5"/>
          </reference>
        </references>
      </pivotArea>
    </format>
    <format dxfId="11">
      <pivotArea dataOnly="0" labelOnly="1" fieldPosition="0">
        <references count="2">
          <reference field="4" count="1" selected="0">
            <x v="30"/>
          </reference>
          <reference field="5" count="2">
            <x v="4"/>
            <x v="5"/>
          </reference>
        </references>
      </pivotArea>
    </format>
    <format dxfId="10">
      <pivotArea dataOnly="0" labelOnly="1" fieldPosition="0">
        <references count="2">
          <reference field="4" count="1" selected="0">
            <x v="31"/>
          </reference>
          <reference field="5" count="2">
            <x v="4"/>
            <x v="5"/>
          </reference>
        </references>
      </pivotArea>
    </format>
    <format dxfId="9">
      <pivotArea dataOnly="0" labelOnly="1" fieldPosition="0">
        <references count="2">
          <reference field="4" count="1" selected="0">
            <x v="32"/>
          </reference>
          <reference field="5" count="2">
            <x v="4"/>
            <x v="5"/>
          </reference>
        </references>
      </pivotArea>
    </format>
    <format dxfId="8">
      <pivotArea dataOnly="0" labelOnly="1" fieldPosition="0">
        <references count="2">
          <reference field="4" count="1" selected="0">
            <x v="33"/>
          </reference>
          <reference field="5" count="2">
            <x v="4"/>
            <x v="5"/>
          </reference>
        </references>
      </pivotArea>
    </format>
    <format dxfId="7">
      <pivotArea dataOnly="0" labelOnly="1" fieldPosition="0">
        <references count="2">
          <reference field="4" count="1" selected="0">
            <x v="34"/>
          </reference>
          <reference field="5" count="2">
            <x v="4"/>
            <x v="5"/>
          </reference>
        </references>
      </pivotArea>
    </format>
    <format dxfId="6">
      <pivotArea dataOnly="0" labelOnly="1" fieldPosition="0">
        <references count="2">
          <reference field="4" count="1" selected="0">
            <x v="35"/>
          </reference>
          <reference field="5" count="3">
            <x v="4"/>
            <x v="5"/>
            <x v="10"/>
          </reference>
        </references>
      </pivotArea>
    </format>
    <format dxfId="5">
      <pivotArea dataOnly="0" labelOnly="1" fieldPosition="0">
        <references count="2">
          <reference field="4" count="1" selected="0">
            <x v="37"/>
          </reference>
          <reference field="5" count="2">
            <x v="4"/>
            <x v="5"/>
          </reference>
        </references>
      </pivotArea>
    </format>
    <format dxfId="4">
      <pivotArea dataOnly="0" labelOnly="1" fieldPosition="0">
        <references count="2">
          <reference field="4" count="1" selected="0">
            <x v="38"/>
          </reference>
          <reference field="5" count="2">
            <x v="4"/>
            <x v="5"/>
          </reference>
        </references>
      </pivotArea>
    </format>
    <format dxfId="3">
      <pivotArea dataOnly="0" labelOnly="1" fieldPosition="0">
        <references count="2">
          <reference field="4" count="1" selected="0">
            <x v="39"/>
          </reference>
          <reference field="5" count="2">
            <x v="4"/>
            <x v="5"/>
          </reference>
        </references>
      </pivotArea>
    </format>
    <format dxfId="2">
      <pivotArea dataOnly="0" labelOnly="1" fieldPosition="0">
        <references count="2">
          <reference field="4" count="1" selected="0">
            <x v="41"/>
          </reference>
          <reference field="5" count="3">
            <x v="0"/>
            <x v="4"/>
            <x v="5"/>
          </reference>
        </references>
      </pivotArea>
    </format>
    <format dxfId="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"/>
  <sheetViews>
    <sheetView topLeftCell="A10" workbookViewId="0">
      <selection activeCell="G28" sqref="G28"/>
    </sheetView>
  </sheetViews>
  <sheetFormatPr defaultRowHeight="15"/>
  <cols>
    <col min="1" max="1" width="15" bestFit="1" customWidth="1"/>
    <col min="2" max="2" width="16.28515625" bestFit="1" customWidth="1"/>
    <col min="3" max="5" width="6.85546875" bestFit="1" customWidth="1"/>
    <col min="6" max="6" width="11.28515625" bestFit="1" customWidth="1"/>
  </cols>
  <sheetData>
    <row r="3" spans="1:6">
      <c r="A3" s="100" t="s">
        <v>95</v>
      </c>
      <c r="B3" s="100" t="s">
        <v>90</v>
      </c>
    </row>
    <row r="4" spans="1:6">
      <c r="A4" s="100" t="s">
        <v>22</v>
      </c>
      <c r="B4" s="101">
        <v>45748</v>
      </c>
      <c r="C4" s="101">
        <v>45749</v>
      </c>
      <c r="D4" s="101">
        <v>45750</v>
      </c>
      <c r="E4" s="101">
        <v>45751</v>
      </c>
      <c r="F4" s="101" t="s">
        <v>23</v>
      </c>
    </row>
    <row r="5" spans="1:6">
      <c r="A5" s="102" t="s">
        <v>33</v>
      </c>
      <c r="B5" s="103">
        <v>3650</v>
      </c>
      <c r="C5" s="103">
        <v>245</v>
      </c>
      <c r="D5" s="103">
        <v>1353</v>
      </c>
      <c r="E5" s="103">
        <v>2900</v>
      </c>
      <c r="F5" s="103">
        <v>8148</v>
      </c>
    </row>
    <row r="6" spans="1:6">
      <c r="A6" s="102" t="s">
        <v>17</v>
      </c>
      <c r="B6" s="103">
        <v>2800</v>
      </c>
      <c r="C6" s="103">
        <v>2650</v>
      </c>
      <c r="D6" s="103">
        <v>2800</v>
      </c>
      <c r="E6" s="103">
        <v>2800</v>
      </c>
      <c r="F6" s="103">
        <v>11050</v>
      </c>
    </row>
    <row r="7" spans="1:6">
      <c r="A7" s="102" t="s">
        <v>32</v>
      </c>
      <c r="B7" s="103">
        <v>2100</v>
      </c>
      <c r="C7" s="103">
        <v>2600</v>
      </c>
      <c r="D7" s="103">
        <v>2600</v>
      </c>
      <c r="E7" s="103">
        <v>2800</v>
      </c>
      <c r="F7" s="103">
        <v>10100</v>
      </c>
    </row>
    <row r="8" spans="1:6">
      <c r="A8" s="102" t="s">
        <v>34</v>
      </c>
      <c r="B8" s="103">
        <v>1250</v>
      </c>
      <c r="C8" s="103">
        <v>4250</v>
      </c>
      <c r="D8" s="103">
        <v>2850</v>
      </c>
      <c r="E8" s="103">
        <v>2400</v>
      </c>
      <c r="F8" s="103">
        <v>10750</v>
      </c>
    </row>
    <row r="9" spans="1:6">
      <c r="A9" s="102" t="s">
        <v>19</v>
      </c>
      <c r="B9" s="103">
        <v>3000</v>
      </c>
      <c r="C9" s="103">
        <v>2650</v>
      </c>
      <c r="D9" s="103">
        <v>2850</v>
      </c>
      <c r="E9" s="103">
        <v>1550</v>
      </c>
      <c r="F9" s="103">
        <v>10050</v>
      </c>
    </row>
    <row r="10" spans="1:6">
      <c r="A10" s="102" t="s">
        <v>44</v>
      </c>
      <c r="B10" s="103">
        <v>100</v>
      </c>
      <c r="C10" s="103">
        <v>0</v>
      </c>
      <c r="D10" s="103">
        <v>0</v>
      </c>
      <c r="E10" s="103">
        <v>550</v>
      </c>
      <c r="F10" s="103">
        <v>650</v>
      </c>
    </row>
    <row r="11" spans="1:6">
      <c r="A11" s="102" t="s">
        <v>35</v>
      </c>
      <c r="B11" s="103">
        <v>2150</v>
      </c>
      <c r="C11" s="103">
        <v>2400</v>
      </c>
      <c r="D11" s="103">
        <v>2750</v>
      </c>
      <c r="E11" s="103">
        <v>2650</v>
      </c>
      <c r="F11" s="103">
        <v>9950</v>
      </c>
    </row>
    <row r="12" spans="1:6">
      <c r="A12" s="102" t="s">
        <v>20</v>
      </c>
      <c r="B12" s="103">
        <v>2800</v>
      </c>
      <c r="C12" s="103">
        <v>2750</v>
      </c>
      <c r="D12" s="103">
        <v>2800</v>
      </c>
      <c r="E12" s="103">
        <v>2750</v>
      </c>
      <c r="F12" s="103">
        <v>11100</v>
      </c>
    </row>
    <row r="13" spans="1:6">
      <c r="A13" s="102" t="s">
        <v>56</v>
      </c>
      <c r="B13" s="103">
        <v>3250</v>
      </c>
      <c r="C13" s="103">
        <v>3000</v>
      </c>
      <c r="D13" s="103">
        <v>3100</v>
      </c>
      <c r="E13" s="103">
        <v>1700</v>
      </c>
      <c r="F13" s="103">
        <v>11050</v>
      </c>
    </row>
    <row r="14" spans="1:6">
      <c r="A14" s="102" t="s">
        <v>57</v>
      </c>
      <c r="B14" s="103">
        <v>2950</v>
      </c>
      <c r="C14" s="103">
        <v>3000</v>
      </c>
      <c r="D14" s="103">
        <v>2950</v>
      </c>
      <c r="E14" s="103">
        <v>2900</v>
      </c>
      <c r="F14" s="103">
        <v>11800</v>
      </c>
    </row>
    <row r="15" spans="1:6">
      <c r="A15" s="102" t="s">
        <v>67</v>
      </c>
      <c r="B15" s="103">
        <v>2000</v>
      </c>
      <c r="C15" s="103">
        <v>3400</v>
      </c>
      <c r="D15" s="103">
        <v>2400</v>
      </c>
      <c r="E15" s="103">
        <v>1900</v>
      </c>
      <c r="F15" s="103">
        <v>9700</v>
      </c>
    </row>
    <row r="16" spans="1:6">
      <c r="A16" s="102" t="s">
        <v>66</v>
      </c>
      <c r="B16" s="103">
        <v>2800</v>
      </c>
      <c r="C16" s="103">
        <v>1050</v>
      </c>
      <c r="D16" s="103">
        <v>1300</v>
      </c>
      <c r="E16" s="103">
        <v>2400</v>
      </c>
      <c r="F16" s="103">
        <v>7550</v>
      </c>
    </row>
    <row r="17" spans="1:6">
      <c r="A17" s="102" t="s">
        <v>68</v>
      </c>
      <c r="B17" s="103">
        <v>550</v>
      </c>
      <c r="C17" s="103">
        <v>3350</v>
      </c>
      <c r="D17" s="103">
        <v>5450</v>
      </c>
      <c r="E17" s="103">
        <v>2800</v>
      </c>
      <c r="F17" s="103">
        <v>12150</v>
      </c>
    </row>
    <row r="18" spans="1:6">
      <c r="A18" s="102" t="s">
        <v>69</v>
      </c>
      <c r="B18" s="103">
        <v>50</v>
      </c>
      <c r="C18" s="103"/>
      <c r="D18" s="103"/>
      <c r="E18" s="103"/>
      <c r="F18" s="103">
        <v>50</v>
      </c>
    </row>
    <row r="19" spans="1:6">
      <c r="A19" s="102" t="s">
        <v>72</v>
      </c>
      <c r="B19" s="103">
        <v>3050</v>
      </c>
      <c r="C19" s="103">
        <v>2300</v>
      </c>
      <c r="D19" s="103">
        <v>3100</v>
      </c>
      <c r="E19" s="103">
        <v>3350</v>
      </c>
      <c r="F19" s="103">
        <v>11800</v>
      </c>
    </row>
    <row r="20" spans="1:6">
      <c r="A20" s="102" t="s">
        <v>73</v>
      </c>
      <c r="B20" s="103">
        <v>3400</v>
      </c>
      <c r="C20" s="103">
        <v>3200</v>
      </c>
      <c r="D20" s="103">
        <v>3050</v>
      </c>
      <c r="E20" s="103">
        <v>2900</v>
      </c>
      <c r="F20" s="103">
        <v>12550</v>
      </c>
    </row>
    <row r="21" spans="1:6">
      <c r="A21" s="102" t="s">
        <v>150</v>
      </c>
      <c r="B21" s="103">
        <v>2900</v>
      </c>
      <c r="C21" s="103">
        <v>650</v>
      </c>
      <c r="D21" s="103">
        <v>1400</v>
      </c>
      <c r="E21" s="103">
        <v>2900</v>
      </c>
      <c r="F21" s="103">
        <v>7850</v>
      </c>
    </row>
    <row r="22" spans="1:6">
      <c r="A22" s="102" t="s">
        <v>134</v>
      </c>
      <c r="B22" s="103">
        <v>2500</v>
      </c>
      <c r="C22" s="103">
        <v>3150</v>
      </c>
      <c r="D22" s="103">
        <v>3450</v>
      </c>
      <c r="E22" s="103">
        <v>3250</v>
      </c>
      <c r="F22" s="103">
        <v>12350</v>
      </c>
    </row>
    <row r="23" spans="1:6">
      <c r="A23" s="102" t="s">
        <v>23</v>
      </c>
      <c r="B23" s="103">
        <v>41300</v>
      </c>
      <c r="C23" s="103">
        <v>40645</v>
      </c>
      <c r="D23" s="103">
        <v>44203</v>
      </c>
      <c r="E23" s="103">
        <v>42500</v>
      </c>
      <c r="F23" s="103">
        <v>168648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  <pageSetUpPr fitToPage="1"/>
  </sheetPr>
  <dimension ref="A1:V225"/>
  <sheetViews>
    <sheetView zoomScale="85" zoomScaleNormal="85" workbookViewId="0">
      <pane xSplit="1" ySplit="5" topLeftCell="B129" activePane="bottomRight" state="frozen"/>
      <selection pane="topRight" activeCell="B1" sqref="B1"/>
      <selection pane="bottomLeft" activeCell="A5" sqref="A5"/>
      <selection pane="bottomRight" activeCell="W207" sqref="W207"/>
    </sheetView>
  </sheetViews>
  <sheetFormatPr defaultColWidth="9.140625" defaultRowHeight="15"/>
  <cols>
    <col min="1" max="1" width="3.42578125" style="1" customWidth="1"/>
    <col min="2" max="2" width="7.5703125" style="87" bestFit="1" customWidth="1"/>
    <col min="3" max="3" width="8.42578125" style="87" bestFit="1" customWidth="1"/>
    <col min="4" max="4" width="5.7109375" style="87" bestFit="1" customWidth="1"/>
    <col min="5" max="5" width="6.140625" style="87" bestFit="1" customWidth="1"/>
    <col min="6" max="6" width="10.5703125" style="87" bestFit="1" customWidth="1"/>
    <col min="7" max="7" width="25" style="87" bestFit="1" customWidth="1"/>
    <col min="8" max="8" width="15" style="87" bestFit="1" customWidth="1"/>
    <col min="9" max="9" width="10" style="87" bestFit="1" customWidth="1"/>
    <col min="10" max="10" width="8.5703125" style="87" bestFit="1" customWidth="1"/>
    <col min="11" max="11" width="8.140625" style="87" bestFit="1" customWidth="1"/>
    <col min="12" max="12" width="9.28515625" style="87" bestFit="1" customWidth="1"/>
    <col min="13" max="13" width="6.7109375" style="19" bestFit="1" customWidth="1"/>
    <col min="14" max="14" width="7.85546875" style="19" bestFit="1" customWidth="1"/>
    <col min="15" max="15" width="9.28515625" style="19" bestFit="1" customWidth="1"/>
    <col min="16" max="16" width="11.85546875" style="87" bestFit="1" customWidth="1"/>
    <col min="17" max="17" width="9.7109375" style="87" customWidth="1"/>
    <col min="18" max="18" width="9.7109375" style="87" bestFit="1" customWidth="1"/>
    <col min="19" max="19" width="9.140625" style="88" customWidth="1"/>
    <col min="20" max="20" width="10.5703125" style="87" customWidth="1"/>
    <col min="21" max="21" width="21.140625" style="19" bestFit="1" customWidth="1"/>
    <col min="22" max="22" width="34.140625" style="1" customWidth="1"/>
    <col min="23" max="23" width="9.140625" style="1"/>
    <col min="24" max="24" width="3.42578125" style="1" bestFit="1" customWidth="1"/>
    <col min="25" max="25" width="7.42578125" style="1" bestFit="1" customWidth="1"/>
    <col min="26" max="26" width="3.42578125" style="1" bestFit="1" customWidth="1"/>
    <col min="27" max="16384" width="9.140625" style="1"/>
  </cols>
  <sheetData>
    <row r="1" spans="1:22">
      <c r="B1" s="129"/>
      <c r="C1" s="130"/>
      <c r="D1" s="130"/>
      <c r="E1" s="50"/>
      <c r="F1" s="51"/>
      <c r="G1" s="51"/>
      <c r="H1" s="130"/>
      <c r="I1" s="28" t="s">
        <v>117</v>
      </c>
      <c r="J1" s="130"/>
      <c r="K1" s="130"/>
      <c r="L1" s="61" t="s">
        <v>119</v>
      </c>
      <c r="M1" s="62">
        <f>M2+K2</f>
        <v>4570</v>
      </c>
      <c r="N1" s="28"/>
      <c r="O1" s="133"/>
      <c r="P1" s="97">
        <f ca="1">TODAY()-1</f>
        <v>45753</v>
      </c>
      <c r="Q1" s="98" t="s">
        <v>182</v>
      </c>
      <c r="R1" s="98">
        <v>16</v>
      </c>
      <c r="S1" s="20"/>
      <c r="T1" s="130"/>
      <c r="U1" s="52"/>
      <c r="V1" s="130"/>
    </row>
    <row r="2" spans="1:22" ht="15.75">
      <c r="B2" s="130"/>
      <c r="C2" s="130"/>
      <c r="D2" s="130"/>
      <c r="E2" s="50"/>
      <c r="F2" s="96"/>
      <c r="G2" s="51"/>
      <c r="H2" s="130"/>
      <c r="I2" s="55">
        <f>I3-O3</f>
        <v>-8590</v>
      </c>
      <c r="J2" s="60" t="s">
        <v>120</v>
      </c>
      <c r="K2" s="60">
        <v>6870</v>
      </c>
      <c r="L2" s="28" t="s">
        <v>9</v>
      </c>
      <c r="M2" s="28">
        <f>M3-L3</f>
        <v>-2300</v>
      </c>
      <c r="N2" s="86" t="s">
        <v>118</v>
      </c>
      <c r="O2" s="86">
        <f>N3+M3</f>
        <v>209890</v>
      </c>
      <c r="P2" s="28"/>
      <c r="Q2" s="54"/>
      <c r="R2" s="20">
        <f>R3*60</f>
        <v>49740</v>
      </c>
      <c r="S2" s="28" t="s">
        <v>12</v>
      </c>
      <c r="T2" s="28" t="s">
        <v>13</v>
      </c>
      <c r="U2" s="52"/>
      <c r="V2" s="130"/>
    </row>
    <row r="3" spans="1:22" ht="15.75">
      <c r="B3" s="130"/>
      <c r="C3" s="130"/>
      <c r="D3" s="130"/>
      <c r="E3" s="130"/>
      <c r="F3" s="130"/>
      <c r="G3" s="130"/>
      <c r="H3" s="130"/>
      <c r="I3" s="57">
        <f t="shared" ref="I3:O3" si="0">SUBTOTAL(9,I6:I1048576)</f>
        <v>203600</v>
      </c>
      <c r="J3" s="57">
        <f t="shared" si="0"/>
        <v>231300</v>
      </c>
      <c r="K3" s="57">
        <f t="shared" si="0"/>
        <v>196500</v>
      </c>
      <c r="L3" s="57">
        <f t="shared" si="0"/>
        <v>12350</v>
      </c>
      <c r="M3" s="57">
        <f t="shared" si="0"/>
        <v>10050</v>
      </c>
      <c r="N3" s="57">
        <f t="shared" si="0"/>
        <v>199840</v>
      </c>
      <c r="O3" s="57">
        <f t="shared" si="0"/>
        <v>212190</v>
      </c>
      <c r="P3" s="58">
        <f>(O3)/J3</f>
        <v>0.91738002594033718</v>
      </c>
      <c r="Q3" s="57">
        <f>SUBTOTAL(9,Q6:Q1048576)</f>
        <v>5189</v>
      </c>
      <c r="R3" s="57">
        <f>SUBTOTAL(9,R6:R1048576)</f>
        <v>829</v>
      </c>
      <c r="S3" s="59">
        <f>O3/R3</f>
        <v>255.9589867310012</v>
      </c>
      <c r="T3" s="89">
        <f>SUBTOTAL(1,T6:T1048576)</f>
        <v>4.087482408219544</v>
      </c>
      <c r="U3" s="28"/>
      <c r="V3" s="130"/>
    </row>
    <row r="4" spans="1:22" ht="30" customHeight="1">
      <c r="B4" s="139" t="s">
        <v>208</v>
      </c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79"/>
    </row>
    <row r="5" spans="1:22" ht="44.25" customHeight="1">
      <c r="A5" s="53"/>
      <c r="B5" s="93" t="s">
        <v>0</v>
      </c>
      <c r="C5" s="93" t="s">
        <v>83</v>
      </c>
      <c r="D5" s="93" t="s">
        <v>2</v>
      </c>
      <c r="E5" s="93" t="s">
        <v>115</v>
      </c>
      <c r="F5" s="93" t="s">
        <v>3</v>
      </c>
      <c r="G5" s="94" t="s">
        <v>4</v>
      </c>
      <c r="H5" s="94" t="s">
        <v>5</v>
      </c>
      <c r="I5" s="93" t="s">
        <v>6</v>
      </c>
      <c r="J5" s="94" t="s">
        <v>7</v>
      </c>
      <c r="K5" s="94" t="s">
        <v>8</v>
      </c>
      <c r="L5" s="93" t="s">
        <v>84</v>
      </c>
      <c r="M5" s="94" t="s">
        <v>9</v>
      </c>
      <c r="N5" s="93" t="s">
        <v>74</v>
      </c>
      <c r="O5" s="93" t="s">
        <v>85</v>
      </c>
      <c r="P5" s="93" t="s">
        <v>11</v>
      </c>
      <c r="Q5" s="93" t="s">
        <v>86</v>
      </c>
      <c r="R5" s="93" t="s">
        <v>87</v>
      </c>
      <c r="S5" s="93" t="s">
        <v>12</v>
      </c>
      <c r="T5" s="93" t="s">
        <v>88</v>
      </c>
      <c r="U5" s="94" t="s">
        <v>14</v>
      </c>
      <c r="V5" s="94" t="s">
        <v>15</v>
      </c>
    </row>
    <row r="6" spans="1:22">
      <c r="B6" s="99">
        <v>45748</v>
      </c>
      <c r="C6" s="95" t="s">
        <v>33</v>
      </c>
      <c r="D6" s="124" t="s">
        <v>114</v>
      </c>
      <c r="E6" s="124" t="s">
        <v>121</v>
      </c>
      <c r="F6" s="127" t="s">
        <v>122</v>
      </c>
      <c r="G6" s="124" t="s">
        <v>51</v>
      </c>
      <c r="H6" s="124" t="s">
        <v>184</v>
      </c>
      <c r="I6" s="90">
        <v>2800</v>
      </c>
      <c r="J6" s="138">
        <v>3000</v>
      </c>
      <c r="K6" s="131">
        <v>2800</v>
      </c>
      <c r="L6" s="125">
        <v>350</v>
      </c>
      <c r="M6" s="125"/>
      <c r="N6" s="91">
        <v>2700</v>
      </c>
      <c r="O6" s="91">
        <f t="shared" ref="O6:O69" si="1">L6+N6</f>
        <v>3050</v>
      </c>
      <c r="P6" s="135">
        <f>(N7+N6+M6+N8)/J6</f>
        <v>0.95</v>
      </c>
      <c r="Q6" s="136">
        <v>66</v>
      </c>
      <c r="R6" s="136">
        <v>10</v>
      </c>
      <c r="S6" s="127">
        <f>(N6+N7+N8)/R6</f>
        <v>285</v>
      </c>
      <c r="T6" s="92">
        <f t="shared" ref="T6:T10" si="2">S6/Q6</f>
        <v>4.3181818181818183</v>
      </c>
      <c r="U6" s="136" t="s">
        <v>123</v>
      </c>
      <c r="V6" s="124" t="s">
        <v>194</v>
      </c>
    </row>
    <row r="7" spans="1:22">
      <c r="B7" s="99">
        <v>45748</v>
      </c>
      <c r="C7" s="95" t="s">
        <v>33</v>
      </c>
      <c r="D7" s="124" t="s">
        <v>114</v>
      </c>
      <c r="E7" s="124" t="s">
        <v>121</v>
      </c>
      <c r="F7" s="127" t="s">
        <v>122</v>
      </c>
      <c r="G7" s="124" t="s">
        <v>168</v>
      </c>
      <c r="H7" s="124" t="s">
        <v>30</v>
      </c>
      <c r="I7" s="90"/>
      <c r="J7" s="138"/>
      <c r="K7" s="131"/>
      <c r="L7" s="125">
        <v>450</v>
      </c>
      <c r="M7" s="125"/>
      <c r="N7" s="91">
        <v>100</v>
      </c>
      <c r="O7" s="91">
        <f t="shared" si="1"/>
        <v>550</v>
      </c>
      <c r="P7" s="135"/>
      <c r="Q7" s="136"/>
      <c r="R7" s="136"/>
      <c r="S7" s="127"/>
      <c r="T7" s="92"/>
      <c r="U7" s="136"/>
      <c r="V7" s="124"/>
    </row>
    <row r="8" spans="1:22">
      <c r="B8" s="99">
        <v>45748</v>
      </c>
      <c r="C8" s="95" t="s">
        <v>33</v>
      </c>
      <c r="D8" s="124" t="s">
        <v>114</v>
      </c>
      <c r="E8" s="124" t="s">
        <v>121</v>
      </c>
      <c r="F8" s="127" t="s">
        <v>122</v>
      </c>
      <c r="G8" s="124" t="s">
        <v>168</v>
      </c>
      <c r="H8" s="124" t="s">
        <v>16</v>
      </c>
      <c r="I8" s="90"/>
      <c r="J8" s="138"/>
      <c r="K8" s="131"/>
      <c r="L8" s="125"/>
      <c r="M8" s="125"/>
      <c r="N8" s="91">
        <v>50</v>
      </c>
      <c r="O8" s="91">
        <f t="shared" si="1"/>
        <v>50</v>
      </c>
      <c r="P8" s="135"/>
      <c r="Q8" s="136"/>
      <c r="R8" s="136"/>
      <c r="S8" s="127"/>
      <c r="T8" s="92"/>
      <c r="U8" s="136"/>
      <c r="V8" s="124"/>
    </row>
    <row r="9" spans="1:22">
      <c r="B9" s="99">
        <v>45748</v>
      </c>
      <c r="C9" s="128" t="s">
        <v>17</v>
      </c>
      <c r="D9" s="124" t="s">
        <v>114</v>
      </c>
      <c r="E9" s="124" t="s">
        <v>121</v>
      </c>
      <c r="F9" s="127" t="s">
        <v>122</v>
      </c>
      <c r="G9" s="124" t="s">
        <v>148</v>
      </c>
      <c r="H9" s="124" t="s">
        <v>16</v>
      </c>
      <c r="I9" s="90">
        <v>2800</v>
      </c>
      <c r="J9" s="125">
        <v>2800</v>
      </c>
      <c r="K9" s="131">
        <v>2800</v>
      </c>
      <c r="L9" s="125"/>
      <c r="M9" s="125"/>
      <c r="N9" s="91">
        <v>2800</v>
      </c>
      <c r="O9" s="91">
        <f t="shared" si="1"/>
        <v>2800</v>
      </c>
      <c r="P9" s="126">
        <f>(N9+M9)/J9</f>
        <v>1</v>
      </c>
      <c r="Q9" s="127">
        <v>62</v>
      </c>
      <c r="R9" s="127">
        <v>10</v>
      </c>
      <c r="S9" s="127">
        <f t="shared" ref="S9" si="3">(N9+M9)/R9</f>
        <v>280</v>
      </c>
      <c r="T9" s="92">
        <f t="shared" si="2"/>
        <v>4.5161290322580649</v>
      </c>
      <c r="U9" s="127" t="s">
        <v>124</v>
      </c>
      <c r="V9" s="124"/>
    </row>
    <row r="10" spans="1:22">
      <c r="B10" s="99">
        <v>45748</v>
      </c>
      <c r="C10" s="95" t="s">
        <v>32</v>
      </c>
      <c r="D10" s="124" t="s">
        <v>114</v>
      </c>
      <c r="E10" s="124" t="s">
        <v>121</v>
      </c>
      <c r="F10" s="127" t="s">
        <v>122</v>
      </c>
      <c r="G10" s="127" t="s">
        <v>169</v>
      </c>
      <c r="H10" s="124" t="s">
        <v>16</v>
      </c>
      <c r="I10" s="90">
        <v>1600</v>
      </c>
      <c r="J10" s="134">
        <v>2600</v>
      </c>
      <c r="K10" s="131">
        <v>1600</v>
      </c>
      <c r="L10" s="125"/>
      <c r="M10" s="125"/>
      <c r="N10" s="91">
        <v>1500</v>
      </c>
      <c r="O10" s="91">
        <f t="shared" si="1"/>
        <v>1500</v>
      </c>
      <c r="P10" s="135">
        <f>(N10+N11)/J10</f>
        <v>0.80769230769230771</v>
      </c>
      <c r="Q10" s="136">
        <v>62</v>
      </c>
      <c r="R10" s="136">
        <v>10</v>
      </c>
      <c r="S10" s="127">
        <f>(N10+N11)/R10</f>
        <v>210</v>
      </c>
      <c r="T10" s="92">
        <f t="shared" si="2"/>
        <v>3.3870967741935485</v>
      </c>
      <c r="U10" s="136" t="s">
        <v>187</v>
      </c>
      <c r="V10" s="124" t="s">
        <v>195</v>
      </c>
    </row>
    <row r="11" spans="1:22">
      <c r="B11" s="99">
        <v>45748</v>
      </c>
      <c r="C11" s="95" t="s">
        <v>32</v>
      </c>
      <c r="D11" s="124" t="s">
        <v>114</v>
      </c>
      <c r="E11" s="124" t="s">
        <v>121</v>
      </c>
      <c r="F11" s="127" t="s">
        <v>122</v>
      </c>
      <c r="G11" s="127" t="s">
        <v>175</v>
      </c>
      <c r="H11" s="124" t="s">
        <v>30</v>
      </c>
      <c r="I11" s="90">
        <v>800</v>
      </c>
      <c r="J11" s="134"/>
      <c r="K11" s="131">
        <v>800</v>
      </c>
      <c r="L11" s="125"/>
      <c r="M11" s="125"/>
      <c r="N11" s="91">
        <v>600</v>
      </c>
      <c r="O11" s="91">
        <f t="shared" si="1"/>
        <v>600</v>
      </c>
      <c r="P11" s="135"/>
      <c r="Q11" s="136"/>
      <c r="R11" s="136"/>
      <c r="S11" s="127"/>
      <c r="T11" s="92"/>
      <c r="U11" s="136"/>
      <c r="V11" s="124" t="s">
        <v>173</v>
      </c>
    </row>
    <row r="12" spans="1:22">
      <c r="B12" s="99">
        <v>45748</v>
      </c>
      <c r="C12" s="95" t="s">
        <v>34</v>
      </c>
      <c r="D12" s="124" t="s">
        <v>114</v>
      </c>
      <c r="E12" s="124" t="s">
        <v>121</v>
      </c>
      <c r="F12" s="127" t="s">
        <v>122</v>
      </c>
      <c r="G12" s="127" t="s">
        <v>183</v>
      </c>
      <c r="H12" s="124" t="s">
        <v>30</v>
      </c>
      <c r="I12" s="90">
        <v>2300</v>
      </c>
      <c r="J12" s="134">
        <v>2800</v>
      </c>
      <c r="K12" s="131">
        <v>2300</v>
      </c>
      <c r="L12" s="125"/>
      <c r="M12" s="125">
        <v>500</v>
      </c>
      <c r="N12" s="91">
        <v>1250</v>
      </c>
      <c r="O12" s="91">
        <f t="shared" si="1"/>
        <v>1250</v>
      </c>
      <c r="P12" s="135">
        <f>(N12+M13+M12)/J12</f>
        <v>0.7142857142857143</v>
      </c>
      <c r="Q12" s="136">
        <v>60</v>
      </c>
      <c r="R12" s="136">
        <v>10</v>
      </c>
      <c r="S12" s="127">
        <f>(N12+M12+M13)/R12</f>
        <v>200</v>
      </c>
      <c r="T12" s="92">
        <f t="shared" ref="T12" si="4">S12/Q12</f>
        <v>3.3333333333333335</v>
      </c>
      <c r="U12" s="136" t="s">
        <v>177</v>
      </c>
      <c r="V12" s="124" t="s">
        <v>170</v>
      </c>
    </row>
    <row r="13" spans="1:22">
      <c r="B13" s="99">
        <v>45748</v>
      </c>
      <c r="C13" s="95" t="s">
        <v>34</v>
      </c>
      <c r="D13" s="124" t="s">
        <v>114</v>
      </c>
      <c r="E13" s="124" t="s">
        <v>121</v>
      </c>
      <c r="F13" s="127" t="s">
        <v>122</v>
      </c>
      <c r="G13" s="127" t="s">
        <v>53</v>
      </c>
      <c r="H13" s="124" t="s">
        <v>30</v>
      </c>
      <c r="I13" s="90"/>
      <c r="J13" s="134"/>
      <c r="K13" s="131"/>
      <c r="L13" s="125"/>
      <c r="M13" s="125">
        <v>250</v>
      </c>
      <c r="N13" s="91"/>
      <c r="O13" s="91">
        <f t="shared" si="1"/>
        <v>0</v>
      </c>
      <c r="P13" s="135"/>
      <c r="Q13" s="136"/>
      <c r="R13" s="136"/>
      <c r="S13" s="127"/>
      <c r="T13" s="92"/>
      <c r="U13" s="136"/>
      <c r="V13" s="124" t="s">
        <v>164</v>
      </c>
    </row>
    <row r="14" spans="1:22">
      <c r="B14" s="99">
        <v>45748</v>
      </c>
      <c r="C14" s="95" t="s">
        <v>19</v>
      </c>
      <c r="D14" s="124" t="s">
        <v>114</v>
      </c>
      <c r="E14" s="124" t="s">
        <v>121</v>
      </c>
      <c r="F14" s="127" t="s">
        <v>122</v>
      </c>
      <c r="G14" s="127" t="s">
        <v>188</v>
      </c>
      <c r="H14" s="124" t="s">
        <v>30</v>
      </c>
      <c r="I14" s="90">
        <v>2700</v>
      </c>
      <c r="J14" s="134">
        <v>3000</v>
      </c>
      <c r="K14" s="131">
        <v>2700</v>
      </c>
      <c r="L14" s="125"/>
      <c r="M14" s="125"/>
      <c r="N14" s="91">
        <v>2650</v>
      </c>
      <c r="O14" s="91">
        <f t="shared" si="1"/>
        <v>2650</v>
      </c>
      <c r="P14" s="135">
        <f>(N15+N14+M14)/J14</f>
        <v>1</v>
      </c>
      <c r="Q14" s="136">
        <v>61</v>
      </c>
      <c r="R14" s="136">
        <v>10</v>
      </c>
      <c r="S14" s="127">
        <f>(N14+N15)/R14</f>
        <v>300</v>
      </c>
      <c r="T14" s="92">
        <f t="shared" ref="T14" si="5">S14/Q14</f>
        <v>4.918032786885246</v>
      </c>
      <c r="U14" s="136" t="s">
        <v>137</v>
      </c>
      <c r="V14" s="124"/>
    </row>
    <row r="15" spans="1:22">
      <c r="B15" s="99">
        <v>45748</v>
      </c>
      <c r="C15" s="95" t="s">
        <v>19</v>
      </c>
      <c r="D15" s="124" t="s">
        <v>114</v>
      </c>
      <c r="E15" s="124" t="s">
        <v>121</v>
      </c>
      <c r="F15" s="127" t="s">
        <v>122</v>
      </c>
      <c r="G15" s="124" t="s">
        <v>54</v>
      </c>
      <c r="H15" s="124" t="s">
        <v>30</v>
      </c>
      <c r="I15" s="90"/>
      <c r="J15" s="134"/>
      <c r="K15" s="131"/>
      <c r="L15" s="125"/>
      <c r="M15" s="125"/>
      <c r="N15" s="91">
        <v>350</v>
      </c>
      <c r="O15" s="91">
        <f t="shared" si="1"/>
        <v>350</v>
      </c>
      <c r="P15" s="135"/>
      <c r="Q15" s="136"/>
      <c r="R15" s="136"/>
      <c r="S15" s="127"/>
      <c r="T15" s="92"/>
      <c r="U15" s="136"/>
      <c r="V15" s="124"/>
    </row>
    <row r="16" spans="1:22">
      <c r="B16" s="99">
        <v>45748</v>
      </c>
      <c r="C16" s="95" t="s">
        <v>44</v>
      </c>
      <c r="D16" s="124" t="s">
        <v>114</v>
      </c>
      <c r="E16" s="124" t="s">
        <v>121</v>
      </c>
      <c r="F16" s="127" t="s">
        <v>122</v>
      </c>
      <c r="G16" s="124" t="s">
        <v>157</v>
      </c>
      <c r="H16" s="124" t="s">
        <v>46</v>
      </c>
      <c r="I16" s="90"/>
      <c r="J16" s="134"/>
      <c r="K16" s="131"/>
      <c r="L16" s="125"/>
      <c r="M16" s="125">
        <v>200</v>
      </c>
      <c r="N16" s="91"/>
      <c r="O16" s="91">
        <f t="shared" si="1"/>
        <v>0</v>
      </c>
      <c r="P16" s="135" t="s">
        <v>126</v>
      </c>
      <c r="Q16" s="136">
        <v>15</v>
      </c>
      <c r="R16" s="136">
        <v>2.5</v>
      </c>
      <c r="S16" s="127">
        <f>(M16+M17)/R16</f>
        <v>100</v>
      </c>
      <c r="T16" s="92">
        <f t="shared" ref="T16" si="6">S16/Q16</f>
        <v>6.666666666666667</v>
      </c>
      <c r="U16" s="136" t="s">
        <v>125</v>
      </c>
      <c r="V16" s="124"/>
    </row>
    <row r="17" spans="2:22">
      <c r="B17" s="99">
        <v>45748</v>
      </c>
      <c r="C17" s="95" t="s">
        <v>44</v>
      </c>
      <c r="D17" s="124" t="s">
        <v>114</v>
      </c>
      <c r="E17" s="124" t="s">
        <v>121</v>
      </c>
      <c r="F17" s="127" t="s">
        <v>122</v>
      </c>
      <c r="G17" s="124" t="s">
        <v>157</v>
      </c>
      <c r="H17" s="124" t="s">
        <v>30</v>
      </c>
      <c r="I17" s="90"/>
      <c r="J17" s="134"/>
      <c r="K17" s="131"/>
      <c r="L17" s="125"/>
      <c r="M17" s="125">
        <v>50</v>
      </c>
      <c r="N17" s="91"/>
      <c r="O17" s="91">
        <f t="shared" si="1"/>
        <v>0</v>
      </c>
      <c r="P17" s="135"/>
      <c r="Q17" s="136"/>
      <c r="R17" s="136"/>
      <c r="S17" s="127"/>
      <c r="T17" s="92"/>
      <c r="U17" s="136"/>
      <c r="V17" s="124"/>
    </row>
    <row r="18" spans="2:22">
      <c r="B18" s="99">
        <v>45748</v>
      </c>
      <c r="C18" s="95" t="s">
        <v>44</v>
      </c>
      <c r="D18" s="124" t="s">
        <v>114</v>
      </c>
      <c r="E18" s="124" t="s">
        <v>121</v>
      </c>
      <c r="F18" s="127" t="s">
        <v>122</v>
      </c>
      <c r="G18" s="124" t="s">
        <v>157</v>
      </c>
      <c r="H18" s="124" t="s">
        <v>18</v>
      </c>
      <c r="I18" s="90"/>
      <c r="J18" s="134"/>
      <c r="K18" s="131"/>
      <c r="L18" s="125">
        <v>100</v>
      </c>
      <c r="M18" s="125"/>
      <c r="N18" s="91"/>
      <c r="O18" s="91">
        <f t="shared" si="1"/>
        <v>100</v>
      </c>
      <c r="P18" s="135"/>
      <c r="Q18" s="136"/>
      <c r="R18" s="136"/>
      <c r="S18" s="127"/>
      <c r="T18" s="92"/>
      <c r="U18" s="136"/>
      <c r="V18" s="124"/>
    </row>
    <row r="19" spans="2:22">
      <c r="B19" s="99">
        <v>45748</v>
      </c>
      <c r="C19" s="95" t="s">
        <v>35</v>
      </c>
      <c r="D19" s="124" t="s">
        <v>114</v>
      </c>
      <c r="E19" s="124" t="s">
        <v>121</v>
      </c>
      <c r="F19" s="127" t="s">
        <v>122</v>
      </c>
      <c r="G19" s="127" t="s">
        <v>52</v>
      </c>
      <c r="H19" s="124" t="s">
        <v>16</v>
      </c>
      <c r="I19" s="90">
        <v>1600</v>
      </c>
      <c r="J19" s="134">
        <v>2400</v>
      </c>
      <c r="K19" s="131">
        <v>1600</v>
      </c>
      <c r="L19" s="125"/>
      <c r="M19" s="125"/>
      <c r="N19" s="91">
        <v>1600</v>
      </c>
      <c r="O19" s="91">
        <f t="shared" si="1"/>
        <v>1600</v>
      </c>
      <c r="P19" s="135">
        <f>(N20+N19+N21)/J19</f>
        <v>0.89583333333333337</v>
      </c>
      <c r="Q19" s="136">
        <v>62</v>
      </c>
      <c r="R19" s="136">
        <v>10</v>
      </c>
      <c r="S19" s="127">
        <f>(N19+N20+N21)/R19</f>
        <v>215</v>
      </c>
      <c r="T19" s="92">
        <f t="shared" ref="T19" si="7">S19/Q19</f>
        <v>3.467741935483871</v>
      </c>
      <c r="U19" s="136" t="s">
        <v>135</v>
      </c>
      <c r="V19" s="124" t="s">
        <v>196</v>
      </c>
    </row>
    <row r="20" spans="2:22">
      <c r="B20" s="99">
        <v>45748</v>
      </c>
      <c r="C20" s="95" t="s">
        <v>35</v>
      </c>
      <c r="D20" s="124" t="s">
        <v>114</v>
      </c>
      <c r="E20" s="124" t="s">
        <v>121</v>
      </c>
      <c r="F20" s="127" t="s">
        <v>122</v>
      </c>
      <c r="G20" s="127" t="s">
        <v>189</v>
      </c>
      <c r="H20" s="124" t="s">
        <v>197</v>
      </c>
      <c r="I20" s="90">
        <v>600</v>
      </c>
      <c r="J20" s="134"/>
      <c r="K20" s="131">
        <v>600</v>
      </c>
      <c r="L20" s="125"/>
      <c r="M20" s="125"/>
      <c r="N20" s="91">
        <v>500</v>
      </c>
      <c r="O20" s="91">
        <f t="shared" si="1"/>
        <v>500</v>
      </c>
      <c r="P20" s="135"/>
      <c r="Q20" s="136"/>
      <c r="R20" s="136"/>
      <c r="S20" s="127"/>
      <c r="T20" s="92"/>
      <c r="U20" s="136"/>
      <c r="V20" s="124"/>
    </row>
    <row r="21" spans="2:22">
      <c r="B21" s="99">
        <v>45748</v>
      </c>
      <c r="C21" s="95" t="s">
        <v>35</v>
      </c>
      <c r="D21" s="124" t="s">
        <v>114</v>
      </c>
      <c r="E21" s="124" t="s">
        <v>121</v>
      </c>
      <c r="F21" s="127" t="s">
        <v>122</v>
      </c>
      <c r="G21" s="127" t="s">
        <v>189</v>
      </c>
      <c r="H21" s="124" t="s">
        <v>198</v>
      </c>
      <c r="I21" s="90"/>
      <c r="J21" s="134"/>
      <c r="K21" s="131"/>
      <c r="L21" s="125"/>
      <c r="M21" s="125"/>
      <c r="N21" s="91">
        <v>50</v>
      </c>
      <c r="O21" s="91">
        <f t="shared" si="1"/>
        <v>50</v>
      </c>
      <c r="P21" s="135"/>
      <c r="Q21" s="136"/>
      <c r="R21" s="136"/>
      <c r="S21" s="127"/>
      <c r="T21" s="92"/>
      <c r="U21" s="136"/>
      <c r="V21" s="124"/>
    </row>
    <row r="22" spans="2:22">
      <c r="B22" s="99">
        <v>45748</v>
      </c>
      <c r="C22" s="95" t="s">
        <v>20</v>
      </c>
      <c r="D22" s="124" t="s">
        <v>114</v>
      </c>
      <c r="E22" s="124" t="s">
        <v>121</v>
      </c>
      <c r="F22" s="127" t="s">
        <v>122</v>
      </c>
      <c r="G22" s="124" t="s">
        <v>190</v>
      </c>
      <c r="H22" s="124" t="s">
        <v>181</v>
      </c>
      <c r="I22" s="90">
        <v>2800</v>
      </c>
      <c r="J22" s="134">
        <v>2800</v>
      </c>
      <c r="K22" s="131">
        <v>2800</v>
      </c>
      <c r="L22" s="125"/>
      <c r="M22" s="125"/>
      <c r="N22" s="91">
        <v>2750</v>
      </c>
      <c r="O22" s="91">
        <f t="shared" si="1"/>
        <v>2750</v>
      </c>
      <c r="P22" s="135">
        <f>(N23+N22+M22+M23)/J22</f>
        <v>1</v>
      </c>
      <c r="Q22" s="136">
        <v>56</v>
      </c>
      <c r="R22" s="136">
        <v>10</v>
      </c>
      <c r="S22" s="127">
        <f>(N22+N23)/R22</f>
        <v>280</v>
      </c>
      <c r="T22" s="92">
        <f t="shared" ref="T22" si="8">S22/Q22</f>
        <v>5</v>
      </c>
      <c r="U22" s="136" t="s">
        <v>133</v>
      </c>
      <c r="V22" s="124"/>
    </row>
    <row r="23" spans="2:22">
      <c r="B23" s="99">
        <v>45748</v>
      </c>
      <c r="C23" s="95" t="s">
        <v>20</v>
      </c>
      <c r="D23" s="124" t="s">
        <v>114</v>
      </c>
      <c r="E23" s="124" t="s">
        <v>121</v>
      </c>
      <c r="F23" s="127" t="s">
        <v>122</v>
      </c>
      <c r="G23" s="124" t="s">
        <v>190</v>
      </c>
      <c r="H23" s="124" t="s">
        <v>199</v>
      </c>
      <c r="I23" s="90"/>
      <c r="J23" s="134"/>
      <c r="K23" s="131"/>
      <c r="L23" s="125"/>
      <c r="M23" s="125"/>
      <c r="N23" s="91">
        <v>50</v>
      </c>
      <c r="O23" s="91">
        <f t="shared" si="1"/>
        <v>50</v>
      </c>
      <c r="P23" s="135"/>
      <c r="Q23" s="136"/>
      <c r="R23" s="136"/>
      <c r="S23" s="127"/>
      <c r="T23" s="92"/>
      <c r="U23" s="136"/>
      <c r="V23" s="124"/>
    </row>
    <row r="24" spans="2:22" ht="30">
      <c r="B24" s="99">
        <v>45748</v>
      </c>
      <c r="C24" s="95" t="s">
        <v>56</v>
      </c>
      <c r="D24" s="124" t="s">
        <v>114</v>
      </c>
      <c r="E24" s="124" t="s">
        <v>127</v>
      </c>
      <c r="F24" s="127" t="s">
        <v>122</v>
      </c>
      <c r="G24" s="124" t="s">
        <v>151</v>
      </c>
      <c r="H24" s="124" t="s">
        <v>30</v>
      </c>
      <c r="I24" s="90">
        <v>2800</v>
      </c>
      <c r="J24" s="134">
        <v>3500</v>
      </c>
      <c r="K24" s="131">
        <v>2800</v>
      </c>
      <c r="L24" s="125"/>
      <c r="M24" s="125"/>
      <c r="N24" s="91">
        <v>3200</v>
      </c>
      <c r="O24" s="91">
        <f t="shared" si="1"/>
        <v>3200</v>
      </c>
      <c r="P24" s="135">
        <f>(N25+N24+M24+M25)/J24</f>
        <v>0.9285714285714286</v>
      </c>
      <c r="Q24" s="136">
        <v>64</v>
      </c>
      <c r="R24" s="136">
        <v>10</v>
      </c>
      <c r="S24" s="127">
        <f>(N24+N25)/R24</f>
        <v>325</v>
      </c>
      <c r="T24" s="92">
        <f t="shared" ref="T24" si="9">S24/Q24</f>
        <v>5.078125</v>
      </c>
      <c r="U24" s="136" t="s">
        <v>147</v>
      </c>
      <c r="V24" s="124" t="s">
        <v>200</v>
      </c>
    </row>
    <row r="25" spans="2:22">
      <c r="B25" s="99">
        <v>45748</v>
      </c>
      <c r="C25" s="95" t="s">
        <v>56</v>
      </c>
      <c r="D25" s="124" t="s">
        <v>114</v>
      </c>
      <c r="E25" s="124" t="s">
        <v>127</v>
      </c>
      <c r="F25" s="127" t="s">
        <v>122</v>
      </c>
      <c r="G25" s="124" t="s">
        <v>171</v>
      </c>
      <c r="H25" s="124" t="s">
        <v>30</v>
      </c>
      <c r="I25" s="90"/>
      <c r="J25" s="134"/>
      <c r="K25" s="131"/>
      <c r="L25" s="125"/>
      <c r="M25" s="125"/>
      <c r="N25" s="91">
        <v>50</v>
      </c>
      <c r="O25" s="91">
        <f t="shared" si="1"/>
        <v>50</v>
      </c>
      <c r="P25" s="135"/>
      <c r="Q25" s="136"/>
      <c r="R25" s="136"/>
      <c r="S25" s="127"/>
      <c r="T25" s="92"/>
      <c r="U25" s="136"/>
      <c r="V25" s="124"/>
    </row>
    <row r="26" spans="2:22">
      <c r="B26" s="99">
        <v>45748</v>
      </c>
      <c r="C26" s="95" t="s">
        <v>57</v>
      </c>
      <c r="D26" s="124" t="s">
        <v>114</v>
      </c>
      <c r="E26" s="124" t="s">
        <v>127</v>
      </c>
      <c r="F26" s="127" t="s">
        <v>122</v>
      </c>
      <c r="G26" s="124" t="s">
        <v>156</v>
      </c>
      <c r="H26" s="124" t="s">
        <v>30</v>
      </c>
      <c r="I26" s="90">
        <v>2700</v>
      </c>
      <c r="J26" s="134">
        <v>2800</v>
      </c>
      <c r="K26" s="131">
        <v>2700</v>
      </c>
      <c r="L26" s="125"/>
      <c r="M26" s="125"/>
      <c r="N26" s="91">
        <v>2750</v>
      </c>
      <c r="O26" s="91">
        <f t="shared" si="1"/>
        <v>2750</v>
      </c>
      <c r="P26" s="135">
        <f>(N27+N26+N29+N28)/J26</f>
        <v>1.0357142857142858</v>
      </c>
      <c r="Q26" s="136">
        <v>60</v>
      </c>
      <c r="R26" s="136">
        <v>10</v>
      </c>
      <c r="S26" s="127">
        <f>(N26+N27+N28+N29)/R26</f>
        <v>290</v>
      </c>
      <c r="T26" s="92">
        <f t="shared" ref="T26" si="10">S26/Q26</f>
        <v>4.833333333333333</v>
      </c>
      <c r="U26" s="136" t="s">
        <v>128</v>
      </c>
      <c r="V26" s="124"/>
    </row>
    <row r="27" spans="2:22">
      <c r="B27" s="99">
        <v>45748</v>
      </c>
      <c r="C27" s="95" t="s">
        <v>57</v>
      </c>
      <c r="D27" s="124" t="s">
        <v>114</v>
      </c>
      <c r="E27" s="124" t="s">
        <v>127</v>
      </c>
      <c r="F27" s="127" t="s">
        <v>122</v>
      </c>
      <c r="G27" s="124" t="s">
        <v>156</v>
      </c>
      <c r="H27" s="124" t="s">
        <v>152</v>
      </c>
      <c r="I27" s="90"/>
      <c r="J27" s="134"/>
      <c r="K27" s="131"/>
      <c r="L27" s="125"/>
      <c r="M27" s="125"/>
      <c r="N27" s="91">
        <v>50</v>
      </c>
      <c r="O27" s="91">
        <f t="shared" si="1"/>
        <v>50</v>
      </c>
      <c r="P27" s="135"/>
      <c r="Q27" s="136"/>
      <c r="R27" s="136"/>
      <c r="S27" s="127"/>
      <c r="T27" s="92"/>
      <c r="U27" s="136"/>
      <c r="V27" s="124"/>
    </row>
    <row r="28" spans="2:22">
      <c r="B28" s="99">
        <v>45748</v>
      </c>
      <c r="C28" s="95" t="s">
        <v>57</v>
      </c>
      <c r="D28" s="124" t="s">
        <v>114</v>
      </c>
      <c r="E28" s="124" t="s">
        <v>127</v>
      </c>
      <c r="F28" s="127" t="s">
        <v>122</v>
      </c>
      <c r="G28" s="124" t="s">
        <v>158</v>
      </c>
      <c r="H28" s="124" t="s">
        <v>192</v>
      </c>
      <c r="I28" s="90"/>
      <c r="J28" s="134"/>
      <c r="K28" s="131"/>
      <c r="L28" s="125"/>
      <c r="M28" s="125"/>
      <c r="N28" s="91">
        <v>50</v>
      </c>
      <c r="O28" s="91">
        <f t="shared" si="1"/>
        <v>50</v>
      </c>
      <c r="P28" s="135"/>
      <c r="Q28" s="136"/>
      <c r="R28" s="136"/>
      <c r="S28" s="127"/>
      <c r="T28" s="92"/>
      <c r="U28" s="136"/>
      <c r="V28" s="124"/>
    </row>
    <row r="29" spans="2:22">
      <c r="B29" s="99">
        <v>45748</v>
      </c>
      <c r="C29" s="95" t="s">
        <v>57</v>
      </c>
      <c r="D29" s="124" t="s">
        <v>114</v>
      </c>
      <c r="E29" s="124" t="s">
        <v>127</v>
      </c>
      <c r="F29" s="127" t="s">
        <v>122</v>
      </c>
      <c r="G29" s="124" t="s">
        <v>158</v>
      </c>
      <c r="H29" s="124" t="s">
        <v>201</v>
      </c>
      <c r="I29" s="90"/>
      <c r="J29" s="134"/>
      <c r="K29" s="131"/>
      <c r="L29" s="125"/>
      <c r="M29" s="125"/>
      <c r="N29" s="91">
        <v>50</v>
      </c>
      <c r="O29" s="91">
        <f t="shared" si="1"/>
        <v>50</v>
      </c>
      <c r="P29" s="135"/>
      <c r="Q29" s="136"/>
      <c r="R29" s="136"/>
      <c r="S29" s="127"/>
      <c r="T29" s="92"/>
      <c r="U29" s="136"/>
      <c r="V29" s="124"/>
    </row>
    <row r="30" spans="2:22">
      <c r="B30" s="99">
        <v>45748</v>
      </c>
      <c r="C30" s="95" t="s">
        <v>57</v>
      </c>
      <c r="D30" s="124" t="s">
        <v>114</v>
      </c>
      <c r="E30" s="124" t="s">
        <v>127</v>
      </c>
      <c r="F30" s="127" t="s">
        <v>122</v>
      </c>
      <c r="G30" s="124" t="s">
        <v>151</v>
      </c>
      <c r="H30" s="124" t="s">
        <v>30</v>
      </c>
      <c r="I30" s="90"/>
      <c r="J30" s="134"/>
      <c r="K30" s="131"/>
      <c r="L30" s="125">
        <v>50</v>
      </c>
      <c r="M30" s="125"/>
      <c r="N30" s="91"/>
      <c r="O30" s="91">
        <f t="shared" si="1"/>
        <v>50</v>
      </c>
      <c r="P30" s="135"/>
      <c r="Q30" s="136"/>
      <c r="R30" s="136"/>
      <c r="S30" s="127"/>
      <c r="T30" s="92"/>
      <c r="U30" s="136"/>
      <c r="V30" s="124"/>
    </row>
    <row r="31" spans="2:22" ht="30">
      <c r="B31" s="99">
        <v>45748</v>
      </c>
      <c r="C31" s="128" t="s">
        <v>67</v>
      </c>
      <c r="D31" s="124" t="s">
        <v>114</v>
      </c>
      <c r="E31" s="124" t="s">
        <v>127</v>
      </c>
      <c r="F31" s="127" t="s">
        <v>122</v>
      </c>
      <c r="G31" s="124" t="s">
        <v>176</v>
      </c>
      <c r="H31" s="124" t="s">
        <v>30</v>
      </c>
      <c r="I31" s="90">
        <v>2700</v>
      </c>
      <c r="J31" s="125">
        <v>2800</v>
      </c>
      <c r="K31" s="131">
        <v>2700</v>
      </c>
      <c r="L31" s="125"/>
      <c r="M31" s="125">
        <v>900</v>
      </c>
      <c r="N31" s="91">
        <v>2000</v>
      </c>
      <c r="O31" s="91">
        <f t="shared" si="1"/>
        <v>2000</v>
      </c>
      <c r="P31" s="126">
        <f>(N31+M31)/J31</f>
        <v>1.0357142857142858</v>
      </c>
      <c r="Q31" s="127">
        <v>56</v>
      </c>
      <c r="R31" s="127">
        <v>10</v>
      </c>
      <c r="S31" s="127">
        <f t="shared" ref="S31:S32" si="11">(N31+M31)/R31</f>
        <v>290</v>
      </c>
      <c r="T31" s="92">
        <f t="shared" ref="T31:T32" si="12">S31/Q31</f>
        <v>5.1785714285714288</v>
      </c>
      <c r="U31" s="127" t="s">
        <v>132</v>
      </c>
      <c r="V31" s="124" t="s">
        <v>202</v>
      </c>
    </row>
    <row r="32" spans="2:22">
      <c r="B32" s="99">
        <v>45748</v>
      </c>
      <c r="C32" s="128" t="s">
        <v>66</v>
      </c>
      <c r="D32" s="124" t="s">
        <v>114</v>
      </c>
      <c r="E32" s="124" t="s">
        <v>127</v>
      </c>
      <c r="F32" s="127" t="s">
        <v>122</v>
      </c>
      <c r="G32" s="124" t="s">
        <v>51</v>
      </c>
      <c r="H32" s="124" t="s">
        <v>184</v>
      </c>
      <c r="I32" s="90">
        <v>2400</v>
      </c>
      <c r="J32" s="125">
        <v>2800</v>
      </c>
      <c r="K32" s="131">
        <v>2400</v>
      </c>
      <c r="L32" s="125"/>
      <c r="M32" s="125"/>
      <c r="N32" s="91">
        <v>2800</v>
      </c>
      <c r="O32" s="91">
        <f t="shared" si="1"/>
        <v>2800</v>
      </c>
      <c r="P32" s="126">
        <f>(N32+M32)/J32</f>
        <v>1</v>
      </c>
      <c r="Q32" s="127">
        <v>61</v>
      </c>
      <c r="R32" s="127">
        <v>10</v>
      </c>
      <c r="S32" s="127">
        <f t="shared" si="11"/>
        <v>280</v>
      </c>
      <c r="T32" s="92">
        <f t="shared" si="12"/>
        <v>4.5901639344262293</v>
      </c>
      <c r="U32" s="127" t="s">
        <v>135</v>
      </c>
      <c r="V32" s="124"/>
    </row>
    <row r="33" spans="2:22">
      <c r="B33" s="99">
        <v>45748</v>
      </c>
      <c r="C33" s="95" t="s">
        <v>68</v>
      </c>
      <c r="D33" s="124" t="s">
        <v>114</v>
      </c>
      <c r="E33" s="124" t="s">
        <v>127</v>
      </c>
      <c r="F33" s="127" t="s">
        <v>122</v>
      </c>
      <c r="G33" s="124" t="s">
        <v>151</v>
      </c>
      <c r="H33" s="124" t="s">
        <v>203</v>
      </c>
      <c r="I33" s="90">
        <v>3000</v>
      </c>
      <c r="J33" s="134">
        <v>3500</v>
      </c>
      <c r="K33" s="131">
        <v>3000</v>
      </c>
      <c r="L33" s="125"/>
      <c r="M33" s="125">
        <v>2500</v>
      </c>
      <c r="N33" s="91"/>
      <c r="O33" s="91">
        <f t="shared" si="1"/>
        <v>0</v>
      </c>
      <c r="P33" s="135">
        <f>(N34+N33+M33+N35)/J33</f>
        <v>0.87142857142857144</v>
      </c>
      <c r="Q33" s="136">
        <v>63</v>
      </c>
      <c r="R33" s="136">
        <v>10</v>
      </c>
      <c r="S33" s="127">
        <f>(M33+N34+N35)/R33</f>
        <v>305</v>
      </c>
      <c r="T33" s="92">
        <f t="shared" ref="T33" si="13">S33/Q33</f>
        <v>4.8412698412698409</v>
      </c>
      <c r="U33" s="136" t="s">
        <v>129</v>
      </c>
      <c r="V33" s="124" t="s">
        <v>166</v>
      </c>
    </row>
    <row r="34" spans="2:22">
      <c r="B34" s="99">
        <v>45748</v>
      </c>
      <c r="C34" s="95" t="s">
        <v>68</v>
      </c>
      <c r="D34" s="124" t="s">
        <v>114</v>
      </c>
      <c r="E34" s="124" t="s">
        <v>127</v>
      </c>
      <c r="F34" s="127" t="s">
        <v>122</v>
      </c>
      <c r="G34" s="124" t="s">
        <v>151</v>
      </c>
      <c r="H34" s="124" t="s">
        <v>30</v>
      </c>
      <c r="I34" s="90"/>
      <c r="J34" s="134"/>
      <c r="K34" s="131"/>
      <c r="L34" s="125"/>
      <c r="M34" s="125"/>
      <c r="N34" s="91">
        <v>500</v>
      </c>
      <c r="O34" s="91">
        <f t="shared" si="1"/>
        <v>500</v>
      </c>
      <c r="P34" s="135"/>
      <c r="Q34" s="136"/>
      <c r="R34" s="136"/>
      <c r="S34" s="127"/>
      <c r="T34" s="92"/>
      <c r="U34" s="136"/>
      <c r="V34" s="124"/>
    </row>
    <row r="35" spans="2:22">
      <c r="B35" s="99">
        <v>45748</v>
      </c>
      <c r="C35" s="95" t="s">
        <v>68</v>
      </c>
      <c r="D35" s="124" t="s">
        <v>114</v>
      </c>
      <c r="E35" s="124" t="s">
        <v>127</v>
      </c>
      <c r="F35" s="127" t="s">
        <v>122</v>
      </c>
      <c r="G35" s="124" t="s">
        <v>154</v>
      </c>
      <c r="H35" s="124" t="s">
        <v>18</v>
      </c>
      <c r="I35" s="90"/>
      <c r="J35" s="134"/>
      <c r="K35" s="131"/>
      <c r="L35" s="125"/>
      <c r="M35" s="125"/>
      <c r="N35" s="91">
        <v>50</v>
      </c>
      <c r="O35" s="91">
        <f t="shared" si="1"/>
        <v>50</v>
      </c>
      <c r="P35" s="135"/>
      <c r="Q35" s="136"/>
      <c r="R35" s="136"/>
      <c r="S35" s="127"/>
      <c r="T35" s="92"/>
      <c r="U35" s="136"/>
      <c r="V35" s="124"/>
    </row>
    <row r="36" spans="2:22">
      <c r="B36" s="99">
        <v>45748</v>
      </c>
      <c r="C36" s="128" t="s">
        <v>69</v>
      </c>
      <c r="D36" s="124" t="s">
        <v>114</v>
      </c>
      <c r="E36" s="124" t="s">
        <v>127</v>
      </c>
      <c r="F36" s="127" t="s">
        <v>122</v>
      </c>
      <c r="G36" s="124" t="s">
        <v>176</v>
      </c>
      <c r="H36" s="124" t="s">
        <v>18</v>
      </c>
      <c r="I36" s="90"/>
      <c r="J36" s="125"/>
      <c r="K36" s="131"/>
      <c r="L36" s="125">
        <v>50</v>
      </c>
      <c r="M36" s="125"/>
      <c r="N36" s="91"/>
      <c r="O36" s="91">
        <f t="shared" si="1"/>
        <v>50</v>
      </c>
      <c r="P36" s="126" t="s">
        <v>126</v>
      </c>
      <c r="Q36" s="127">
        <v>2</v>
      </c>
      <c r="R36" s="127">
        <v>1.5</v>
      </c>
      <c r="S36" s="127"/>
      <c r="T36" s="92"/>
      <c r="U36" s="127" t="s">
        <v>128</v>
      </c>
      <c r="V36" s="124"/>
    </row>
    <row r="37" spans="2:22">
      <c r="B37" s="99">
        <v>45748</v>
      </c>
      <c r="C37" s="95" t="s">
        <v>72</v>
      </c>
      <c r="D37" s="124" t="s">
        <v>114</v>
      </c>
      <c r="E37" s="124" t="s">
        <v>130</v>
      </c>
      <c r="F37" s="127" t="s">
        <v>122</v>
      </c>
      <c r="G37" s="124" t="s">
        <v>49</v>
      </c>
      <c r="H37" s="124" t="s">
        <v>16</v>
      </c>
      <c r="I37" s="90">
        <v>3000</v>
      </c>
      <c r="J37" s="134">
        <v>3300</v>
      </c>
      <c r="K37" s="131">
        <v>3000</v>
      </c>
      <c r="L37" s="125"/>
      <c r="M37" s="125"/>
      <c r="N37" s="91">
        <v>2400</v>
      </c>
      <c r="O37" s="91">
        <f t="shared" si="1"/>
        <v>2400</v>
      </c>
      <c r="P37" s="135">
        <f>(N37+N38)/J37</f>
        <v>0.77272727272727271</v>
      </c>
      <c r="Q37" s="136">
        <v>55</v>
      </c>
      <c r="R37" s="136">
        <v>10</v>
      </c>
      <c r="S37" s="127">
        <f>(N37+N38)/R37</f>
        <v>255</v>
      </c>
      <c r="T37" s="92">
        <f t="shared" ref="T37" si="14">S37/Q37</f>
        <v>4.6363636363636367</v>
      </c>
      <c r="U37" s="136" t="s">
        <v>131</v>
      </c>
      <c r="V37" s="124" t="s">
        <v>165</v>
      </c>
    </row>
    <row r="38" spans="2:22">
      <c r="B38" s="99">
        <v>45748</v>
      </c>
      <c r="C38" s="95" t="s">
        <v>72</v>
      </c>
      <c r="D38" s="124" t="s">
        <v>114</v>
      </c>
      <c r="E38" s="124" t="s">
        <v>130</v>
      </c>
      <c r="F38" s="127" t="s">
        <v>122</v>
      </c>
      <c r="G38" s="124" t="s">
        <v>53</v>
      </c>
      <c r="H38" s="124" t="s">
        <v>178</v>
      </c>
      <c r="I38" s="90"/>
      <c r="J38" s="134"/>
      <c r="K38" s="131"/>
      <c r="L38" s="125">
        <v>500</v>
      </c>
      <c r="M38" s="125"/>
      <c r="N38" s="91">
        <v>150</v>
      </c>
      <c r="O38" s="91">
        <f t="shared" si="1"/>
        <v>650</v>
      </c>
      <c r="P38" s="135"/>
      <c r="Q38" s="136"/>
      <c r="R38" s="136"/>
      <c r="S38" s="127"/>
      <c r="T38" s="92"/>
      <c r="U38" s="136"/>
      <c r="V38" s="124"/>
    </row>
    <row r="39" spans="2:22">
      <c r="B39" s="99">
        <v>45748</v>
      </c>
      <c r="C39" s="95" t="s">
        <v>73</v>
      </c>
      <c r="D39" s="124" t="s">
        <v>114</v>
      </c>
      <c r="E39" s="124" t="s">
        <v>130</v>
      </c>
      <c r="F39" s="127" t="s">
        <v>122</v>
      </c>
      <c r="G39" s="124" t="s">
        <v>49</v>
      </c>
      <c r="H39" s="124" t="s">
        <v>30</v>
      </c>
      <c r="I39" s="90">
        <v>3100</v>
      </c>
      <c r="J39" s="134">
        <v>3200</v>
      </c>
      <c r="K39" s="131">
        <v>3100</v>
      </c>
      <c r="L39" s="125">
        <v>400</v>
      </c>
      <c r="M39" s="125"/>
      <c r="N39" s="91">
        <v>2900</v>
      </c>
      <c r="O39" s="91">
        <f t="shared" si="1"/>
        <v>3300</v>
      </c>
      <c r="P39" s="135">
        <f>(N39+N40+N41)/J39</f>
        <v>0.9375</v>
      </c>
      <c r="Q39" s="136">
        <v>58</v>
      </c>
      <c r="R39" s="136">
        <v>10</v>
      </c>
      <c r="S39" s="127">
        <f>(N39+N40+N41)/R39</f>
        <v>300</v>
      </c>
      <c r="T39" s="92">
        <f t="shared" ref="T39" si="15">S39/Q39</f>
        <v>5.1724137931034484</v>
      </c>
      <c r="U39" s="136" t="s">
        <v>191</v>
      </c>
      <c r="V39" s="124" t="s">
        <v>165</v>
      </c>
    </row>
    <row r="40" spans="2:22">
      <c r="B40" s="99">
        <v>45748</v>
      </c>
      <c r="C40" s="95" t="s">
        <v>73</v>
      </c>
      <c r="D40" s="124" t="s">
        <v>114</v>
      </c>
      <c r="E40" s="124" t="s">
        <v>130</v>
      </c>
      <c r="F40" s="127" t="s">
        <v>122</v>
      </c>
      <c r="G40" s="124" t="s">
        <v>49</v>
      </c>
      <c r="H40" s="124" t="s">
        <v>46</v>
      </c>
      <c r="I40" s="90"/>
      <c r="J40" s="134"/>
      <c r="K40" s="131"/>
      <c r="L40" s="125"/>
      <c r="M40" s="125"/>
      <c r="N40" s="91">
        <v>50</v>
      </c>
      <c r="O40" s="91">
        <f t="shared" si="1"/>
        <v>50</v>
      </c>
      <c r="P40" s="135"/>
      <c r="Q40" s="136"/>
      <c r="R40" s="136"/>
      <c r="S40" s="127"/>
      <c r="T40" s="92"/>
      <c r="U40" s="136"/>
      <c r="V40" s="124"/>
    </row>
    <row r="41" spans="2:22">
      <c r="B41" s="99">
        <v>45748</v>
      </c>
      <c r="C41" s="95" t="s">
        <v>73</v>
      </c>
      <c r="D41" s="124" t="s">
        <v>114</v>
      </c>
      <c r="E41" s="124" t="s">
        <v>130</v>
      </c>
      <c r="F41" s="127" t="s">
        <v>122</v>
      </c>
      <c r="G41" s="124" t="s">
        <v>53</v>
      </c>
      <c r="H41" s="124" t="s">
        <v>30</v>
      </c>
      <c r="I41" s="90"/>
      <c r="J41" s="134"/>
      <c r="K41" s="131"/>
      <c r="L41" s="125"/>
      <c r="M41" s="125"/>
      <c r="N41" s="91">
        <v>50</v>
      </c>
      <c r="O41" s="91">
        <f t="shared" si="1"/>
        <v>50</v>
      </c>
      <c r="P41" s="135"/>
      <c r="Q41" s="136"/>
      <c r="R41" s="136"/>
      <c r="S41" s="127"/>
      <c r="T41" s="92"/>
      <c r="U41" s="136"/>
      <c r="V41" s="124"/>
    </row>
    <row r="42" spans="2:22">
      <c r="B42" s="99">
        <v>45748</v>
      </c>
      <c r="C42" s="95" t="s">
        <v>150</v>
      </c>
      <c r="D42" s="124" t="s">
        <v>114</v>
      </c>
      <c r="E42" s="124" t="s">
        <v>130</v>
      </c>
      <c r="F42" s="127" t="s">
        <v>122</v>
      </c>
      <c r="G42" s="124" t="s">
        <v>51</v>
      </c>
      <c r="H42" s="124" t="s">
        <v>184</v>
      </c>
      <c r="I42" s="90">
        <v>3000</v>
      </c>
      <c r="J42" s="134">
        <v>3000</v>
      </c>
      <c r="K42" s="131">
        <v>3000</v>
      </c>
      <c r="L42" s="125"/>
      <c r="M42" s="125"/>
      <c r="N42" s="91">
        <v>2600</v>
      </c>
      <c r="O42" s="91">
        <f t="shared" si="1"/>
        <v>2600</v>
      </c>
      <c r="P42" s="135">
        <f>(N42+N43)/J42</f>
        <v>0.96666666666666667</v>
      </c>
      <c r="Q42" s="136">
        <v>63</v>
      </c>
      <c r="R42" s="136">
        <v>10</v>
      </c>
      <c r="S42" s="127">
        <f>(N42+N43)/R42</f>
        <v>290</v>
      </c>
      <c r="T42" s="92">
        <f t="shared" ref="T42" si="16">S42/Q42</f>
        <v>4.6031746031746028</v>
      </c>
      <c r="U42" s="136" t="s">
        <v>138</v>
      </c>
      <c r="V42" s="124"/>
    </row>
    <row r="43" spans="2:22">
      <c r="B43" s="99">
        <v>45748</v>
      </c>
      <c r="C43" s="95" t="s">
        <v>150</v>
      </c>
      <c r="D43" s="124" t="s">
        <v>114</v>
      </c>
      <c r="E43" s="124" t="s">
        <v>130</v>
      </c>
      <c r="F43" s="127" t="s">
        <v>122</v>
      </c>
      <c r="G43" s="124" t="s">
        <v>51</v>
      </c>
      <c r="H43" s="124" t="s">
        <v>16</v>
      </c>
      <c r="I43" s="90"/>
      <c r="J43" s="134"/>
      <c r="K43" s="131"/>
      <c r="L43" s="125"/>
      <c r="M43" s="125"/>
      <c r="N43" s="91">
        <v>300</v>
      </c>
      <c r="O43" s="91">
        <f t="shared" si="1"/>
        <v>300</v>
      </c>
      <c r="P43" s="135"/>
      <c r="Q43" s="136"/>
      <c r="R43" s="136"/>
      <c r="S43" s="127"/>
      <c r="T43" s="92"/>
      <c r="U43" s="136"/>
      <c r="V43" s="124"/>
    </row>
    <row r="44" spans="2:22" ht="30">
      <c r="B44" s="99">
        <v>45748</v>
      </c>
      <c r="C44" s="128" t="s">
        <v>134</v>
      </c>
      <c r="D44" s="124" t="s">
        <v>114</v>
      </c>
      <c r="E44" s="124" t="s">
        <v>130</v>
      </c>
      <c r="F44" s="127" t="s">
        <v>122</v>
      </c>
      <c r="G44" s="124" t="s">
        <v>156</v>
      </c>
      <c r="H44" s="124" t="s">
        <v>30</v>
      </c>
      <c r="I44" s="90">
        <v>2800</v>
      </c>
      <c r="J44" s="125">
        <v>3000</v>
      </c>
      <c r="K44" s="131">
        <v>2800</v>
      </c>
      <c r="L44" s="125"/>
      <c r="M44" s="125"/>
      <c r="N44" s="91">
        <v>2500</v>
      </c>
      <c r="O44" s="91">
        <f t="shared" si="1"/>
        <v>2500</v>
      </c>
      <c r="P44" s="126">
        <f>(N44+M44)/J44</f>
        <v>0.83333333333333337</v>
      </c>
      <c r="Q44" s="127">
        <v>49</v>
      </c>
      <c r="R44" s="127">
        <v>10</v>
      </c>
      <c r="S44" s="127">
        <f t="shared" ref="S44" si="17">(N44+M44)/R44</f>
        <v>250</v>
      </c>
      <c r="T44" s="92">
        <f t="shared" ref="T44:T52" si="18">S44/Q44</f>
        <v>5.1020408163265305</v>
      </c>
      <c r="U44" s="127" t="s">
        <v>136</v>
      </c>
      <c r="V44" s="124" t="s">
        <v>204</v>
      </c>
    </row>
    <row r="45" spans="2:22">
      <c r="B45" s="99">
        <v>45749</v>
      </c>
      <c r="C45" s="95" t="s">
        <v>33</v>
      </c>
      <c r="D45" s="124" t="s">
        <v>114</v>
      </c>
      <c r="E45" s="124" t="s">
        <v>121</v>
      </c>
      <c r="F45" s="127" t="s">
        <v>122</v>
      </c>
      <c r="G45" s="124" t="s">
        <v>51</v>
      </c>
      <c r="H45" s="124" t="s">
        <v>184</v>
      </c>
      <c r="I45" s="90"/>
      <c r="J45" s="138">
        <v>500</v>
      </c>
      <c r="K45" s="131"/>
      <c r="L45" s="125">
        <v>150</v>
      </c>
      <c r="M45" s="125"/>
      <c r="N45" s="91">
        <v>50</v>
      </c>
      <c r="O45" s="91">
        <f t="shared" si="1"/>
        <v>200</v>
      </c>
      <c r="P45" s="135" t="s">
        <v>126</v>
      </c>
      <c r="Q45" s="136">
        <v>25</v>
      </c>
      <c r="R45" s="136">
        <v>10</v>
      </c>
      <c r="S45" s="127">
        <f>(N45+N46)/R45</f>
        <v>9.5</v>
      </c>
      <c r="T45" s="92">
        <f t="shared" si="18"/>
        <v>0.38</v>
      </c>
      <c r="U45" s="136" t="s">
        <v>123</v>
      </c>
      <c r="V45" s="124"/>
    </row>
    <row r="46" spans="2:22">
      <c r="B46" s="99">
        <v>45749</v>
      </c>
      <c r="C46" s="95" t="s">
        <v>33</v>
      </c>
      <c r="D46" s="124" t="s">
        <v>114</v>
      </c>
      <c r="E46" s="124" t="s">
        <v>121</v>
      </c>
      <c r="F46" s="127" t="s">
        <v>122</v>
      </c>
      <c r="G46" s="124" t="s">
        <v>168</v>
      </c>
      <c r="H46" s="124" t="s">
        <v>30</v>
      </c>
      <c r="I46" s="90"/>
      <c r="J46" s="138"/>
      <c r="K46" s="131"/>
      <c r="L46" s="125"/>
      <c r="M46" s="125"/>
      <c r="N46" s="91">
        <v>45</v>
      </c>
      <c r="O46" s="91">
        <f t="shared" si="1"/>
        <v>45</v>
      </c>
      <c r="P46" s="135"/>
      <c r="Q46" s="136"/>
      <c r="R46" s="136"/>
      <c r="S46" s="127"/>
      <c r="T46" s="92"/>
      <c r="U46" s="136"/>
      <c r="V46" s="124"/>
    </row>
    <row r="47" spans="2:22">
      <c r="B47" s="99">
        <v>45749</v>
      </c>
      <c r="C47" s="128" t="s">
        <v>17</v>
      </c>
      <c r="D47" s="124" t="s">
        <v>114</v>
      </c>
      <c r="E47" s="124" t="s">
        <v>121</v>
      </c>
      <c r="F47" s="127" t="s">
        <v>122</v>
      </c>
      <c r="G47" s="124" t="s">
        <v>148</v>
      </c>
      <c r="H47" s="124" t="s">
        <v>16</v>
      </c>
      <c r="I47" s="90">
        <v>2700</v>
      </c>
      <c r="J47" s="125">
        <v>2800</v>
      </c>
      <c r="K47" s="131">
        <v>2700</v>
      </c>
      <c r="L47" s="125"/>
      <c r="M47" s="125"/>
      <c r="N47" s="91">
        <v>2650</v>
      </c>
      <c r="O47" s="91">
        <f t="shared" si="1"/>
        <v>2650</v>
      </c>
      <c r="P47" s="126">
        <f>(N47+M47)/J47</f>
        <v>0.9464285714285714</v>
      </c>
      <c r="Q47" s="127">
        <v>61</v>
      </c>
      <c r="R47" s="127">
        <v>10</v>
      </c>
      <c r="S47" s="127">
        <f>(N47+M47)/R47</f>
        <v>265</v>
      </c>
      <c r="T47" s="92">
        <f t="shared" si="18"/>
        <v>4.3442622950819674</v>
      </c>
      <c r="U47" s="127" t="s">
        <v>124</v>
      </c>
      <c r="V47" s="124" t="s">
        <v>210</v>
      </c>
    </row>
    <row r="48" spans="2:22">
      <c r="B48" s="99">
        <v>45749</v>
      </c>
      <c r="C48" s="95" t="s">
        <v>32</v>
      </c>
      <c r="D48" s="124" t="s">
        <v>114</v>
      </c>
      <c r="E48" s="124" t="s">
        <v>121</v>
      </c>
      <c r="F48" s="127" t="s">
        <v>122</v>
      </c>
      <c r="G48" s="127" t="s">
        <v>169</v>
      </c>
      <c r="H48" s="124" t="s">
        <v>16</v>
      </c>
      <c r="I48" s="90"/>
      <c r="J48" s="134">
        <v>2800</v>
      </c>
      <c r="K48" s="131"/>
      <c r="L48" s="125"/>
      <c r="M48" s="125"/>
      <c r="N48" s="91">
        <v>150</v>
      </c>
      <c r="O48" s="91">
        <f t="shared" si="1"/>
        <v>150</v>
      </c>
      <c r="P48" s="135">
        <f>(N48+N49+M49)/J48</f>
        <v>0.9642857142857143</v>
      </c>
      <c r="Q48" s="136">
        <v>62</v>
      </c>
      <c r="R48" s="136">
        <v>10</v>
      </c>
      <c r="S48" s="127">
        <f>(N48+M48+N49+M49)/R48</f>
        <v>270</v>
      </c>
      <c r="T48" s="92">
        <f t="shared" si="18"/>
        <v>4.354838709677419</v>
      </c>
      <c r="U48" s="136" t="s">
        <v>187</v>
      </c>
      <c r="V48" s="124"/>
    </row>
    <row r="49" spans="2:22">
      <c r="B49" s="99">
        <v>45749</v>
      </c>
      <c r="C49" s="95" t="s">
        <v>32</v>
      </c>
      <c r="D49" s="124" t="s">
        <v>114</v>
      </c>
      <c r="E49" s="124" t="s">
        <v>121</v>
      </c>
      <c r="F49" s="127" t="s">
        <v>122</v>
      </c>
      <c r="G49" s="127" t="s">
        <v>175</v>
      </c>
      <c r="H49" s="124" t="s">
        <v>30</v>
      </c>
      <c r="I49" s="90">
        <v>2500</v>
      </c>
      <c r="J49" s="134"/>
      <c r="K49" s="131">
        <v>2500</v>
      </c>
      <c r="L49" s="125"/>
      <c r="M49" s="125">
        <v>100</v>
      </c>
      <c r="N49" s="91">
        <v>2450</v>
      </c>
      <c r="O49" s="91">
        <f t="shared" si="1"/>
        <v>2450</v>
      </c>
      <c r="P49" s="135"/>
      <c r="Q49" s="136"/>
      <c r="R49" s="136"/>
      <c r="S49" s="127"/>
      <c r="T49" s="92"/>
      <c r="U49" s="136"/>
      <c r="V49" s="124"/>
    </row>
    <row r="50" spans="2:22">
      <c r="B50" s="99">
        <v>45749</v>
      </c>
      <c r="C50" s="95" t="s">
        <v>34</v>
      </c>
      <c r="D50" s="124" t="s">
        <v>114</v>
      </c>
      <c r="E50" s="124" t="s">
        <v>121</v>
      </c>
      <c r="F50" s="127" t="s">
        <v>122</v>
      </c>
      <c r="G50" s="127" t="s">
        <v>183</v>
      </c>
      <c r="H50" s="124" t="s">
        <v>30</v>
      </c>
      <c r="I50" s="90">
        <v>2300</v>
      </c>
      <c r="J50" s="134">
        <v>2800</v>
      </c>
      <c r="K50" s="131">
        <v>2300</v>
      </c>
      <c r="L50" s="125"/>
      <c r="M50" s="125">
        <v>700</v>
      </c>
      <c r="N50" s="91">
        <v>2000</v>
      </c>
      <c r="O50" s="91">
        <f t="shared" si="1"/>
        <v>2000</v>
      </c>
      <c r="P50" s="135">
        <f>(N50+N51+M50)/J50</f>
        <v>1</v>
      </c>
      <c r="Q50" s="136">
        <v>60</v>
      </c>
      <c r="R50" s="136">
        <v>10</v>
      </c>
      <c r="S50" s="127">
        <f>(N50+N51+M50)/R50</f>
        <v>280</v>
      </c>
      <c r="T50" s="92">
        <f t="shared" ref="T50" si="19">S50/Q50</f>
        <v>4.666666666666667</v>
      </c>
      <c r="U50" s="136" t="s">
        <v>177</v>
      </c>
      <c r="V50" s="124"/>
    </row>
    <row r="51" spans="2:22">
      <c r="B51" s="99">
        <v>45749</v>
      </c>
      <c r="C51" s="95" t="s">
        <v>34</v>
      </c>
      <c r="D51" s="124" t="s">
        <v>114</v>
      </c>
      <c r="E51" s="124" t="s">
        <v>121</v>
      </c>
      <c r="F51" s="127" t="s">
        <v>122</v>
      </c>
      <c r="G51" s="127" t="s">
        <v>53</v>
      </c>
      <c r="H51" s="124" t="s">
        <v>30</v>
      </c>
      <c r="I51" s="90"/>
      <c r="J51" s="134"/>
      <c r="K51" s="131"/>
      <c r="L51" s="125">
        <v>2150</v>
      </c>
      <c r="M51" s="125"/>
      <c r="N51" s="91">
        <v>100</v>
      </c>
      <c r="O51" s="91">
        <f t="shared" si="1"/>
        <v>2250</v>
      </c>
      <c r="P51" s="135"/>
      <c r="Q51" s="136"/>
      <c r="R51" s="136"/>
      <c r="S51" s="127"/>
      <c r="T51" s="92"/>
      <c r="U51" s="136"/>
      <c r="V51" s="124"/>
    </row>
    <row r="52" spans="2:22">
      <c r="B52" s="99">
        <v>45749</v>
      </c>
      <c r="C52" s="95" t="s">
        <v>19</v>
      </c>
      <c r="D52" s="124" t="s">
        <v>114</v>
      </c>
      <c r="E52" s="124" t="s">
        <v>121</v>
      </c>
      <c r="F52" s="127" t="s">
        <v>122</v>
      </c>
      <c r="G52" s="127" t="s">
        <v>188</v>
      </c>
      <c r="H52" s="124" t="s">
        <v>30</v>
      </c>
      <c r="I52" s="90">
        <v>2600</v>
      </c>
      <c r="J52" s="134">
        <v>3000</v>
      </c>
      <c r="K52" s="131">
        <v>2600</v>
      </c>
      <c r="L52" s="125"/>
      <c r="M52" s="125"/>
      <c r="N52" s="91">
        <v>2500</v>
      </c>
      <c r="O52" s="91">
        <f t="shared" si="1"/>
        <v>2500</v>
      </c>
      <c r="P52" s="135">
        <f>(N53+N52+M54)/J52</f>
        <v>0.95</v>
      </c>
      <c r="Q52" s="136">
        <v>68</v>
      </c>
      <c r="R52" s="136">
        <v>10</v>
      </c>
      <c r="S52" s="127">
        <f>(N52+N53+M54)/R52</f>
        <v>285</v>
      </c>
      <c r="T52" s="92">
        <f t="shared" si="18"/>
        <v>4.1911764705882355</v>
      </c>
      <c r="U52" s="136" t="s">
        <v>137</v>
      </c>
      <c r="V52" s="124" t="s">
        <v>211</v>
      </c>
    </row>
    <row r="53" spans="2:22">
      <c r="B53" s="99">
        <v>45749</v>
      </c>
      <c r="C53" s="95" t="s">
        <v>19</v>
      </c>
      <c r="D53" s="124" t="s">
        <v>114</v>
      </c>
      <c r="E53" s="124" t="s">
        <v>121</v>
      </c>
      <c r="F53" s="127" t="s">
        <v>122</v>
      </c>
      <c r="G53" s="124" t="s">
        <v>54</v>
      </c>
      <c r="H53" s="124" t="s">
        <v>30</v>
      </c>
      <c r="I53" s="90"/>
      <c r="J53" s="134"/>
      <c r="K53" s="131"/>
      <c r="L53" s="125"/>
      <c r="M53" s="125"/>
      <c r="N53" s="91">
        <v>150</v>
      </c>
      <c r="O53" s="91">
        <f t="shared" si="1"/>
        <v>150</v>
      </c>
      <c r="P53" s="135"/>
      <c r="Q53" s="136"/>
      <c r="R53" s="136"/>
      <c r="S53" s="127"/>
      <c r="T53" s="92"/>
      <c r="U53" s="136"/>
      <c r="V53" s="124"/>
    </row>
    <row r="54" spans="2:22">
      <c r="B54" s="99">
        <v>45749</v>
      </c>
      <c r="C54" s="95" t="s">
        <v>19</v>
      </c>
      <c r="D54" s="124" t="s">
        <v>114</v>
      </c>
      <c r="E54" s="124" t="s">
        <v>121</v>
      </c>
      <c r="F54" s="127" t="s">
        <v>122</v>
      </c>
      <c r="G54" s="124" t="s">
        <v>212</v>
      </c>
      <c r="H54" s="124" t="s">
        <v>18</v>
      </c>
      <c r="I54" s="90"/>
      <c r="J54" s="134"/>
      <c r="K54" s="131"/>
      <c r="L54" s="125"/>
      <c r="M54" s="125">
        <v>200</v>
      </c>
      <c r="N54" s="91"/>
      <c r="O54" s="91">
        <f t="shared" si="1"/>
        <v>0</v>
      </c>
      <c r="P54" s="135"/>
      <c r="Q54" s="136"/>
      <c r="R54" s="136"/>
      <c r="S54" s="127"/>
      <c r="T54" s="92"/>
      <c r="U54" s="136"/>
      <c r="V54" s="124"/>
    </row>
    <row r="55" spans="2:22">
      <c r="B55" s="99">
        <v>45749</v>
      </c>
      <c r="C55" s="128" t="s">
        <v>44</v>
      </c>
      <c r="D55" s="124" t="s">
        <v>114</v>
      </c>
      <c r="E55" s="124" t="s">
        <v>121</v>
      </c>
      <c r="F55" s="127" t="s">
        <v>122</v>
      </c>
      <c r="G55" s="124" t="s">
        <v>157</v>
      </c>
      <c r="H55" s="124" t="s">
        <v>46</v>
      </c>
      <c r="I55" s="90">
        <v>1000</v>
      </c>
      <c r="J55" s="125">
        <v>1500</v>
      </c>
      <c r="K55" s="131">
        <v>1000</v>
      </c>
      <c r="L55" s="125"/>
      <c r="M55" s="125">
        <v>950</v>
      </c>
      <c r="N55" s="91"/>
      <c r="O55" s="91">
        <f t="shared" si="1"/>
        <v>0</v>
      </c>
      <c r="P55" s="126">
        <f>(N55+M55)/J55</f>
        <v>0.6333333333333333</v>
      </c>
      <c r="Q55" s="127">
        <v>45</v>
      </c>
      <c r="R55" s="127">
        <v>10</v>
      </c>
      <c r="S55" s="127">
        <f t="shared" ref="S55" si="20">(N55+M55)/R55</f>
        <v>95</v>
      </c>
      <c r="T55" s="92">
        <f t="shared" ref="T55:T56" si="21">S55/Q55</f>
        <v>2.1111111111111112</v>
      </c>
      <c r="U55" s="127" t="s">
        <v>125</v>
      </c>
      <c r="V55" s="124" t="s">
        <v>213</v>
      </c>
    </row>
    <row r="56" spans="2:22">
      <c r="B56" s="99">
        <v>45749</v>
      </c>
      <c r="C56" s="95" t="s">
        <v>35</v>
      </c>
      <c r="D56" s="124" t="s">
        <v>114</v>
      </c>
      <c r="E56" s="124" t="s">
        <v>121</v>
      </c>
      <c r="F56" s="127" t="s">
        <v>122</v>
      </c>
      <c r="G56" s="127" t="s">
        <v>189</v>
      </c>
      <c r="H56" s="124" t="s">
        <v>197</v>
      </c>
      <c r="I56" s="90">
        <v>2500</v>
      </c>
      <c r="J56" s="134">
        <v>2800</v>
      </c>
      <c r="K56" s="131">
        <v>2500</v>
      </c>
      <c r="L56" s="125"/>
      <c r="M56" s="125"/>
      <c r="N56" s="91">
        <v>2400</v>
      </c>
      <c r="O56" s="91">
        <f t="shared" si="1"/>
        <v>2400</v>
      </c>
      <c r="P56" s="135">
        <f>(N56+N57+M57)/J56</f>
        <v>0.875</v>
      </c>
      <c r="Q56" s="136">
        <v>68</v>
      </c>
      <c r="R56" s="136">
        <v>10</v>
      </c>
      <c r="S56" s="127">
        <f>(N56+M57)/R56</f>
        <v>245</v>
      </c>
      <c r="T56" s="92">
        <f t="shared" si="21"/>
        <v>3.6029411764705883</v>
      </c>
      <c r="U56" s="136" t="s">
        <v>135</v>
      </c>
      <c r="V56" s="124" t="s">
        <v>214</v>
      </c>
    </row>
    <row r="57" spans="2:22">
      <c r="B57" s="99">
        <v>45749</v>
      </c>
      <c r="C57" s="95" t="s">
        <v>35</v>
      </c>
      <c r="D57" s="124" t="s">
        <v>114</v>
      </c>
      <c r="E57" s="124" t="s">
        <v>121</v>
      </c>
      <c r="F57" s="127" t="s">
        <v>122</v>
      </c>
      <c r="G57" s="127" t="s">
        <v>52</v>
      </c>
      <c r="H57" s="124" t="s">
        <v>30</v>
      </c>
      <c r="I57" s="90"/>
      <c r="J57" s="134"/>
      <c r="K57" s="131"/>
      <c r="L57" s="125"/>
      <c r="M57" s="125">
        <v>50</v>
      </c>
      <c r="N57" s="91"/>
      <c r="O57" s="91">
        <f t="shared" si="1"/>
        <v>0</v>
      </c>
      <c r="P57" s="135"/>
      <c r="Q57" s="136"/>
      <c r="R57" s="136"/>
      <c r="S57" s="127"/>
      <c r="T57" s="92"/>
      <c r="U57" s="136"/>
      <c r="V57" s="124"/>
    </row>
    <row r="58" spans="2:22">
      <c r="B58" s="99">
        <v>45749</v>
      </c>
      <c r="C58" s="95" t="s">
        <v>20</v>
      </c>
      <c r="D58" s="124" t="s">
        <v>114</v>
      </c>
      <c r="E58" s="124" t="s">
        <v>121</v>
      </c>
      <c r="F58" s="127" t="s">
        <v>122</v>
      </c>
      <c r="G58" s="124" t="s">
        <v>190</v>
      </c>
      <c r="H58" s="124" t="s">
        <v>181</v>
      </c>
      <c r="I58" s="90">
        <v>1300</v>
      </c>
      <c r="J58" s="134">
        <v>2800</v>
      </c>
      <c r="K58" s="131">
        <v>1300</v>
      </c>
      <c r="L58" s="125"/>
      <c r="M58" s="125"/>
      <c r="N58" s="91">
        <v>2700</v>
      </c>
      <c r="O58" s="91">
        <f t="shared" si="1"/>
        <v>2700</v>
      </c>
      <c r="P58" s="135">
        <f>(N59+N58+M58+M59)/J58</f>
        <v>0.9821428571428571</v>
      </c>
      <c r="Q58" s="136">
        <v>58</v>
      </c>
      <c r="R58" s="136">
        <v>10</v>
      </c>
      <c r="S58" s="127">
        <f>(N58+N59)/R58</f>
        <v>275</v>
      </c>
      <c r="T58" s="92">
        <f t="shared" ref="T58" si="22">S58/Q58</f>
        <v>4.7413793103448274</v>
      </c>
      <c r="U58" s="136" t="s">
        <v>133</v>
      </c>
      <c r="V58" s="124"/>
    </row>
    <row r="59" spans="2:22">
      <c r="B59" s="99">
        <v>45749</v>
      </c>
      <c r="C59" s="95" t="s">
        <v>20</v>
      </c>
      <c r="D59" s="124" t="s">
        <v>114</v>
      </c>
      <c r="E59" s="124" t="s">
        <v>121</v>
      </c>
      <c r="F59" s="127" t="s">
        <v>122</v>
      </c>
      <c r="G59" s="124" t="s">
        <v>190</v>
      </c>
      <c r="H59" s="124" t="s">
        <v>199</v>
      </c>
      <c r="I59" s="90"/>
      <c r="J59" s="134"/>
      <c r="K59" s="131"/>
      <c r="L59" s="125"/>
      <c r="M59" s="125"/>
      <c r="N59" s="91">
        <v>50</v>
      </c>
      <c r="O59" s="91">
        <f t="shared" si="1"/>
        <v>50</v>
      </c>
      <c r="P59" s="135"/>
      <c r="Q59" s="136"/>
      <c r="R59" s="136"/>
      <c r="S59" s="127"/>
      <c r="T59" s="92"/>
      <c r="U59" s="136"/>
      <c r="V59" s="124"/>
    </row>
    <row r="60" spans="2:22">
      <c r="B60" s="99">
        <v>45749</v>
      </c>
      <c r="C60" s="95" t="s">
        <v>56</v>
      </c>
      <c r="D60" s="124" t="s">
        <v>114</v>
      </c>
      <c r="E60" s="124" t="s">
        <v>127</v>
      </c>
      <c r="F60" s="127" t="s">
        <v>122</v>
      </c>
      <c r="G60" s="124" t="s">
        <v>151</v>
      </c>
      <c r="H60" s="124" t="s">
        <v>30</v>
      </c>
      <c r="I60" s="90">
        <v>2800</v>
      </c>
      <c r="J60" s="134">
        <v>3300</v>
      </c>
      <c r="K60" s="131">
        <v>2800</v>
      </c>
      <c r="L60" s="125"/>
      <c r="M60" s="125"/>
      <c r="N60" s="91">
        <v>2900</v>
      </c>
      <c r="O60" s="91">
        <f t="shared" si="1"/>
        <v>2900</v>
      </c>
      <c r="P60" s="135">
        <f>(N61+N60+M60+M61)/J60</f>
        <v>0.90909090909090906</v>
      </c>
      <c r="Q60" s="136">
        <v>62</v>
      </c>
      <c r="R60" s="136">
        <v>10</v>
      </c>
      <c r="S60" s="127">
        <f>(N60+N61)/R60</f>
        <v>300</v>
      </c>
      <c r="T60" s="92">
        <f t="shared" ref="T60" si="23">S60/Q60</f>
        <v>4.838709677419355</v>
      </c>
      <c r="U60" s="136" t="s">
        <v>147</v>
      </c>
      <c r="V60" s="124"/>
    </row>
    <row r="61" spans="2:22">
      <c r="B61" s="99">
        <v>45749</v>
      </c>
      <c r="C61" s="95" t="s">
        <v>56</v>
      </c>
      <c r="D61" s="124" t="s">
        <v>114</v>
      </c>
      <c r="E61" s="124" t="s">
        <v>127</v>
      </c>
      <c r="F61" s="127" t="s">
        <v>122</v>
      </c>
      <c r="G61" s="124" t="s">
        <v>151</v>
      </c>
      <c r="H61" s="124" t="s">
        <v>215</v>
      </c>
      <c r="I61" s="90"/>
      <c r="J61" s="134"/>
      <c r="K61" s="131"/>
      <c r="L61" s="125"/>
      <c r="M61" s="125"/>
      <c r="N61" s="91">
        <v>100</v>
      </c>
      <c r="O61" s="91">
        <f t="shared" si="1"/>
        <v>100</v>
      </c>
      <c r="P61" s="135"/>
      <c r="Q61" s="136"/>
      <c r="R61" s="136"/>
      <c r="S61" s="127"/>
      <c r="T61" s="92"/>
      <c r="U61" s="136"/>
      <c r="V61" s="124"/>
    </row>
    <row r="62" spans="2:22">
      <c r="B62" s="99">
        <v>45749</v>
      </c>
      <c r="C62" s="95" t="s">
        <v>57</v>
      </c>
      <c r="D62" s="124" t="s">
        <v>114</v>
      </c>
      <c r="E62" s="124" t="s">
        <v>127</v>
      </c>
      <c r="F62" s="127" t="s">
        <v>122</v>
      </c>
      <c r="G62" s="124" t="s">
        <v>156</v>
      </c>
      <c r="H62" s="124" t="s">
        <v>30</v>
      </c>
      <c r="I62" s="90">
        <v>2700</v>
      </c>
      <c r="J62" s="134">
        <v>3000</v>
      </c>
      <c r="K62" s="131">
        <v>2700</v>
      </c>
      <c r="L62" s="125"/>
      <c r="M62" s="125"/>
      <c r="N62" s="91">
        <v>2700</v>
      </c>
      <c r="O62" s="91">
        <f t="shared" si="1"/>
        <v>2700</v>
      </c>
      <c r="P62" s="135">
        <f>(N63+N62+N65+N64)/J62</f>
        <v>0.98333333333333328</v>
      </c>
      <c r="Q62" s="136">
        <v>62</v>
      </c>
      <c r="R62" s="136">
        <v>10</v>
      </c>
      <c r="S62" s="127">
        <f>(N62+N63+N64)/R62</f>
        <v>295</v>
      </c>
      <c r="T62" s="92">
        <f t="shared" ref="T62" si="24">S62/Q62</f>
        <v>4.758064516129032</v>
      </c>
      <c r="U62" s="136" t="s">
        <v>128</v>
      </c>
      <c r="V62" s="124"/>
    </row>
    <row r="63" spans="2:22">
      <c r="B63" s="99">
        <v>45749</v>
      </c>
      <c r="C63" s="95" t="s">
        <v>57</v>
      </c>
      <c r="D63" s="124" t="s">
        <v>114</v>
      </c>
      <c r="E63" s="124" t="s">
        <v>127</v>
      </c>
      <c r="F63" s="127" t="s">
        <v>122</v>
      </c>
      <c r="G63" s="124" t="s">
        <v>156</v>
      </c>
      <c r="H63" s="124" t="s">
        <v>152</v>
      </c>
      <c r="I63" s="90"/>
      <c r="J63" s="134"/>
      <c r="K63" s="131"/>
      <c r="L63" s="125"/>
      <c r="M63" s="125"/>
      <c r="N63" s="91">
        <v>50</v>
      </c>
      <c r="O63" s="91">
        <f t="shared" si="1"/>
        <v>50</v>
      </c>
      <c r="P63" s="135"/>
      <c r="Q63" s="136"/>
      <c r="R63" s="136"/>
      <c r="S63" s="127"/>
      <c r="T63" s="92"/>
      <c r="U63" s="136"/>
      <c r="V63" s="124"/>
    </row>
    <row r="64" spans="2:22">
      <c r="B64" s="99">
        <v>45749</v>
      </c>
      <c r="C64" s="95" t="s">
        <v>57</v>
      </c>
      <c r="D64" s="124" t="s">
        <v>114</v>
      </c>
      <c r="E64" s="124" t="s">
        <v>127</v>
      </c>
      <c r="F64" s="127" t="s">
        <v>122</v>
      </c>
      <c r="G64" s="124" t="s">
        <v>216</v>
      </c>
      <c r="H64" s="124" t="s">
        <v>18</v>
      </c>
      <c r="I64" s="90"/>
      <c r="J64" s="134"/>
      <c r="K64" s="131"/>
      <c r="L64" s="125"/>
      <c r="M64" s="125"/>
      <c r="N64" s="91">
        <v>200</v>
      </c>
      <c r="O64" s="91">
        <f t="shared" si="1"/>
        <v>200</v>
      </c>
      <c r="P64" s="135"/>
      <c r="Q64" s="136"/>
      <c r="R64" s="136"/>
      <c r="S64" s="127"/>
      <c r="T64" s="92"/>
      <c r="U64" s="136"/>
      <c r="V64" s="124"/>
    </row>
    <row r="65" spans="2:22">
      <c r="B65" s="99">
        <v>45749</v>
      </c>
      <c r="C65" s="95" t="s">
        <v>57</v>
      </c>
      <c r="D65" s="124" t="s">
        <v>114</v>
      </c>
      <c r="E65" s="124" t="s">
        <v>127</v>
      </c>
      <c r="F65" s="127" t="s">
        <v>122</v>
      </c>
      <c r="G65" s="124" t="s">
        <v>151</v>
      </c>
      <c r="H65" s="124" t="s">
        <v>30</v>
      </c>
      <c r="I65" s="90"/>
      <c r="J65" s="134"/>
      <c r="K65" s="131"/>
      <c r="L65" s="125">
        <v>50</v>
      </c>
      <c r="M65" s="125"/>
      <c r="N65" s="91"/>
      <c r="O65" s="91">
        <f t="shared" si="1"/>
        <v>50</v>
      </c>
      <c r="P65" s="135"/>
      <c r="Q65" s="136"/>
      <c r="R65" s="136"/>
      <c r="S65" s="127"/>
      <c r="T65" s="92"/>
      <c r="U65" s="136"/>
      <c r="V65" s="124"/>
    </row>
    <row r="66" spans="2:22">
      <c r="B66" s="99">
        <v>45749</v>
      </c>
      <c r="C66" s="95" t="s">
        <v>67</v>
      </c>
      <c r="D66" s="124" t="s">
        <v>114</v>
      </c>
      <c r="E66" s="124" t="s">
        <v>127</v>
      </c>
      <c r="F66" s="127" t="s">
        <v>122</v>
      </c>
      <c r="G66" s="124" t="s">
        <v>176</v>
      </c>
      <c r="H66" s="124" t="s">
        <v>30</v>
      </c>
      <c r="I66" s="90">
        <v>2700</v>
      </c>
      <c r="J66" s="134">
        <v>3000</v>
      </c>
      <c r="K66" s="131">
        <v>2700</v>
      </c>
      <c r="L66" s="125">
        <v>500</v>
      </c>
      <c r="M66" s="125"/>
      <c r="N66" s="91">
        <v>2800</v>
      </c>
      <c r="O66" s="91">
        <f t="shared" si="1"/>
        <v>3300</v>
      </c>
      <c r="P66" s="135">
        <f>(N66+N67+N68)/J66</f>
        <v>0.96666666666666667</v>
      </c>
      <c r="Q66" s="136">
        <v>70</v>
      </c>
      <c r="R66" s="136">
        <v>10</v>
      </c>
      <c r="S66" s="127">
        <f>(N66+N67+N68)/R66</f>
        <v>290</v>
      </c>
      <c r="T66" s="92">
        <f t="shared" ref="T66" si="25">S66/Q66</f>
        <v>4.1428571428571432</v>
      </c>
      <c r="U66" s="136" t="s">
        <v>132</v>
      </c>
      <c r="V66" s="124"/>
    </row>
    <row r="67" spans="2:22">
      <c r="B67" s="99">
        <v>45749</v>
      </c>
      <c r="C67" s="95" t="s">
        <v>67</v>
      </c>
      <c r="D67" s="124" t="s">
        <v>114</v>
      </c>
      <c r="E67" s="124" t="s">
        <v>127</v>
      </c>
      <c r="F67" s="127" t="s">
        <v>122</v>
      </c>
      <c r="G67" s="124" t="s">
        <v>176</v>
      </c>
      <c r="H67" s="124" t="s">
        <v>18</v>
      </c>
      <c r="I67" s="90"/>
      <c r="J67" s="134"/>
      <c r="K67" s="131"/>
      <c r="L67" s="125"/>
      <c r="M67" s="125"/>
      <c r="N67" s="91">
        <v>50</v>
      </c>
      <c r="O67" s="91">
        <f t="shared" si="1"/>
        <v>50</v>
      </c>
      <c r="P67" s="135"/>
      <c r="Q67" s="136"/>
      <c r="R67" s="136"/>
      <c r="S67" s="127"/>
      <c r="T67" s="92"/>
      <c r="U67" s="136"/>
      <c r="V67" s="124"/>
    </row>
    <row r="68" spans="2:22">
      <c r="B68" s="99">
        <v>45749</v>
      </c>
      <c r="C68" s="95" t="s">
        <v>67</v>
      </c>
      <c r="D68" s="124" t="s">
        <v>114</v>
      </c>
      <c r="E68" s="124" t="s">
        <v>127</v>
      </c>
      <c r="F68" s="127" t="s">
        <v>122</v>
      </c>
      <c r="G68" s="124" t="s">
        <v>176</v>
      </c>
      <c r="H68" s="124" t="s">
        <v>16</v>
      </c>
      <c r="I68" s="90"/>
      <c r="J68" s="134"/>
      <c r="K68" s="131"/>
      <c r="L68" s="125"/>
      <c r="M68" s="125"/>
      <c r="N68" s="91">
        <v>50</v>
      </c>
      <c r="O68" s="91">
        <f t="shared" si="1"/>
        <v>50</v>
      </c>
      <c r="P68" s="135"/>
      <c r="Q68" s="136"/>
      <c r="R68" s="136"/>
      <c r="S68" s="127"/>
      <c r="T68" s="92"/>
      <c r="U68" s="136"/>
      <c r="V68" s="124"/>
    </row>
    <row r="69" spans="2:22">
      <c r="B69" s="99">
        <v>45749</v>
      </c>
      <c r="C69" s="95" t="s">
        <v>66</v>
      </c>
      <c r="D69" s="124" t="s">
        <v>114</v>
      </c>
      <c r="E69" s="124" t="s">
        <v>127</v>
      </c>
      <c r="F69" s="127" t="s">
        <v>122</v>
      </c>
      <c r="G69" s="124" t="s">
        <v>51</v>
      </c>
      <c r="H69" s="124" t="s">
        <v>184</v>
      </c>
      <c r="I69" s="90"/>
      <c r="J69" s="134">
        <v>1200</v>
      </c>
      <c r="K69" s="131"/>
      <c r="L69" s="125"/>
      <c r="M69" s="125"/>
      <c r="N69" s="91">
        <v>800</v>
      </c>
      <c r="O69" s="91">
        <f t="shared" si="1"/>
        <v>800</v>
      </c>
      <c r="P69" s="135">
        <f>(N69+N70+N71+N72+N73)/J69</f>
        <v>0.875</v>
      </c>
      <c r="Q69" s="136">
        <v>64</v>
      </c>
      <c r="R69" s="136">
        <v>10</v>
      </c>
      <c r="S69" s="127">
        <f>(N69+N70+N71+N72+N73)/R69</f>
        <v>105</v>
      </c>
      <c r="T69" s="92">
        <f t="shared" ref="T69" si="26">S69/Q69</f>
        <v>1.640625</v>
      </c>
      <c r="U69" s="136" t="s">
        <v>135</v>
      </c>
      <c r="V69" s="124" t="s">
        <v>217</v>
      </c>
    </row>
    <row r="70" spans="2:22">
      <c r="B70" s="99">
        <v>45749</v>
      </c>
      <c r="C70" s="95" t="s">
        <v>66</v>
      </c>
      <c r="D70" s="124" t="s">
        <v>114</v>
      </c>
      <c r="E70" s="124" t="s">
        <v>127</v>
      </c>
      <c r="F70" s="127" t="s">
        <v>122</v>
      </c>
      <c r="G70" s="124" t="s">
        <v>51</v>
      </c>
      <c r="H70" s="124" t="s">
        <v>30</v>
      </c>
      <c r="I70" s="90"/>
      <c r="J70" s="134"/>
      <c r="K70" s="131"/>
      <c r="L70" s="125"/>
      <c r="M70" s="125"/>
      <c r="N70" s="91">
        <v>50</v>
      </c>
      <c r="O70" s="91">
        <f t="shared" ref="O70:O133" si="27">L70+N70</f>
        <v>50</v>
      </c>
      <c r="P70" s="135"/>
      <c r="Q70" s="136"/>
      <c r="R70" s="136"/>
      <c r="S70" s="127"/>
      <c r="T70" s="92"/>
      <c r="U70" s="136"/>
      <c r="V70" s="124" t="s">
        <v>217</v>
      </c>
    </row>
    <row r="71" spans="2:22" ht="30">
      <c r="B71" s="99">
        <v>45749</v>
      </c>
      <c r="C71" s="95" t="s">
        <v>66</v>
      </c>
      <c r="D71" s="124" t="s">
        <v>114</v>
      </c>
      <c r="E71" s="124" t="s">
        <v>127</v>
      </c>
      <c r="F71" s="127" t="s">
        <v>122</v>
      </c>
      <c r="G71" s="124" t="s">
        <v>158</v>
      </c>
      <c r="H71" s="124" t="s">
        <v>218</v>
      </c>
      <c r="I71" s="90"/>
      <c r="J71" s="134"/>
      <c r="K71" s="131"/>
      <c r="L71" s="125"/>
      <c r="M71" s="125"/>
      <c r="N71" s="91">
        <v>100</v>
      </c>
      <c r="O71" s="91">
        <f t="shared" si="27"/>
        <v>100</v>
      </c>
      <c r="P71" s="135"/>
      <c r="Q71" s="136"/>
      <c r="R71" s="136"/>
      <c r="S71" s="127"/>
      <c r="T71" s="92"/>
      <c r="U71" s="136"/>
      <c r="V71" s="124" t="s">
        <v>217</v>
      </c>
    </row>
    <row r="72" spans="2:22">
      <c r="B72" s="99">
        <v>45749</v>
      </c>
      <c r="C72" s="95" t="s">
        <v>66</v>
      </c>
      <c r="D72" s="124" t="s">
        <v>114</v>
      </c>
      <c r="E72" s="124" t="s">
        <v>127</v>
      </c>
      <c r="F72" s="127" t="s">
        <v>122</v>
      </c>
      <c r="G72" s="124" t="s">
        <v>158</v>
      </c>
      <c r="H72" s="124" t="s">
        <v>219</v>
      </c>
      <c r="I72" s="90"/>
      <c r="J72" s="134"/>
      <c r="K72" s="131"/>
      <c r="L72" s="125"/>
      <c r="M72" s="125"/>
      <c r="N72" s="91">
        <v>50</v>
      </c>
      <c r="O72" s="91">
        <f t="shared" si="27"/>
        <v>50</v>
      </c>
      <c r="P72" s="135"/>
      <c r="Q72" s="136"/>
      <c r="R72" s="136"/>
      <c r="S72" s="127"/>
      <c r="T72" s="92"/>
      <c r="U72" s="136"/>
      <c r="V72" s="124" t="s">
        <v>217</v>
      </c>
    </row>
    <row r="73" spans="2:22">
      <c r="B73" s="99">
        <v>45749</v>
      </c>
      <c r="C73" s="95" t="s">
        <v>66</v>
      </c>
      <c r="D73" s="124" t="s">
        <v>114</v>
      </c>
      <c r="E73" s="124" t="s">
        <v>127</v>
      </c>
      <c r="F73" s="127" t="s">
        <v>122</v>
      </c>
      <c r="G73" s="124" t="s">
        <v>220</v>
      </c>
      <c r="H73" s="124" t="s">
        <v>30</v>
      </c>
      <c r="I73" s="90"/>
      <c r="J73" s="134"/>
      <c r="K73" s="131"/>
      <c r="L73" s="125"/>
      <c r="M73" s="125"/>
      <c r="N73" s="91">
        <v>50</v>
      </c>
      <c r="O73" s="91">
        <f t="shared" si="27"/>
        <v>50</v>
      </c>
      <c r="P73" s="135"/>
      <c r="Q73" s="136"/>
      <c r="R73" s="136"/>
      <c r="S73" s="127"/>
      <c r="T73" s="92"/>
      <c r="U73" s="136"/>
      <c r="V73" s="124" t="s">
        <v>217</v>
      </c>
    </row>
    <row r="74" spans="2:22">
      <c r="B74" s="99">
        <v>45749</v>
      </c>
      <c r="C74" s="95" t="s">
        <v>68</v>
      </c>
      <c r="D74" s="124" t="s">
        <v>114</v>
      </c>
      <c r="E74" s="124" t="s">
        <v>127</v>
      </c>
      <c r="F74" s="127" t="s">
        <v>122</v>
      </c>
      <c r="G74" s="124" t="s">
        <v>151</v>
      </c>
      <c r="H74" s="124" t="s">
        <v>215</v>
      </c>
      <c r="I74" s="90">
        <v>3000</v>
      </c>
      <c r="J74" s="134">
        <v>3200</v>
      </c>
      <c r="K74" s="131">
        <v>3000</v>
      </c>
      <c r="L74" s="125"/>
      <c r="M74" s="125"/>
      <c r="N74" s="91">
        <v>2800</v>
      </c>
      <c r="O74" s="91">
        <f t="shared" si="27"/>
        <v>2800</v>
      </c>
      <c r="P74" s="135">
        <f>(N75+N74+M74+N76)/J74</f>
        <v>1</v>
      </c>
      <c r="Q74" s="136">
        <v>62</v>
      </c>
      <c r="R74" s="136">
        <v>10</v>
      </c>
      <c r="S74" s="127">
        <f>(N74+N75+N76)/R74</f>
        <v>320</v>
      </c>
      <c r="T74" s="92">
        <f t="shared" ref="T74" si="28">S74/Q74</f>
        <v>5.161290322580645</v>
      </c>
      <c r="U74" s="136" t="s">
        <v>129</v>
      </c>
      <c r="V74" s="124"/>
    </row>
    <row r="75" spans="2:22">
      <c r="B75" s="99">
        <v>45749</v>
      </c>
      <c r="C75" s="95" t="s">
        <v>68</v>
      </c>
      <c r="D75" s="124" t="s">
        <v>114</v>
      </c>
      <c r="E75" s="124" t="s">
        <v>127</v>
      </c>
      <c r="F75" s="127" t="s">
        <v>122</v>
      </c>
      <c r="G75" s="124" t="s">
        <v>151</v>
      </c>
      <c r="H75" s="124" t="s">
        <v>203</v>
      </c>
      <c r="I75" s="90"/>
      <c r="J75" s="134"/>
      <c r="K75" s="131"/>
      <c r="L75" s="125">
        <v>150</v>
      </c>
      <c r="M75" s="125"/>
      <c r="N75" s="91">
        <v>350</v>
      </c>
      <c r="O75" s="91">
        <f t="shared" si="27"/>
        <v>500</v>
      </c>
      <c r="P75" s="135"/>
      <c r="Q75" s="136"/>
      <c r="R75" s="136"/>
      <c r="S75" s="127"/>
      <c r="T75" s="92"/>
      <c r="U75" s="136"/>
      <c r="V75" s="124"/>
    </row>
    <row r="76" spans="2:22">
      <c r="B76" s="99">
        <v>45749</v>
      </c>
      <c r="C76" s="95" t="s">
        <v>68</v>
      </c>
      <c r="D76" s="124" t="s">
        <v>114</v>
      </c>
      <c r="E76" s="124" t="s">
        <v>127</v>
      </c>
      <c r="F76" s="127" t="s">
        <v>122</v>
      </c>
      <c r="G76" s="124" t="s">
        <v>151</v>
      </c>
      <c r="H76" s="124" t="s">
        <v>30</v>
      </c>
      <c r="I76" s="90"/>
      <c r="J76" s="134"/>
      <c r="K76" s="131"/>
      <c r="L76" s="125"/>
      <c r="M76" s="125"/>
      <c r="N76" s="91">
        <v>50</v>
      </c>
      <c r="O76" s="91">
        <f t="shared" si="27"/>
        <v>50</v>
      </c>
      <c r="P76" s="135"/>
      <c r="Q76" s="136"/>
      <c r="R76" s="136"/>
      <c r="S76" s="127"/>
      <c r="T76" s="92"/>
      <c r="U76" s="136"/>
      <c r="V76" s="124"/>
    </row>
    <row r="77" spans="2:22">
      <c r="B77" s="99">
        <v>45749</v>
      </c>
      <c r="C77" s="95" t="s">
        <v>72</v>
      </c>
      <c r="D77" s="124" t="s">
        <v>114</v>
      </c>
      <c r="E77" s="124" t="s">
        <v>130</v>
      </c>
      <c r="F77" s="127" t="s">
        <v>122</v>
      </c>
      <c r="G77" s="124" t="s">
        <v>49</v>
      </c>
      <c r="H77" s="124" t="s">
        <v>16</v>
      </c>
      <c r="I77" s="90">
        <v>900</v>
      </c>
      <c r="J77" s="134">
        <v>3000</v>
      </c>
      <c r="K77" s="131">
        <v>900</v>
      </c>
      <c r="L77" s="125"/>
      <c r="M77" s="125"/>
      <c r="N77" s="91">
        <v>1350</v>
      </c>
      <c r="O77" s="91">
        <f t="shared" si="27"/>
        <v>1350</v>
      </c>
      <c r="P77" s="135">
        <f>(N77+N78+M78)/J77</f>
        <v>0.9</v>
      </c>
      <c r="Q77" s="136">
        <v>60</v>
      </c>
      <c r="R77" s="136">
        <v>10</v>
      </c>
      <c r="S77" s="127">
        <f>(N77+N78+M78)/R77</f>
        <v>270</v>
      </c>
      <c r="T77" s="92">
        <f t="shared" ref="T77" si="29">S77/Q77</f>
        <v>4.5</v>
      </c>
      <c r="U77" s="136" t="s">
        <v>131</v>
      </c>
      <c r="V77" s="137" t="s">
        <v>221</v>
      </c>
    </row>
    <row r="78" spans="2:22">
      <c r="B78" s="99">
        <v>45749</v>
      </c>
      <c r="C78" s="95" t="s">
        <v>72</v>
      </c>
      <c r="D78" s="124" t="s">
        <v>114</v>
      </c>
      <c r="E78" s="124" t="s">
        <v>130</v>
      </c>
      <c r="F78" s="127" t="s">
        <v>122</v>
      </c>
      <c r="G78" s="124" t="s">
        <v>172</v>
      </c>
      <c r="H78" s="124" t="s">
        <v>30</v>
      </c>
      <c r="I78" s="90"/>
      <c r="J78" s="134"/>
      <c r="K78" s="131"/>
      <c r="L78" s="125"/>
      <c r="M78" s="125">
        <v>400</v>
      </c>
      <c r="N78" s="91">
        <v>950</v>
      </c>
      <c r="O78" s="91">
        <f t="shared" si="27"/>
        <v>950</v>
      </c>
      <c r="P78" s="135"/>
      <c r="Q78" s="136"/>
      <c r="R78" s="136"/>
      <c r="S78" s="127"/>
      <c r="T78" s="92"/>
      <c r="U78" s="136"/>
      <c r="V78" s="137"/>
    </row>
    <row r="79" spans="2:22">
      <c r="B79" s="99">
        <v>45749</v>
      </c>
      <c r="C79" s="95" t="s">
        <v>73</v>
      </c>
      <c r="D79" s="124" t="s">
        <v>114</v>
      </c>
      <c r="E79" s="124" t="s">
        <v>130</v>
      </c>
      <c r="F79" s="127" t="s">
        <v>122</v>
      </c>
      <c r="G79" s="124" t="s">
        <v>49</v>
      </c>
      <c r="H79" s="124" t="s">
        <v>30</v>
      </c>
      <c r="I79" s="90">
        <v>1000</v>
      </c>
      <c r="J79" s="134">
        <v>3200</v>
      </c>
      <c r="K79" s="131">
        <v>1000</v>
      </c>
      <c r="L79" s="125">
        <v>300</v>
      </c>
      <c r="M79" s="125"/>
      <c r="N79" s="91">
        <v>1550</v>
      </c>
      <c r="O79" s="91">
        <f t="shared" si="27"/>
        <v>1850</v>
      </c>
      <c r="P79" s="135">
        <f>(N79+N80+M80)/J79</f>
        <v>0.90625</v>
      </c>
      <c r="Q79" s="136">
        <v>58</v>
      </c>
      <c r="R79" s="136">
        <v>10</v>
      </c>
      <c r="S79" s="127">
        <f>(N79+N80)/R79</f>
        <v>290</v>
      </c>
      <c r="T79" s="92">
        <f t="shared" ref="T79" si="30">S79/Q79</f>
        <v>5</v>
      </c>
      <c r="U79" s="136" t="s">
        <v>191</v>
      </c>
      <c r="V79" s="124" t="s">
        <v>222</v>
      </c>
    </row>
    <row r="80" spans="2:22">
      <c r="B80" s="99">
        <v>45749</v>
      </c>
      <c r="C80" s="95" t="s">
        <v>73</v>
      </c>
      <c r="D80" s="124" t="s">
        <v>114</v>
      </c>
      <c r="E80" s="124" t="s">
        <v>130</v>
      </c>
      <c r="F80" s="127" t="s">
        <v>122</v>
      </c>
      <c r="G80" s="124" t="s">
        <v>159</v>
      </c>
      <c r="H80" s="124" t="s">
        <v>18</v>
      </c>
      <c r="I80" s="90">
        <v>1700</v>
      </c>
      <c r="J80" s="134"/>
      <c r="K80" s="131">
        <v>1700</v>
      </c>
      <c r="L80" s="125"/>
      <c r="M80" s="125"/>
      <c r="N80" s="91">
        <v>1350</v>
      </c>
      <c r="O80" s="91">
        <f t="shared" si="27"/>
        <v>1350</v>
      </c>
      <c r="P80" s="135"/>
      <c r="Q80" s="136"/>
      <c r="R80" s="136"/>
      <c r="S80" s="127"/>
      <c r="T80" s="92"/>
      <c r="U80" s="136"/>
      <c r="V80" s="124"/>
    </row>
    <row r="81" spans="2:22">
      <c r="B81" s="99">
        <v>45749</v>
      </c>
      <c r="C81" s="95" t="s">
        <v>150</v>
      </c>
      <c r="D81" s="124" t="s">
        <v>114</v>
      </c>
      <c r="E81" s="124" t="s">
        <v>130</v>
      </c>
      <c r="F81" s="127" t="s">
        <v>122</v>
      </c>
      <c r="G81" s="124" t="s">
        <v>51</v>
      </c>
      <c r="H81" s="124" t="s">
        <v>184</v>
      </c>
      <c r="I81" s="90"/>
      <c r="J81" s="134">
        <v>600</v>
      </c>
      <c r="K81" s="131"/>
      <c r="L81" s="125"/>
      <c r="M81" s="125"/>
      <c r="N81" s="91">
        <v>400</v>
      </c>
      <c r="O81" s="91">
        <f t="shared" si="27"/>
        <v>400</v>
      </c>
      <c r="P81" s="135">
        <f>(N81+N82)/J81</f>
        <v>1.0833333333333333</v>
      </c>
      <c r="Q81" s="136">
        <v>65</v>
      </c>
      <c r="R81" s="136">
        <v>10</v>
      </c>
      <c r="S81" s="127">
        <f>(N81+N82)/R81</f>
        <v>65</v>
      </c>
      <c r="T81" s="92">
        <f t="shared" ref="T81" si="31">S81/Q81</f>
        <v>1</v>
      </c>
      <c r="U81" s="136" t="s">
        <v>223</v>
      </c>
      <c r="V81" s="124"/>
    </row>
    <row r="82" spans="2:22">
      <c r="B82" s="99">
        <v>45749</v>
      </c>
      <c r="C82" s="95" t="s">
        <v>150</v>
      </c>
      <c r="D82" s="124" t="s">
        <v>114</v>
      </c>
      <c r="E82" s="124" t="s">
        <v>130</v>
      </c>
      <c r="F82" s="127" t="s">
        <v>122</v>
      </c>
      <c r="G82" s="124" t="s">
        <v>51</v>
      </c>
      <c r="H82" s="124" t="s">
        <v>16</v>
      </c>
      <c r="I82" s="90"/>
      <c r="J82" s="134"/>
      <c r="K82" s="131"/>
      <c r="L82" s="125"/>
      <c r="M82" s="125"/>
      <c r="N82" s="91">
        <v>250</v>
      </c>
      <c r="O82" s="91">
        <f t="shared" si="27"/>
        <v>250</v>
      </c>
      <c r="P82" s="135"/>
      <c r="Q82" s="136"/>
      <c r="R82" s="136"/>
      <c r="S82" s="127"/>
      <c r="T82" s="92"/>
      <c r="U82" s="136"/>
      <c r="V82" s="124"/>
    </row>
    <row r="83" spans="2:22">
      <c r="B83" s="99">
        <v>45749</v>
      </c>
      <c r="C83" s="95" t="s">
        <v>134</v>
      </c>
      <c r="D83" s="124" t="s">
        <v>114</v>
      </c>
      <c r="E83" s="124" t="s">
        <v>130</v>
      </c>
      <c r="F83" s="127" t="s">
        <v>122</v>
      </c>
      <c r="G83" s="124" t="s">
        <v>156</v>
      </c>
      <c r="H83" s="124" t="s">
        <v>30</v>
      </c>
      <c r="I83" s="90">
        <v>2800</v>
      </c>
      <c r="J83" s="134">
        <v>3200</v>
      </c>
      <c r="K83" s="131">
        <v>2800</v>
      </c>
      <c r="L83" s="125"/>
      <c r="M83" s="125"/>
      <c r="N83" s="91">
        <v>2950</v>
      </c>
      <c r="O83" s="91">
        <f t="shared" si="27"/>
        <v>2950</v>
      </c>
      <c r="P83" s="135">
        <f>(N83+N84+N85+N86)/J83</f>
        <v>0.984375</v>
      </c>
      <c r="Q83" s="136">
        <v>62</v>
      </c>
      <c r="R83" s="136">
        <v>10</v>
      </c>
      <c r="S83" s="127">
        <f>(N83+N84+N85+N86)/R83</f>
        <v>315</v>
      </c>
      <c r="T83" s="92">
        <f t="shared" ref="T83" si="32">S83/Q83</f>
        <v>5.080645161290323</v>
      </c>
      <c r="U83" s="136" t="s">
        <v>136</v>
      </c>
      <c r="V83" s="124"/>
    </row>
    <row r="84" spans="2:22">
      <c r="B84" s="99">
        <v>45749</v>
      </c>
      <c r="C84" s="95" t="s">
        <v>134</v>
      </c>
      <c r="D84" s="124" t="s">
        <v>114</v>
      </c>
      <c r="E84" s="124" t="s">
        <v>130</v>
      </c>
      <c r="F84" s="127" t="s">
        <v>122</v>
      </c>
      <c r="G84" s="124" t="s">
        <v>156</v>
      </c>
      <c r="H84" s="124" t="s">
        <v>224</v>
      </c>
      <c r="I84" s="90"/>
      <c r="J84" s="134"/>
      <c r="K84" s="131"/>
      <c r="L84" s="125"/>
      <c r="M84" s="125"/>
      <c r="N84" s="91">
        <v>50</v>
      </c>
      <c r="O84" s="91">
        <f t="shared" si="27"/>
        <v>50</v>
      </c>
      <c r="P84" s="135"/>
      <c r="Q84" s="136"/>
      <c r="R84" s="136"/>
      <c r="S84" s="127"/>
      <c r="T84" s="92"/>
      <c r="U84" s="136"/>
      <c r="V84" s="124"/>
    </row>
    <row r="85" spans="2:22">
      <c r="B85" s="99">
        <v>45749</v>
      </c>
      <c r="C85" s="95" t="s">
        <v>134</v>
      </c>
      <c r="D85" s="124" t="s">
        <v>114</v>
      </c>
      <c r="E85" s="124" t="s">
        <v>130</v>
      </c>
      <c r="F85" s="127" t="s">
        <v>122</v>
      </c>
      <c r="G85" s="124" t="s">
        <v>156</v>
      </c>
      <c r="H85" s="124" t="s">
        <v>152</v>
      </c>
      <c r="I85" s="90"/>
      <c r="J85" s="134"/>
      <c r="K85" s="131"/>
      <c r="L85" s="125"/>
      <c r="M85" s="125"/>
      <c r="N85" s="91">
        <v>50</v>
      </c>
      <c r="O85" s="91">
        <f t="shared" si="27"/>
        <v>50</v>
      </c>
      <c r="P85" s="135"/>
      <c r="Q85" s="136"/>
      <c r="R85" s="136"/>
      <c r="S85" s="127"/>
      <c r="T85" s="92"/>
      <c r="U85" s="136"/>
      <c r="V85" s="124"/>
    </row>
    <row r="86" spans="2:22">
      <c r="B86" s="99">
        <v>45749</v>
      </c>
      <c r="C86" s="95" t="s">
        <v>134</v>
      </c>
      <c r="D86" s="124" t="s">
        <v>114</v>
      </c>
      <c r="E86" s="124" t="s">
        <v>130</v>
      </c>
      <c r="F86" s="127" t="s">
        <v>122</v>
      </c>
      <c r="G86" s="124" t="s">
        <v>156</v>
      </c>
      <c r="H86" s="124" t="s">
        <v>18</v>
      </c>
      <c r="I86" s="90"/>
      <c r="J86" s="134"/>
      <c r="K86" s="131"/>
      <c r="L86" s="125"/>
      <c r="M86" s="125"/>
      <c r="N86" s="91">
        <v>100</v>
      </c>
      <c r="O86" s="91">
        <f t="shared" si="27"/>
        <v>100</v>
      </c>
      <c r="P86" s="135"/>
      <c r="Q86" s="136"/>
      <c r="R86" s="136"/>
      <c r="S86" s="127"/>
      <c r="T86" s="92"/>
      <c r="U86" s="136"/>
      <c r="V86" s="124"/>
    </row>
    <row r="87" spans="2:22">
      <c r="B87" s="99">
        <v>45750</v>
      </c>
      <c r="C87" s="95" t="s">
        <v>33</v>
      </c>
      <c r="D87" s="124" t="s">
        <v>114</v>
      </c>
      <c r="E87" s="124" t="s">
        <v>121</v>
      </c>
      <c r="F87" s="127" t="s">
        <v>122</v>
      </c>
      <c r="G87" s="124" t="s">
        <v>51</v>
      </c>
      <c r="H87" s="124" t="s">
        <v>184</v>
      </c>
      <c r="I87" s="90">
        <v>2800</v>
      </c>
      <c r="J87" s="138">
        <v>3000</v>
      </c>
      <c r="K87" s="131"/>
      <c r="L87" s="125"/>
      <c r="M87" s="125"/>
      <c r="N87" s="91">
        <v>1350</v>
      </c>
      <c r="O87" s="91">
        <f t="shared" si="27"/>
        <v>1350</v>
      </c>
      <c r="P87" s="135">
        <f>(N87+N88)/J87</f>
        <v>0.45100000000000001</v>
      </c>
      <c r="Q87" s="136">
        <v>46</v>
      </c>
      <c r="R87" s="136">
        <v>10</v>
      </c>
      <c r="S87" s="127">
        <f>(N87+N88)/R87</f>
        <v>135.30000000000001</v>
      </c>
      <c r="T87" s="92">
        <f t="shared" ref="T87:T95" si="33">S87/Q87</f>
        <v>2.9413043478260872</v>
      </c>
      <c r="U87" s="136" t="s">
        <v>123</v>
      </c>
      <c r="V87" s="124" t="s">
        <v>239</v>
      </c>
    </row>
    <row r="88" spans="2:22">
      <c r="B88" s="99">
        <v>45750</v>
      </c>
      <c r="C88" s="95" t="s">
        <v>33</v>
      </c>
      <c r="D88" s="124" t="s">
        <v>114</v>
      </c>
      <c r="E88" s="124" t="s">
        <v>121</v>
      </c>
      <c r="F88" s="127" t="s">
        <v>122</v>
      </c>
      <c r="G88" s="124" t="s">
        <v>168</v>
      </c>
      <c r="H88" s="124" t="s">
        <v>30</v>
      </c>
      <c r="I88" s="90"/>
      <c r="J88" s="138"/>
      <c r="K88" s="131"/>
      <c r="L88" s="125"/>
      <c r="M88" s="125"/>
      <c r="N88" s="91">
        <v>3</v>
      </c>
      <c r="O88" s="91">
        <f t="shared" si="27"/>
        <v>3</v>
      </c>
      <c r="P88" s="135"/>
      <c r="Q88" s="136"/>
      <c r="R88" s="136"/>
      <c r="S88" s="127"/>
      <c r="T88" s="92"/>
      <c r="U88" s="136"/>
      <c r="V88" s="124"/>
    </row>
    <row r="89" spans="2:22">
      <c r="B89" s="99">
        <v>45750</v>
      </c>
      <c r="C89" s="128" t="s">
        <v>17</v>
      </c>
      <c r="D89" s="124" t="s">
        <v>114</v>
      </c>
      <c r="E89" s="124" t="s">
        <v>121</v>
      </c>
      <c r="F89" s="127" t="s">
        <v>122</v>
      </c>
      <c r="G89" s="124" t="s">
        <v>148</v>
      </c>
      <c r="H89" s="124" t="s">
        <v>16</v>
      </c>
      <c r="I89" s="90">
        <v>2800</v>
      </c>
      <c r="J89" s="125">
        <v>2800</v>
      </c>
      <c r="K89" s="131">
        <v>2800</v>
      </c>
      <c r="L89" s="125"/>
      <c r="M89" s="125"/>
      <c r="N89" s="91">
        <v>2800</v>
      </c>
      <c r="O89" s="91">
        <f t="shared" si="27"/>
        <v>2800</v>
      </c>
      <c r="P89" s="126">
        <f>(N89+M89)/J89</f>
        <v>1</v>
      </c>
      <c r="Q89" s="127">
        <v>69</v>
      </c>
      <c r="R89" s="127">
        <v>10</v>
      </c>
      <c r="S89" s="127">
        <f t="shared" ref="S89:S90" si="34">(N89+M89)/R89</f>
        <v>280</v>
      </c>
      <c r="T89" s="92">
        <f t="shared" si="33"/>
        <v>4.0579710144927539</v>
      </c>
      <c r="U89" s="127" t="s">
        <v>124</v>
      </c>
      <c r="V89" s="124"/>
    </row>
    <row r="90" spans="2:22">
      <c r="B90" s="99">
        <v>45750</v>
      </c>
      <c r="C90" s="95" t="s">
        <v>32</v>
      </c>
      <c r="D90" s="124" t="s">
        <v>114</v>
      </c>
      <c r="E90" s="124" t="s">
        <v>121</v>
      </c>
      <c r="F90" s="127" t="s">
        <v>122</v>
      </c>
      <c r="G90" s="127" t="s">
        <v>175</v>
      </c>
      <c r="H90" s="124" t="s">
        <v>30</v>
      </c>
      <c r="I90" s="90">
        <v>2500</v>
      </c>
      <c r="J90" s="134">
        <v>2800</v>
      </c>
      <c r="K90" s="131">
        <v>2500</v>
      </c>
      <c r="L90" s="125"/>
      <c r="M90" s="125"/>
      <c r="N90" s="91">
        <v>2550</v>
      </c>
      <c r="O90" s="91">
        <f t="shared" si="27"/>
        <v>2550</v>
      </c>
      <c r="P90" s="135">
        <f>(N90+N91+M91)/J90</f>
        <v>0.9285714285714286</v>
      </c>
      <c r="Q90" s="136">
        <v>63</v>
      </c>
      <c r="R90" s="136">
        <v>10</v>
      </c>
      <c r="S90" s="127">
        <f t="shared" si="34"/>
        <v>255</v>
      </c>
      <c r="T90" s="92">
        <f t="shared" si="33"/>
        <v>4.0476190476190474</v>
      </c>
      <c r="U90" s="136" t="s">
        <v>187</v>
      </c>
      <c r="V90" s="124"/>
    </row>
    <row r="91" spans="2:22">
      <c r="B91" s="99">
        <v>45750</v>
      </c>
      <c r="C91" s="95" t="s">
        <v>32</v>
      </c>
      <c r="D91" s="124" t="s">
        <v>114</v>
      </c>
      <c r="E91" s="124" t="s">
        <v>121</v>
      </c>
      <c r="F91" s="127" t="s">
        <v>122</v>
      </c>
      <c r="G91" s="127" t="s">
        <v>169</v>
      </c>
      <c r="H91" s="124" t="s">
        <v>16</v>
      </c>
      <c r="I91" s="90"/>
      <c r="J91" s="134"/>
      <c r="K91" s="131"/>
      <c r="L91" s="125"/>
      <c r="M91" s="125"/>
      <c r="N91" s="91">
        <v>50</v>
      </c>
      <c r="O91" s="91">
        <f t="shared" si="27"/>
        <v>50</v>
      </c>
      <c r="P91" s="135"/>
      <c r="Q91" s="136"/>
      <c r="R91" s="136"/>
      <c r="S91" s="127"/>
      <c r="T91" s="92"/>
      <c r="U91" s="136"/>
      <c r="V91" s="124" t="s">
        <v>240</v>
      </c>
    </row>
    <row r="92" spans="2:22">
      <c r="B92" s="99">
        <v>45750</v>
      </c>
      <c r="C92" s="95" t="s">
        <v>34</v>
      </c>
      <c r="D92" s="124" t="s">
        <v>114</v>
      </c>
      <c r="E92" s="124" t="s">
        <v>121</v>
      </c>
      <c r="F92" s="127" t="s">
        <v>122</v>
      </c>
      <c r="G92" s="127" t="s">
        <v>183</v>
      </c>
      <c r="H92" s="124" t="s">
        <v>30</v>
      </c>
      <c r="I92" s="90">
        <v>200</v>
      </c>
      <c r="J92" s="134">
        <v>2600</v>
      </c>
      <c r="K92" s="131">
        <v>200</v>
      </c>
      <c r="L92" s="125">
        <v>1200</v>
      </c>
      <c r="M92" s="125">
        <v>100</v>
      </c>
      <c r="N92" s="91">
        <v>100</v>
      </c>
      <c r="O92" s="91">
        <f t="shared" si="27"/>
        <v>1300</v>
      </c>
      <c r="P92" s="135">
        <f>(N92+N93+M92+M93+N94)/J92</f>
        <v>0.96153846153846156</v>
      </c>
      <c r="Q92" s="136">
        <v>63</v>
      </c>
      <c r="R92" s="136">
        <v>10</v>
      </c>
      <c r="S92" s="127">
        <f>(N92+N93+M92+M93+N94)/R92</f>
        <v>250</v>
      </c>
      <c r="T92" s="92">
        <f t="shared" ref="T92" si="35">S92/Q92</f>
        <v>3.9682539682539684</v>
      </c>
      <c r="U92" s="136" t="s">
        <v>177</v>
      </c>
      <c r="V92" s="137" t="s">
        <v>241</v>
      </c>
    </row>
    <row r="93" spans="2:22">
      <c r="B93" s="99">
        <v>45750</v>
      </c>
      <c r="C93" s="95" t="s">
        <v>34</v>
      </c>
      <c r="D93" s="124" t="s">
        <v>114</v>
      </c>
      <c r="E93" s="124" t="s">
        <v>121</v>
      </c>
      <c r="F93" s="127" t="s">
        <v>122</v>
      </c>
      <c r="G93" s="127" t="s">
        <v>242</v>
      </c>
      <c r="H93" s="124" t="s">
        <v>16</v>
      </c>
      <c r="I93" s="90">
        <v>2000</v>
      </c>
      <c r="J93" s="134"/>
      <c r="K93" s="131">
        <v>2000</v>
      </c>
      <c r="L93" s="125"/>
      <c r="M93" s="125">
        <v>850</v>
      </c>
      <c r="N93" s="91">
        <v>1150</v>
      </c>
      <c r="O93" s="91">
        <f t="shared" si="27"/>
        <v>1150</v>
      </c>
      <c r="P93" s="135"/>
      <c r="Q93" s="136"/>
      <c r="R93" s="136"/>
      <c r="S93" s="127"/>
      <c r="T93" s="92"/>
      <c r="U93" s="136"/>
      <c r="V93" s="137"/>
    </row>
    <row r="94" spans="2:22">
      <c r="B94" s="99">
        <v>45750</v>
      </c>
      <c r="C94" s="95" t="s">
        <v>34</v>
      </c>
      <c r="D94" s="124" t="s">
        <v>114</v>
      </c>
      <c r="E94" s="124" t="s">
        <v>121</v>
      </c>
      <c r="F94" s="127" t="s">
        <v>122</v>
      </c>
      <c r="G94" s="127" t="s">
        <v>53</v>
      </c>
      <c r="H94" s="124" t="s">
        <v>30</v>
      </c>
      <c r="I94" s="90"/>
      <c r="J94" s="134"/>
      <c r="K94" s="131"/>
      <c r="L94" s="125">
        <v>100</v>
      </c>
      <c r="M94" s="125"/>
      <c r="N94" s="91">
        <v>300</v>
      </c>
      <c r="O94" s="91">
        <f t="shared" si="27"/>
        <v>400</v>
      </c>
      <c r="P94" s="135"/>
      <c r="Q94" s="136"/>
      <c r="R94" s="136"/>
      <c r="S94" s="127"/>
      <c r="T94" s="92"/>
      <c r="U94" s="136"/>
      <c r="V94" s="124"/>
    </row>
    <row r="95" spans="2:22">
      <c r="B95" s="99">
        <v>45750</v>
      </c>
      <c r="C95" s="95" t="s">
        <v>19</v>
      </c>
      <c r="D95" s="124" t="s">
        <v>114</v>
      </c>
      <c r="E95" s="124" t="s">
        <v>121</v>
      </c>
      <c r="F95" s="127" t="s">
        <v>122</v>
      </c>
      <c r="G95" s="127" t="s">
        <v>188</v>
      </c>
      <c r="H95" s="124" t="s">
        <v>47</v>
      </c>
      <c r="I95" s="90">
        <v>2800</v>
      </c>
      <c r="J95" s="134">
        <v>3000</v>
      </c>
      <c r="K95" s="131">
        <v>2800</v>
      </c>
      <c r="L95" s="125"/>
      <c r="M95" s="125"/>
      <c r="N95" s="91">
        <v>2750</v>
      </c>
      <c r="O95" s="91">
        <f t="shared" si="27"/>
        <v>2750</v>
      </c>
      <c r="P95" s="135">
        <f>(N95+N96+M95)/J95</f>
        <v>0.95</v>
      </c>
      <c r="Q95" s="136">
        <v>61</v>
      </c>
      <c r="R95" s="136">
        <v>10</v>
      </c>
      <c r="S95" s="127">
        <f>(N95+N96)/R95</f>
        <v>285</v>
      </c>
      <c r="T95" s="92">
        <f t="shared" si="33"/>
        <v>4.6721311475409832</v>
      </c>
      <c r="U95" s="136" t="s">
        <v>137</v>
      </c>
      <c r="V95" s="124"/>
    </row>
    <row r="96" spans="2:22">
      <c r="B96" s="99">
        <v>45750</v>
      </c>
      <c r="C96" s="95" t="s">
        <v>19</v>
      </c>
      <c r="D96" s="124" t="s">
        <v>114</v>
      </c>
      <c r="E96" s="124" t="s">
        <v>121</v>
      </c>
      <c r="F96" s="127" t="s">
        <v>122</v>
      </c>
      <c r="G96" s="124" t="s">
        <v>188</v>
      </c>
      <c r="H96" s="124" t="s">
        <v>30</v>
      </c>
      <c r="I96" s="90"/>
      <c r="J96" s="134"/>
      <c r="K96" s="131"/>
      <c r="L96" s="125"/>
      <c r="M96" s="125"/>
      <c r="N96" s="91">
        <v>100</v>
      </c>
      <c r="O96" s="91">
        <f t="shared" si="27"/>
        <v>100</v>
      </c>
      <c r="P96" s="135"/>
      <c r="Q96" s="136"/>
      <c r="R96" s="136"/>
      <c r="S96" s="127"/>
      <c r="T96" s="92"/>
      <c r="U96" s="136"/>
      <c r="V96" s="124"/>
    </row>
    <row r="97" spans="2:22">
      <c r="B97" s="99">
        <v>45750</v>
      </c>
      <c r="C97" s="95" t="s">
        <v>44</v>
      </c>
      <c r="D97" s="124" t="s">
        <v>114</v>
      </c>
      <c r="E97" s="124" t="s">
        <v>121</v>
      </c>
      <c r="F97" s="127" t="s">
        <v>122</v>
      </c>
      <c r="G97" s="124" t="s">
        <v>157</v>
      </c>
      <c r="H97" s="124" t="s">
        <v>46</v>
      </c>
      <c r="I97" s="90">
        <v>1000</v>
      </c>
      <c r="J97" s="134">
        <v>1200</v>
      </c>
      <c r="K97" s="131">
        <v>1000</v>
      </c>
      <c r="L97" s="125"/>
      <c r="M97" s="125">
        <v>700</v>
      </c>
      <c r="N97" s="91"/>
      <c r="O97" s="91">
        <f t="shared" si="27"/>
        <v>0</v>
      </c>
      <c r="P97" s="135">
        <f>(M97+M99+M98)/J97</f>
        <v>1</v>
      </c>
      <c r="Q97" s="136">
        <v>52</v>
      </c>
      <c r="R97" s="136">
        <v>10</v>
      </c>
      <c r="S97" s="127">
        <f>(M97+M98+M99)/R97</f>
        <v>120</v>
      </c>
      <c r="T97" s="92">
        <f t="shared" ref="T97" si="36">S97/Q97</f>
        <v>2.3076923076923075</v>
      </c>
      <c r="U97" s="136" t="s">
        <v>125</v>
      </c>
      <c r="V97" s="124"/>
    </row>
    <row r="98" spans="2:22">
      <c r="B98" s="99">
        <v>45750</v>
      </c>
      <c r="C98" s="95" t="s">
        <v>44</v>
      </c>
      <c r="D98" s="124" t="s">
        <v>114</v>
      </c>
      <c r="E98" s="124" t="s">
        <v>121</v>
      </c>
      <c r="F98" s="127" t="s">
        <v>122</v>
      </c>
      <c r="G98" s="124" t="s">
        <v>157</v>
      </c>
      <c r="H98" s="124" t="s">
        <v>30</v>
      </c>
      <c r="I98" s="90"/>
      <c r="J98" s="134"/>
      <c r="K98" s="131"/>
      <c r="L98" s="125"/>
      <c r="M98" s="125">
        <v>50</v>
      </c>
      <c r="N98" s="91"/>
      <c r="O98" s="91">
        <f t="shared" si="27"/>
        <v>0</v>
      </c>
      <c r="P98" s="135"/>
      <c r="Q98" s="136"/>
      <c r="R98" s="136"/>
      <c r="S98" s="127"/>
      <c r="T98" s="92"/>
      <c r="U98" s="136"/>
      <c r="V98" s="124"/>
    </row>
    <row r="99" spans="2:22">
      <c r="B99" s="99">
        <v>45750</v>
      </c>
      <c r="C99" s="95" t="s">
        <v>44</v>
      </c>
      <c r="D99" s="124" t="s">
        <v>114</v>
      </c>
      <c r="E99" s="124" t="s">
        <v>121</v>
      </c>
      <c r="F99" s="127" t="s">
        <v>122</v>
      </c>
      <c r="G99" s="124" t="s">
        <v>157</v>
      </c>
      <c r="H99" s="124" t="s">
        <v>18</v>
      </c>
      <c r="I99" s="90"/>
      <c r="J99" s="134"/>
      <c r="K99" s="131"/>
      <c r="L99" s="125"/>
      <c r="M99" s="125">
        <v>450</v>
      </c>
      <c r="N99" s="91"/>
      <c r="O99" s="91">
        <f t="shared" si="27"/>
        <v>0</v>
      </c>
      <c r="P99" s="135"/>
      <c r="Q99" s="136"/>
      <c r="R99" s="136"/>
      <c r="S99" s="127"/>
      <c r="T99" s="92"/>
      <c r="U99" s="136"/>
      <c r="V99" s="124"/>
    </row>
    <row r="100" spans="2:22">
      <c r="B100" s="99">
        <v>45750</v>
      </c>
      <c r="C100" s="95" t="s">
        <v>35</v>
      </c>
      <c r="D100" s="124" t="s">
        <v>114</v>
      </c>
      <c r="E100" s="124" t="s">
        <v>121</v>
      </c>
      <c r="F100" s="127" t="s">
        <v>122</v>
      </c>
      <c r="G100" s="127" t="s">
        <v>189</v>
      </c>
      <c r="H100" s="124" t="s">
        <v>197</v>
      </c>
      <c r="I100" s="90">
        <v>2600</v>
      </c>
      <c r="J100" s="134">
        <v>2800</v>
      </c>
      <c r="K100" s="131">
        <v>2600</v>
      </c>
      <c r="L100" s="125"/>
      <c r="M100" s="125"/>
      <c r="N100" s="91">
        <v>2600</v>
      </c>
      <c r="O100" s="91">
        <f t="shared" si="27"/>
        <v>2600</v>
      </c>
      <c r="P100" s="135">
        <f>(N100+N101+N102)/J100</f>
        <v>0.9821428571428571</v>
      </c>
      <c r="Q100" s="136">
        <v>73</v>
      </c>
      <c r="R100" s="136">
        <v>10</v>
      </c>
      <c r="S100" s="127">
        <f>(N100+N101+N102)/R100</f>
        <v>275</v>
      </c>
      <c r="T100" s="92">
        <f t="shared" ref="T100" si="37">S100/Q100</f>
        <v>3.7671232876712328</v>
      </c>
      <c r="U100" s="136" t="s">
        <v>135</v>
      </c>
      <c r="V100" s="124" t="s">
        <v>243</v>
      </c>
    </row>
    <row r="101" spans="2:22">
      <c r="B101" s="99">
        <v>45750</v>
      </c>
      <c r="C101" s="95" t="s">
        <v>35</v>
      </c>
      <c r="D101" s="124" t="s">
        <v>114</v>
      </c>
      <c r="E101" s="124" t="s">
        <v>121</v>
      </c>
      <c r="F101" s="127" t="s">
        <v>122</v>
      </c>
      <c r="G101" s="127" t="s">
        <v>52</v>
      </c>
      <c r="H101" s="124" t="s">
        <v>18</v>
      </c>
      <c r="I101" s="90"/>
      <c r="J101" s="134"/>
      <c r="K101" s="131"/>
      <c r="L101" s="125"/>
      <c r="M101" s="125"/>
      <c r="N101" s="91">
        <v>100</v>
      </c>
      <c r="O101" s="91">
        <f t="shared" si="27"/>
        <v>100</v>
      </c>
      <c r="P101" s="135"/>
      <c r="Q101" s="136"/>
      <c r="R101" s="136"/>
      <c r="S101" s="127"/>
      <c r="T101" s="92"/>
      <c r="U101" s="136"/>
      <c r="V101" s="124"/>
    </row>
    <row r="102" spans="2:22">
      <c r="B102" s="99">
        <v>45750</v>
      </c>
      <c r="C102" s="95" t="s">
        <v>35</v>
      </c>
      <c r="D102" s="124" t="s">
        <v>114</v>
      </c>
      <c r="E102" s="124" t="s">
        <v>121</v>
      </c>
      <c r="F102" s="127" t="s">
        <v>122</v>
      </c>
      <c r="G102" s="127" t="s">
        <v>244</v>
      </c>
      <c r="H102" s="124" t="s">
        <v>245</v>
      </c>
      <c r="I102" s="90"/>
      <c r="J102" s="134"/>
      <c r="K102" s="131"/>
      <c r="L102" s="125"/>
      <c r="M102" s="125"/>
      <c r="N102" s="91">
        <v>50</v>
      </c>
      <c r="O102" s="91">
        <f t="shared" si="27"/>
        <v>50</v>
      </c>
      <c r="P102" s="135"/>
      <c r="Q102" s="136"/>
      <c r="R102" s="136"/>
      <c r="S102" s="127"/>
      <c r="T102" s="92"/>
      <c r="U102" s="136"/>
      <c r="V102" s="124"/>
    </row>
    <row r="103" spans="2:22">
      <c r="B103" s="99">
        <v>45750</v>
      </c>
      <c r="C103" s="95" t="s">
        <v>20</v>
      </c>
      <c r="D103" s="124" t="s">
        <v>114</v>
      </c>
      <c r="E103" s="124" t="s">
        <v>121</v>
      </c>
      <c r="F103" s="127" t="s">
        <v>122</v>
      </c>
      <c r="G103" s="124" t="s">
        <v>190</v>
      </c>
      <c r="H103" s="124" t="s">
        <v>181</v>
      </c>
      <c r="I103" s="90">
        <v>2700</v>
      </c>
      <c r="J103" s="134">
        <v>2800</v>
      </c>
      <c r="K103" s="131">
        <v>2700</v>
      </c>
      <c r="L103" s="125"/>
      <c r="M103" s="125"/>
      <c r="N103" s="91">
        <v>2650</v>
      </c>
      <c r="O103" s="91">
        <f t="shared" si="27"/>
        <v>2650</v>
      </c>
      <c r="P103" s="135">
        <f>(N104+N103+N106+N105)/J103</f>
        <v>1</v>
      </c>
      <c r="Q103" s="136">
        <v>63</v>
      </c>
      <c r="R103" s="136">
        <v>10</v>
      </c>
      <c r="S103" s="127">
        <f>(N103+N104+N105+N106)/R103</f>
        <v>280</v>
      </c>
      <c r="T103" s="92">
        <f t="shared" ref="T103" si="38">S103/Q103</f>
        <v>4.4444444444444446</v>
      </c>
      <c r="U103" s="136" t="s">
        <v>133</v>
      </c>
      <c r="V103" s="124"/>
    </row>
    <row r="104" spans="2:22">
      <c r="B104" s="99">
        <v>45750</v>
      </c>
      <c r="C104" s="95" t="s">
        <v>20</v>
      </c>
      <c r="D104" s="124" t="s">
        <v>114</v>
      </c>
      <c r="E104" s="124" t="s">
        <v>121</v>
      </c>
      <c r="F104" s="127" t="s">
        <v>122</v>
      </c>
      <c r="G104" s="124" t="s">
        <v>246</v>
      </c>
      <c r="H104" s="124" t="s">
        <v>55</v>
      </c>
      <c r="I104" s="90"/>
      <c r="J104" s="134"/>
      <c r="K104" s="131"/>
      <c r="L104" s="125"/>
      <c r="M104" s="125"/>
      <c r="N104" s="91">
        <v>50</v>
      </c>
      <c r="O104" s="91">
        <f t="shared" si="27"/>
        <v>50</v>
      </c>
      <c r="P104" s="135"/>
      <c r="Q104" s="136"/>
      <c r="R104" s="136"/>
      <c r="S104" s="127"/>
      <c r="T104" s="92"/>
      <c r="U104" s="136"/>
      <c r="V104" s="124"/>
    </row>
    <row r="105" spans="2:22">
      <c r="B105" s="99">
        <v>45750</v>
      </c>
      <c r="C105" s="95" t="s">
        <v>20</v>
      </c>
      <c r="D105" s="124" t="s">
        <v>114</v>
      </c>
      <c r="E105" s="124" t="s">
        <v>121</v>
      </c>
      <c r="F105" s="127" t="s">
        <v>122</v>
      </c>
      <c r="G105" s="127" t="s">
        <v>183</v>
      </c>
      <c r="H105" s="124" t="s">
        <v>16</v>
      </c>
      <c r="I105" s="90"/>
      <c r="J105" s="134"/>
      <c r="K105" s="131"/>
      <c r="L105" s="125"/>
      <c r="M105" s="125"/>
      <c r="N105" s="91">
        <v>50</v>
      </c>
      <c r="O105" s="91">
        <f t="shared" si="27"/>
        <v>50</v>
      </c>
      <c r="P105" s="135"/>
      <c r="Q105" s="136"/>
      <c r="R105" s="136"/>
      <c r="S105" s="127"/>
      <c r="T105" s="92"/>
      <c r="U105" s="136"/>
      <c r="V105" s="124"/>
    </row>
    <row r="106" spans="2:22">
      <c r="B106" s="99">
        <v>45750</v>
      </c>
      <c r="C106" s="95" t="s">
        <v>20</v>
      </c>
      <c r="D106" s="124" t="s">
        <v>114</v>
      </c>
      <c r="E106" s="124" t="s">
        <v>121</v>
      </c>
      <c r="F106" s="127" t="s">
        <v>122</v>
      </c>
      <c r="G106" s="124" t="s">
        <v>53</v>
      </c>
      <c r="H106" s="124" t="s">
        <v>30</v>
      </c>
      <c r="I106" s="90"/>
      <c r="J106" s="134"/>
      <c r="K106" s="131"/>
      <c r="L106" s="125"/>
      <c r="M106" s="125"/>
      <c r="N106" s="91">
        <v>50</v>
      </c>
      <c r="O106" s="91">
        <f t="shared" si="27"/>
        <v>50</v>
      </c>
      <c r="P106" s="135"/>
      <c r="Q106" s="136"/>
      <c r="R106" s="136"/>
      <c r="S106" s="127"/>
      <c r="T106" s="92"/>
      <c r="U106" s="136"/>
      <c r="V106" s="124"/>
    </row>
    <row r="107" spans="2:22">
      <c r="B107" s="99">
        <v>45750</v>
      </c>
      <c r="C107" s="95" t="s">
        <v>56</v>
      </c>
      <c r="D107" s="124" t="s">
        <v>114</v>
      </c>
      <c r="E107" s="124" t="s">
        <v>127</v>
      </c>
      <c r="F107" s="127" t="s">
        <v>122</v>
      </c>
      <c r="G107" s="124" t="s">
        <v>151</v>
      </c>
      <c r="H107" s="124" t="s">
        <v>30</v>
      </c>
      <c r="I107" s="90">
        <v>2900</v>
      </c>
      <c r="J107" s="134">
        <v>3000</v>
      </c>
      <c r="K107" s="131">
        <v>2900</v>
      </c>
      <c r="L107" s="125"/>
      <c r="M107" s="125"/>
      <c r="N107" s="91">
        <v>3000</v>
      </c>
      <c r="O107" s="91">
        <f t="shared" si="27"/>
        <v>3000</v>
      </c>
      <c r="P107" s="135">
        <f>(N108+N107+M107+N109)/J107</f>
        <v>1.0333333333333334</v>
      </c>
      <c r="Q107" s="136">
        <v>65</v>
      </c>
      <c r="R107" s="136">
        <v>10</v>
      </c>
      <c r="S107" s="127">
        <f>(N107+N108+N109)/R107</f>
        <v>310</v>
      </c>
      <c r="T107" s="92">
        <f t="shared" ref="T107" si="39">S107/Q107</f>
        <v>4.7692307692307692</v>
      </c>
      <c r="U107" s="136" t="s">
        <v>147</v>
      </c>
      <c r="V107" s="124"/>
    </row>
    <row r="108" spans="2:22">
      <c r="B108" s="99">
        <v>45750</v>
      </c>
      <c r="C108" s="95" t="s">
        <v>56</v>
      </c>
      <c r="D108" s="124" t="s">
        <v>114</v>
      </c>
      <c r="E108" s="124" t="s">
        <v>127</v>
      </c>
      <c r="F108" s="127" t="s">
        <v>122</v>
      </c>
      <c r="G108" s="124" t="s">
        <v>171</v>
      </c>
      <c r="H108" s="124" t="s">
        <v>30</v>
      </c>
      <c r="I108" s="90"/>
      <c r="J108" s="134"/>
      <c r="K108" s="131"/>
      <c r="L108" s="125"/>
      <c r="M108" s="125"/>
      <c r="N108" s="91">
        <v>50</v>
      </c>
      <c r="O108" s="91">
        <f t="shared" si="27"/>
        <v>50</v>
      </c>
      <c r="P108" s="135"/>
      <c r="Q108" s="136"/>
      <c r="R108" s="136"/>
      <c r="S108" s="127"/>
      <c r="T108" s="92"/>
      <c r="U108" s="136"/>
      <c r="V108" s="124"/>
    </row>
    <row r="109" spans="2:22">
      <c r="B109" s="99">
        <v>45750</v>
      </c>
      <c r="C109" s="95" t="s">
        <v>56</v>
      </c>
      <c r="D109" s="124" t="s">
        <v>114</v>
      </c>
      <c r="E109" s="124" t="s">
        <v>127</v>
      </c>
      <c r="F109" s="127" t="s">
        <v>122</v>
      </c>
      <c r="G109" s="124" t="s">
        <v>171</v>
      </c>
      <c r="H109" s="124" t="s">
        <v>152</v>
      </c>
      <c r="I109" s="90"/>
      <c r="J109" s="134"/>
      <c r="K109" s="131"/>
      <c r="L109" s="125"/>
      <c r="M109" s="125"/>
      <c r="N109" s="91">
        <v>50</v>
      </c>
      <c r="O109" s="91">
        <f t="shared" si="27"/>
        <v>50</v>
      </c>
      <c r="P109" s="135"/>
      <c r="Q109" s="136"/>
      <c r="R109" s="136"/>
      <c r="S109" s="127"/>
      <c r="T109" s="92"/>
      <c r="U109" s="136"/>
      <c r="V109" s="124"/>
    </row>
    <row r="110" spans="2:22">
      <c r="B110" s="99">
        <v>45750</v>
      </c>
      <c r="C110" s="95" t="s">
        <v>57</v>
      </c>
      <c r="D110" s="124" t="s">
        <v>114</v>
      </c>
      <c r="E110" s="124" t="s">
        <v>127</v>
      </c>
      <c r="F110" s="127" t="s">
        <v>122</v>
      </c>
      <c r="G110" s="124" t="s">
        <v>156</v>
      </c>
      <c r="H110" s="124" t="s">
        <v>30</v>
      </c>
      <c r="I110" s="90">
        <v>2700</v>
      </c>
      <c r="J110" s="134">
        <v>3000</v>
      </c>
      <c r="K110" s="131">
        <v>2700</v>
      </c>
      <c r="L110" s="125"/>
      <c r="M110" s="125"/>
      <c r="N110" s="91">
        <v>2700</v>
      </c>
      <c r="O110" s="91">
        <f t="shared" si="27"/>
        <v>2700</v>
      </c>
      <c r="P110" s="135">
        <f>(N111+N110+N114+N112+N113)/J110</f>
        <v>0.98333333333333328</v>
      </c>
      <c r="Q110" s="136">
        <v>65</v>
      </c>
      <c r="R110" s="136">
        <v>10</v>
      </c>
      <c r="S110" s="127">
        <f>(N110+N111+N112+N113+N114)/R110</f>
        <v>295</v>
      </c>
      <c r="T110" s="92">
        <f t="shared" ref="T110" si="40">S110/Q110</f>
        <v>4.5384615384615383</v>
      </c>
      <c r="U110" s="136" t="s">
        <v>128</v>
      </c>
      <c r="V110" s="124"/>
    </row>
    <row r="111" spans="2:22">
      <c r="B111" s="99">
        <v>45750</v>
      </c>
      <c r="C111" s="95" t="s">
        <v>57</v>
      </c>
      <c r="D111" s="124" t="s">
        <v>114</v>
      </c>
      <c r="E111" s="124" t="s">
        <v>127</v>
      </c>
      <c r="F111" s="127" t="s">
        <v>122</v>
      </c>
      <c r="G111" s="124" t="s">
        <v>156</v>
      </c>
      <c r="H111" s="124" t="s">
        <v>152</v>
      </c>
      <c r="I111" s="90"/>
      <c r="J111" s="134"/>
      <c r="K111" s="131"/>
      <c r="L111" s="125"/>
      <c r="M111" s="125"/>
      <c r="N111" s="91">
        <v>50</v>
      </c>
      <c r="O111" s="91">
        <f t="shared" si="27"/>
        <v>50</v>
      </c>
      <c r="P111" s="135"/>
      <c r="Q111" s="136"/>
      <c r="R111" s="136"/>
      <c r="S111" s="127"/>
      <c r="T111" s="92"/>
      <c r="U111" s="136"/>
      <c r="V111" s="124"/>
    </row>
    <row r="112" spans="2:22">
      <c r="B112" s="99">
        <v>45750</v>
      </c>
      <c r="C112" s="95" t="s">
        <v>57</v>
      </c>
      <c r="D112" s="124" t="s">
        <v>114</v>
      </c>
      <c r="E112" s="124" t="s">
        <v>127</v>
      </c>
      <c r="F112" s="127" t="s">
        <v>122</v>
      </c>
      <c r="G112" s="124" t="s">
        <v>216</v>
      </c>
      <c r="H112" s="124" t="s">
        <v>152</v>
      </c>
      <c r="I112" s="90"/>
      <c r="J112" s="134"/>
      <c r="K112" s="131"/>
      <c r="L112" s="125"/>
      <c r="M112" s="125"/>
      <c r="N112" s="91">
        <v>50</v>
      </c>
      <c r="O112" s="91">
        <f t="shared" si="27"/>
        <v>50</v>
      </c>
      <c r="P112" s="135"/>
      <c r="Q112" s="136"/>
      <c r="R112" s="136"/>
      <c r="S112" s="127"/>
      <c r="T112" s="92"/>
      <c r="U112" s="136"/>
      <c r="V112" s="124"/>
    </row>
    <row r="113" spans="2:22">
      <c r="B113" s="99">
        <v>45750</v>
      </c>
      <c r="C113" s="95" t="s">
        <v>57</v>
      </c>
      <c r="D113" s="124" t="s">
        <v>114</v>
      </c>
      <c r="E113" s="124" t="s">
        <v>127</v>
      </c>
      <c r="F113" s="127" t="s">
        <v>122</v>
      </c>
      <c r="G113" s="124" t="s">
        <v>216</v>
      </c>
      <c r="H113" s="124" t="s">
        <v>18</v>
      </c>
      <c r="I113" s="90"/>
      <c r="J113" s="134"/>
      <c r="K113" s="131"/>
      <c r="L113" s="125"/>
      <c r="M113" s="125"/>
      <c r="N113" s="91">
        <v>100</v>
      </c>
      <c r="O113" s="91">
        <f t="shared" si="27"/>
        <v>100</v>
      </c>
      <c r="P113" s="135"/>
      <c r="Q113" s="136"/>
      <c r="R113" s="136"/>
      <c r="S113" s="127"/>
      <c r="T113" s="92"/>
      <c r="U113" s="136"/>
      <c r="V113" s="124"/>
    </row>
    <row r="114" spans="2:22">
      <c r="B114" s="99">
        <v>45750</v>
      </c>
      <c r="C114" s="95" t="s">
        <v>57</v>
      </c>
      <c r="D114" s="124" t="s">
        <v>114</v>
      </c>
      <c r="E114" s="124" t="s">
        <v>127</v>
      </c>
      <c r="F114" s="127" t="s">
        <v>122</v>
      </c>
      <c r="G114" s="124" t="s">
        <v>151</v>
      </c>
      <c r="H114" s="124" t="s">
        <v>30</v>
      </c>
      <c r="I114" s="90"/>
      <c r="J114" s="134"/>
      <c r="K114" s="131"/>
      <c r="L114" s="125"/>
      <c r="M114" s="125"/>
      <c r="N114" s="91">
        <v>50</v>
      </c>
      <c r="O114" s="91">
        <f t="shared" si="27"/>
        <v>50</v>
      </c>
      <c r="P114" s="135"/>
      <c r="Q114" s="136"/>
      <c r="R114" s="136"/>
      <c r="S114" s="127"/>
      <c r="T114" s="92"/>
      <c r="U114" s="136"/>
      <c r="V114" s="124"/>
    </row>
    <row r="115" spans="2:22">
      <c r="B115" s="99">
        <v>45750</v>
      </c>
      <c r="C115" s="128" t="s">
        <v>67</v>
      </c>
      <c r="D115" s="124" t="s">
        <v>114</v>
      </c>
      <c r="E115" s="124" t="s">
        <v>127</v>
      </c>
      <c r="F115" s="127" t="s">
        <v>122</v>
      </c>
      <c r="G115" s="124" t="s">
        <v>176</v>
      </c>
      <c r="H115" s="124" t="s">
        <v>30</v>
      </c>
      <c r="I115" s="90">
        <v>2700</v>
      </c>
      <c r="J115" s="125">
        <v>2800</v>
      </c>
      <c r="K115" s="131">
        <v>2700</v>
      </c>
      <c r="L115" s="125">
        <v>400</v>
      </c>
      <c r="M115" s="125"/>
      <c r="N115" s="91">
        <v>2000</v>
      </c>
      <c r="O115" s="91">
        <f t="shared" si="27"/>
        <v>2400</v>
      </c>
      <c r="P115" s="126">
        <f>(N115)/J115</f>
        <v>0.7142857142857143</v>
      </c>
      <c r="Q115" s="127">
        <v>69</v>
      </c>
      <c r="R115" s="127">
        <v>10</v>
      </c>
      <c r="S115" s="127">
        <f t="shared" ref="S115" si="41">(N115+M115)/R115</f>
        <v>200</v>
      </c>
      <c r="T115" s="92">
        <f t="shared" ref="T115:T116" si="42">S115/Q115</f>
        <v>2.8985507246376812</v>
      </c>
      <c r="U115" s="127" t="s">
        <v>132</v>
      </c>
      <c r="V115" s="124" t="s">
        <v>247</v>
      </c>
    </row>
    <row r="116" spans="2:22">
      <c r="B116" s="99">
        <v>45750</v>
      </c>
      <c r="C116" s="95" t="s">
        <v>66</v>
      </c>
      <c r="D116" s="124" t="s">
        <v>114</v>
      </c>
      <c r="E116" s="124" t="s">
        <v>127</v>
      </c>
      <c r="F116" s="127" t="s">
        <v>122</v>
      </c>
      <c r="G116" s="124" t="s">
        <v>51</v>
      </c>
      <c r="H116" s="124" t="s">
        <v>184</v>
      </c>
      <c r="I116" s="90">
        <v>1500</v>
      </c>
      <c r="J116" s="134">
        <v>3000</v>
      </c>
      <c r="K116" s="131"/>
      <c r="L116" s="125"/>
      <c r="M116" s="125"/>
      <c r="N116" s="91">
        <v>1150</v>
      </c>
      <c r="O116" s="91">
        <f t="shared" si="27"/>
        <v>1150</v>
      </c>
      <c r="P116" s="135">
        <f>(N116+N117+N118)/J116</f>
        <v>0.43333333333333335</v>
      </c>
      <c r="Q116" s="136">
        <v>63</v>
      </c>
      <c r="R116" s="136">
        <v>10</v>
      </c>
      <c r="S116" s="127">
        <f>(N116+N117+N118)/R116</f>
        <v>130</v>
      </c>
      <c r="T116" s="92">
        <f t="shared" si="42"/>
        <v>2.0634920634920637</v>
      </c>
      <c r="U116" s="136" t="s">
        <v>135</v>
      </c>
      <c r="V116" s="124" t="s">
        <v>239</v>
      </c>
    </row>
    <row r="117" spans="2:22">
      <c r="B117" s="99">
        <v>45750</v>
      </c>
      <c r="C117" s="95" t="s">
        <v>66</v>
      </c>
      <c r="D117" s="124" t="s">
        <v>114</v>
      </c>
      <c r="E117" s="124" t="s">
        <v>127</v>
      </c>
      <c r="F117" s="127" t="s">
        <v>122</v>
      </c>
      <c r="G117" s="124" t="s">
        <v>51</v>
      </c>
      <c r="H117" s="124" t="s">
        <v>30</v>
      </c>
      <c r="I117" s="90"/>
      <c r="J117" s="134"/>
      <c r="K117" s="131"/>
      <c r="L117" s="125"/>
      <c r="M117" s="125"/>
      <c r="N117" s="91">
        <v>100</v>
      </c>
      <c r="O117" s="91">
        <f t="shared" si="27"/>
        <v>100</v>
      </c>
      <c r="P117" s="135"/>
      <c r="Q117" s="136"/>
      <c r="R117" s="136"/>
      <c r="S117" s="127"/>
      <c r="T117" s="92"/>
      <c r="U117" s="136"/>
      <c r="V117" s="124"/>
    </row>
    <row r="118" spans="2:22">
      <c r="B118" s="99">
        <v>45750</v>
      </c>
      <c r="C118" s="95" t="s">
        <v>66</v>
      </c>
      <c r="D118" s="124" t="s">
        <v>114</v>
      </c>
      <c r="E118" s="124" t="s">
        <v>127</v>
      </c>
      <c r="F118" s="127" t="s">
        <v>122</v>
      </c>
      <c r="G118" s="124" t="s">
        <v>158</v>
      </c>
      <c r="H118" s="124" t="s">
        <v>219</v>
      </c>
      <c r="I118" s="90"/>
      <c r="J118" s="134"/>
      <c r="K118" s="131"/>
      <c r="L118" s="125"/>
      <c r="M118" s="125"/>
      <c r="N118" s="91">
        <v>50</v>
      </c>
      <c r="O118" s="91">
        <f t="shared" si="27"/>
        <v>50</v>
      </c>
      <c r="P118" s="135"/>
      <c r="Q118" s="136"/>
      <c r="R118" s="136"/>
      <c r="S118" s="127"/>
      <c r="T118" s="92"/>
      <c r="U118" s="136"/>
      <c r="V118" s="124"/>
    </row>
    <row r="119" spans="2:22">
      <c r="B119" s="99">
        <v>45750</v>
      </c>
      <c r="C119" s="95" t="s">
        <v>68</v>
      </c>
      <c r="D119" s="124" t="s">
        <v>114</v>
      </c>
      <c r="E119" s="124" t="s">
        <v>127</v>
      </c>
      <c r="F119" s="127" t="s">
        <v>122</v>
      </c>
      <c r="G119" s="124" t="s">
        <v>151</v>
      </c>
      <c r="H119" s="124" t="s">
        <v>236</v>
      </c>
      <c r="I119" s="90">
        <v>3000</v>
      </c>
      <c r="J119" s="134">
        <v>3200</v>
      </c>
      <c r="K119" s="131">
        <v>3000</v>
      </c>
      <c r="L119" s="125"/>
      <c r="M119" s="125"/>
      <c r="N119" s="91">
        <v>2900</v>
      </c>
      <c r="O119" s="91">
        <f t="shared" si="27"/>
        <v>2900</v>
      </c>
      <c r="P119" s="135">
        <f>(N120+N119+N122+N121)/J119</f>
        <v>0.96875</v>
      </c>
      <c r="Q119" s="136">
        <v>65</v>
      </c>
      <c r="R119" s="136">
        <v>10</v>
      </c>
      <c r="S119" s="127">
        <f>(N119+N120+N121+N122)/R119</f>
        <v>310</v>
      </c>
      <c r="T119" s="92">
        <f t="shared" ref="T119" si="43">S119/Q119</f>
        <v>4.7692307692307692</v>
      </c>
      <c r="U119" s="136" t="s">
        <v>129</v>
      </c>
      <c r="V119" s="124"/>
    </row>
    <row r="120" spans="2:22">
      <c r="B120" s="99">
        <v>45750</v>
      </c>
      <c r="C120" s="95" t="s">
        <v>68</v>
      </c>
      <c r="D120" s="124" t="s">
        <v>114</v>
      </c>
      <c r="E120" s="124" t="s">
        <v>127</v>
      </c>
      <c r="F120" s="127" t="s">
        <v>122</v>
      </c>
      <c r="G120" s="124" t="s">
        <v>151</v>
      </c>
      <c r="H120" s="124" t="s">
        <v>203</v>
      </c>
      <c r="I120" s="90"/>
      <c r="J120" s="134"/>
      <c r="K120" s="131"/>
      <c r="L120" s="125">
        <v>2300</v>
      </c>
      <c r="M120" s="125"/>
      <c r="N120" s="91">
        <v>50</v>
      </c>
      <c r="O120" s="91">
        <f t="shared" si="27"/>
        <v>2350</v>
      </c>
      <c r="P120" s="135"/>
      <c r="Q120" s="136"/>
      <c r="R120" s="136"/>
      <c r="S120" s="127"/>
      <c r="T120" s="92"/>
      <c r="U120" s="136"/>
      <c r="V120" s="124"/>
    </row>
    <row r="121" spans="2:22">
      <c r="B121" s="99">
        <v>45750</v>
      </c>
      <c r="C121" s="95" t="s">
        <v>68</v>
      </c>
      <c r="D121" s="124" t="s">
        <v>114</v>
      </c>
      <c r="E121" s="124" t="s">
        <v>127</v>
      </c>
      <c r="F121" s="127" t="s">
        <v>122</v>
      </c>
      <c r="G121" s="124" t="s">
        <v>151</v>
      </c>
      <c r="H121" s="124" t="s">
        <v>215</v>
      </c>
      <c r="I121" s="90"/>
      <c r="J121" s="134"/>
      <c r="K121" s="131"/>
      <c r="L121" s="125"/>
      <c r="M121" s="125"/>
      <c r="N121" s="91">
        <v>100</v>
      </c>
      <c r="O121" s="91">
        <f t="shared" si="27"/>
        <v>100</v>
      </c>
      <c r="P121" s="135"/>
      <c r="Q121" s="136"/>
      <c r="R121" s="136"/>
      <c r="S121" s="127"/>
      <c r="T121" s="92"/>
      <c r="U121" s="136"/>
      <c r="V121" s="124"/>
    </row>
    <row r="122" spans="2:22">
      <c r="B122" s="99">
        <v>45750</v>
      </c>
      <c r="C122" s="95" t="s">
        <v>68</v>
      </c>
      <c r="D122" s="124" t="s">
        <v>114</v>
      </c>
      <c r="E122" s="124" t="s">
        <v>127</v>
      </c>
      <c r="F122" s="127" t="s">
        <v>122</v>
      </c>
      <c r="G122" s="124" t="s">
        <v>154</v>
      </c>
      <c r="H122" s="124" t="s">
        <v>30</v>
      </c>
      <c r="I122" s="90"/>
      <c r="J122" s="134"/>
      <c r="K122" s="131"/>
      <c r="L122" s="125"/>
      <c r="M122" s="125"/>
      <c r="N122" s="91">
        <v>50</v>
      </c>
      <c r="O122" s="91">
        <f t="shared" si="27"/>
        <v>50</v>
      </c>
      <c r="P122" s="135"/>
      <c r="Q122" s="136"/>
      <c r="R122" s="136"/>
      <c r="S122" s="127"/>
      <c r="T122" s="92"/>
      <c r="U122" s="136"/>
      <c r="V122" s="124"/>
    </row>
    <row r="123" spans="2:22">
      <c r="B123" s="99">
        <v>45750</v>
      </c>
      <c r="C123" s="95" t="s">
        <v>68</v>
      </c>
      <c r="D123" s="124" t="s">
        <v>114</v>
      </c>
      <c r="E123" s="124" t="s">
        <v>127</v>
      </c>
      <c r="F123" s="127" t="s">
        <v>122</v>
      </c>
      <c r="G123" s="124" t="s">
        <v>248</v>
      </c>
      <c r="H123" s="124" t="s">
        <v>224</v>
      </c>
      <c r="I123" s="90"/>
      <c r="J123" s="134"/>
      <c r="K123" s="131"/>
      <c r="L123" s="125">
        <v>50</v>
      </c>
      <c r="M123" s="125"/>
      <c r="N123" s="91"/>
      <c r="O123" s="91">
        <f t="shared" si="27"/>
        <v>50</v>
      </c>
      <c r="P123" s="135"/>
      <c r="Q123" s="136"/>
      <c r="R123" s="136"/>
      <c r="S123" s="127"/>
      <c r="T123" s="92"/>
      <c r="U123" s="136"/>
      <c r="V123" s="124"/>
    </row>
    <row r="124" spans="2:22">
      <c r="B124" s="99">
        <v>45750</v>
      </c>
      <c r="C124" s="95" t="s">
        <v>72</v>
      </c>
      <c r="D124" s="124" t="s">
        <v>114</v>
      </c>
      <c r="E124" s="124" t="s">
        <v>130</v>
      </c>
      <c r="F124" s="127" t="s">
        <v>122</v>
      </c>
      <c r="G124" s="124" t="s">
        <v>172</v>
      </c>
      <c r="H124" s="124" t="s">
        <v>30</v>
      </c>
      <c r="I124" s="90">
        <v>1500</v>
      </c>
      <c r="J124" s="134">
        <v>3000</v>
      </c>
      <c r="K124" s="131">
        <v>1500</v>
      </c>
      <c r="L124" s="125">
        <v>400</v>
      </c>
      <c r="M124" s="125"/>
      <c r="N124" s="91">
        <v>1450</v>
      </c>
      <c r="O124" s="91">
        <f t="shared" si="27"/>
        <v>1850</v>
      </c>
      <c r="P124" s="135">
        <f>(N124+N125)/J124</f>
        <v>0.8833333333333333</v>
      </c>
      <c r="Q124" s="136">
        <v>66</v>
      </c>
      <c r="R124" s="136">
        <v>10</v>
      </c>
      <c r="S124" s="127">
        <f>(N124+N125)/R124</f>
        <v>265</v>
      </c>
      <c r="T124" s="92">
        <f t="shared" ref="T124" si="44">S124/Q124</f>
        <v>4.0151515151515156</v>
      </c>
      <c r="U124" s="136" t="s">
        <v>131</v>
      </c>
      <c r="V124" s="137"/>
    </row>
    <row r="125" spans="2:22">
      <c r="B125" s="99">
        <v>45750</v>
      </c>
      <c r="C125" s="95" t="s">
        <v>72</v>
      </c>
      <c r="D125" s="124" t="s">
        <v>114</v>
      </c>
      <c r="E125" s="124" t="s">
        <v>130</v>
      </c>
      <c r="F125" s="127" t="s">
        <v>122</v>
      </c>
      <c r="G125" s="124" t="s">
        <v>249</v>
      </c>
      <c r="H125" s="124" t="s">
        <v>152</v>
      </c>
      <c r="I125" s="90">
        <v>1500</v>
      </c>
      <c r="J125" s="134"/>
      <c r="K125" s="131">
        <v>1500</v>
      </c>
      <c r="L125" s="125"/>
      <c r="M125" s="125"/>
      <c r="N125" s="91">
        <v>1200</v>
      </c>
      <c r="O125" s="91">
        <f t="shared" si="27"/>
        <v>1200</v>
      </c>
      <c r="P125" s="135"/>
      <c r="Q125" s="136"/>
      <c r="R125" s="136"/>
      <c r="S125" s="127"/>
      <c r="T125" s="92"/>
      <c r="U125" s="136"/>
      <c r="V125" s="137"/>
    </row>
    <row r="126" spans="2:22">
      <c r="B126" s="99">
        <v>45750</v>
      </c>
      <c r="C126" s="95" t="s">
        <v>72</v>
      </c>
      <c r="D126" s="124" t="s">
        <v>114</v>
      </c>
      <c r="E126" s="124" t="s">
        <v>130</v>
      </c>
      <c r="F126" s="127" t="s">
        <v>122</v>
      </c>
      <c r="G126" s="124" t="s">
        <v>49</v>
      </c>
      <c r="H126" s="124" t="s">
        <v>30</v>
      </c>
      <c r="I126" s="90"/>
      <c r="J126" s="134"/>
      <c r="K126" s="131"/>
      <c r="L126" s="125">
        <v>50</v>
      </c>
      <c r="M126" s="125"/>
      <c r="N126" s="91"/>
      <c r="O126" s="91">
        <f t="shared" si="27"/>
        <v>50</v>
      </c>
      <c r="P126" s="135"/>
      <c r="Q126" s="136"/>
      <c r="R126" s="136"/>
      <c r="S126" s="127"/>
      <c r="T126" s="92"/>
      <c r="U126" s="136"/>
      <c r="V126" s="124"/>
    </row>
    <row r="127" spans="2:22">
      <c r="B127" s="99">
        <v>45750</v>
      </c>
      <c r="C127" s="95" t="s">
        <v>73</v>
      </c>
      <c r="D127" s="124" t="s">
        <v>114</v>
      </c>
      <c r="E127" s="124" t="s">
        <v>130</v>
      </c>
      <c r="F127" s="127" t="s">
        <v>122</v>
      </c>
      <c r="G127" s="124" t="s">
        <v>159</v>
      </c>
      <c r="H127" s="124" t="s">
        <v>18</v>
      </c>
      <c r="I127" s="90">
        <v>3100</v>
      </c>
      <c r="J127" s="134">
        <v>3200</v>
      </c>
      <c r="K127" s="131">
        <v>3100</v>
      </c>
      <c r="L127" s="125"/>
      <c r="M127" s="125"/>
      <c r="N127" s="91">
        <v>2950</v>
      </c>
      <c r="O127" s="91">
        <f t="shared" si="27"/>
        <v>2950</v>
      </c>
      <c r="P127" s="135">
        <f>(N127+N128+N129)/J127</f>
        <v>0.953125</v>
      </c>
      <c r="Q127" s="136">
        <v>62</v>
      </c>
      <c r="R127" s="136">
        <v>10</v>
      </c>
      <c r="S127" s="127">
        <f>(N127+N128+N129)/R127</f>
        <v>305</v>
      </c>
      <c r="T127" s="92">
        <f t="shared" ref="T127" si="45">S127/Q127</f>
        <v>4.919354838709677</v>
      </c>
      <c r="U127" s="136" t="s">
        <v>191</v>
      </c>
      <c r="V127" s="124"/>
    </row>
    <row r="128" spans="2:22">
      <c r="B128" s="99">
        <v>45750</v>
      </c>
      <c r="C128" s="95" t="s">
        <v>73</v>
      </c>
      <c r="D128" s="124" t="s">
        <v>114</v>
      </c>
      <c r="E128" s="124" t="s">
        <v>130</v>
      </c>
      <c r="F128" s="127" t="s">
        <v>122</v>
      </c>
      <c r="G128" s="124" t="s">
        <v>49</v>
      </c>
      <c r="H128" s="124" t="s">
        <v>46</v>
      </c>
      <c r="I128" s="90"/>
      <c r="J128" s="134"/>
      <c r="K128" s="131"/>
      <c r="L128" s="125"/>
      <c r="M128" s="125"/>
      <c r="N128" s="91">
        <v>50</v>
      </c>
      <c r="O128" s="91">
        <f t="shared" si="27"/>
        <v>50</v>
      </c>
      <c r="P128" s="135"/>
      <c r="Q128" s="136"/>
      <c r="R128" s="136"/>
      <c r="S128" s="127"/>
      <c r="T128" s="92"/>
      <c r="U128" s="136"/>
      <c r="V128" s="124"/>
    </row>
    <row r="129" spans="2:22">
      <c r="B129" s="99">
        <v>45750</v>
      </c>
      <c r="C129" s="95" t="s">
        <v>73</v>
      </c>
      <c r="D129" s="124" t="s">
        <v>114</v>
      </c>
      <c r="E129" s="124" t="s">
        <v>130</v>
      </c>
      <c r="F129" s="127" t="s">
        <v>122</v>
      </c>
      <c r="G129" s="124" t="s">
        <v>49</v>
      </c>
      <c r="H129" s="124" t="s">
        <v>30</v>
      </c>
      <c r="I129" s="90"/>
      <c r="J129" s="134"/>
      <c r="K129" s="131"/>
      <c r="L129" s="125"/>
      <c r="M129" s="125"/>
      <c r="N129" s="91">
        <v>50</v>
      </c>
      <c r="O129" s="91">
        <f t="shared" si="27"/>
        <v>50</v>
      </c>
      <c r="P129" s="135"/>
      <c r="Q129" s="136"/>
      <c r="R129" s="136"/>
      <c r="S129" s="127"/>
      <c r="T129" s="92"/>
      <c r="U129" s="136"/>
      <c r="V129" s="124"/>
    </row>
    <row r="130" spans="2:22">
      <c r="B130" s="99">
        <v>45750</v>
      </c>
      <c r="C130" s="128" t="s">
        <v>150</v>
      </c>
      <c r="D130" s="124" t="s">
        <v>114</v>
      </c>
      <c r="E130" s="124" t="s">
        <v>130</v>
      </c>
      <c r="F130" s="127" t="s">
        <v>122</v>
      </c>
      <c r="G130" s="124" t="s">
        <v>51</v>
      </c>
      <c r="H130" s="124" t="s">
        <v>184</v>
      </c>
      <c r="I130" s="90">
        <v>2800</v>
      </c>
      <c r="J130" s="125">
        <v>3000</v>
      </c>
      <c r="K130" s="131"/>
      <c r="L130" s="125"/>
      <c r="M130" s="125"/>
      <c r="N130" s="91">
        <v>1400</v>
      </c>
      <c r="O130" s="91">
        <f t="shared" si="27"/>
        <v>1400</v>
      </c>
      <c r="P130" s="126">
        <f>(N130)/J130</f>
        <v>0.46666666666666667</v>
      </c>
      <c r="Q130" s="127">
        <v>35</v>
      </c>
      <c r="R130" s="127">
        <v>10</v>
      </c>
      <c r="S130" s="127">
        <f t="shared" ref="S130:S131" si="46">(N130+M130)/R130</f>
        <v>140</v>
      </c>
      <c r="T130" s="92">
        <f t="shared" ref="T130:T145" si="47">S130/Q130</f>
        <v>4</v>
      </c>
      <c r="U130" s="127" t="s">
        <v>223</v>
      </c>
      <c r="V130" s="124" t="s">
        <v>239</v>
      </c>
    </row>
    <row r="131" spans="2:22">
      <c r="B131" s="99">
        <v>45750</v>
      </c>
      <c r="C131" s="128" t="s">
        <v>134</v>
      </c>
      <c r="D131" s="124" t="s">
        <v>114</v>
      </c>
      <c r="E131" s="124" t="s">
        <v>130</v>
      </c>
      <c r="F131" s="127" t="s">
        <v>122</v>
      </c>
      <c r="G131" s="124" t="s">
        <v>156</v>
      </c>
      <c r="H131" s="124" t="s">
        <v>30</v>
      </c>
      <c r="I131" s="90">
        <v>3100</v>
      </c>
      <c r="J131" s="125">
        <v>3300</v>
      </c>
      <c r="K131" s="131">
        <v>3100</v>
      </c>
      <c r="L131" s="125"/>
      <c r="M131" s="125"/>
      <c r="N131" s="91">
        <v>3450</v>
      </c>
      <c r="O131" s="91">
        <f t="shared" si="27"/>
        <v>3450</v>
      </c>
      <c r="P131" s="126">
        <f>(N131)/J131</f>
        <v>1.0454545454545454</v>
      </c>
      <c r="Q131" s="127">
        <v>63</v>
      </c>
      <c r="R131" s="127">
        <v>10</v>
      </c>
      <c r="S131" s="127">
        <f t="shared" si="46"/>
        <v>345</v>
      </c>
      <c r="T131" s="92">
        <f t="shared" si="47"/>
        <v>5.4761904761904763</v>
      </c>
      <c r="U131" s="127" t="s">
        <v>136</v>
      </c>
      <c r="V131" s="124"/>
    </row>
    <row r="132" spans="2:22">
      <c r="B132" s="99">
        <v>45751</v>
      </c>
      <c r="C132" s="95" t="s">
        <v>33</v>
      </c>
      <c r="D132" s="124" t="s">
        <v>114</v>
      </c>
      <c r="E132" s="124" t="s">
        <v>121</v>
      </c>
      <c r="F132" s="127" t="s">
        <v>122</v>
      </c>
      <c r="G132" s="124" t="s">
        <v>168</v>
      </c>
      <c r="H132" s="124" t="s">
        <v>30</v>
      </c>
      <c r="I132" s="90">
        <v>1500</v>
      </c>
      <c r="J132" s="138">
        <v>2800</v>
      </c>
      <c r="K132" s="131">
        <v>1500</v>
      </c>
      <c r="L132" s="125"/>
      <c r="M132" s="125"/>
      <c r="N132" s="91">
        <v>1450</v>
      </c>
      <c r="O132" s="91">
        <f t="shared" si="27"/>
        <v>1450</v>
      </c>
      <c r="P132" s="135">
        <f>(N132+N133)/J132</f>
        <v>1.0357142857142858</v>
      </c>
      <c r="Q132" s="136">
        <v>70</v>
      </c>
      <c r="R132" s="136">
        <v>10</v>
      </c>
      <c r="S132" s="127">
        <f>(N132+N133)/R132</f>
        <v>290</v>
      </c>
      <c r="T132" s="92">
        <f t="shared" si="47"/>
        <v>4.1428571428571432</v>
      </c>
      <c r="U132" s="136" t="s">
        <v>123</v>
      </c>
      <c r="V132" s="124" t="s">
        <v>252</v>
      </c>
    </row>
    <row r="133" spans="2:22">
      <c r="B133" s="99">
        <v>45751</v>
      </c>
      <c r="C133" s="95" t="s">
        <v>33</v>
      </c>
      <c r="D133" s="124" t="s">
        <v>114</v>
      </c>
      <c r="E133" s="124" t="s">
        <v>121</v>
      </c>
      <c r="F133" s="127" t="s">
        <v>122</v>
      </c>
      <c r="G133" s="124" t="s">
        <v>51</v>
      </c>
      <c r="H133" s="124" t="s">
        <v>184</v>
      </c>
      <c r="I133" s="90"/>
      <c r="J133" s="138"/>
      <c r="K133" s="131"/>
      <c r="L133" s="125"/>
      <c r="M133" s="125"/>
      <c r="N133" s="91">
        <v>1450</v>
      </c>
      <c r="O133" s="91">
        <f t="shared" si="27"/>
        <v>1450</v>
      </c>
      <c r="P133" s="135"/>
      <c r="Q133" s="136"/>
      <c r="R133" s="136"/>
      <c r="S133" s="127"/>
      <c r="T133" s="92"/>
      <c r="U133" s="136"/>
      <c r="V133" s="124"/>
    </row>
    <row r="134" spans="2:22">
      <c r="B134" s="99">
        <v>45751</v>
      </c>
      <c r="C134" s="95" t="s">
        <v>17</v>
      </c>
      <c r="D134" s="124" t="s">
        <v>114</v>
      </c>
      <c r="E134" s="124" t="s">
        <v>121</v>
      </c>
      <c r="F134" s="127" t="s">
        <v>122</v>
      </c>
      <c r="G134" s="124" t="s">
        <v>148</v>
      </c>
      <c r="H134" s="124" t="s">
        <v>16</v>
      </c>
      <c r="I134" s="90">
        <v>2700</v>
      </c>
      <c r="J134" s="134">
        <v>2800</v>
      </c>
      <c r="K134" s="131">
        <v>2700</v>
      </c>
      <c r="L134" s="125"/>
      <c r="M134" s="125"/>
      <c r="N134" s="91">
        <v>2600</v>
      </c>
      <c r="O134" s="91">
        <f t="shared" ref="O134:O197" si="48">L134+N134</f>
        <v>2600</v>
      </c>
      <c r="P134" s="135">
        <f>(N134+N135+N136+N137)/J134</f>
        <v>1</v>
      </c>
      <c r="Q134" s="136">
        <v>61</v>
      </c>
      <c r="R134" s="136">
        <v>10</v>
      </c>
      <c r="S134" s="127">
        <f>(N134+N135+N136+N137)/R134</f>
        <v>280</v>
      </c>
      <c r="T134" s="92">
        <f t="shared" ref="T134" si="49">S134/Q134</f>
        <v>4.5901639344262293</v>
      </c>
      <c r="U134" s="136" t="s">
        <v>124</v>
      </c>
      <c r="V134" s="124"/>
    </row>
    <row r="135" spans="2:22">
      <c r="B135" s="99">
        <v>45751</v>
      </c>
      <c r="C135" s="95" t="s">
        <v>17</v>
      </c>
      <c r="D135" s="124" t="s">
        <v>114</v>
      </c>
      <c r="E135" s="124" t="s">
        <v>121</v>
      </c>
      <c r="F135" s="127" t="s">
        <v>122</v>
      </c>
      <c r="G135" s="124" t="s">
        <v>253</v>
      </c>
      <c r="H135" s="124" t="s">
        <v>30</v>
      </c>
      <c r="I135" s="90"/>
      <c r="J135" s="134"/>
      <c r="K135" s="131"/>
      <c r="L135" s="125"/>
      <c r="M135" s="125"/>
      <c r="N135" s="91">
        <v>100</v>
      </c>
      <c r="O135" s="91">
        <f t="shared" si="48"/>
        <v>100</v>
      </c>
      <c r="P135" s="135"/>
      <c r="Q135" s="136"/>
      <c r="R135" s="136"/>
      <c r="S135" s="127"/>
      <c r="T135" s="92"/>
      <c r="U135" s="136"/>
      <c r="V135" s="124"/>
    </row>
    <row r="136" spans="2:22">
      <c r="B136" s="99">
        <v>45751</v>
      </c>
      <c r="C136" s="95" t="s">
        <v>17</v>
      </c>
      <c r="D136" s="124" t="s">
        <v>114</v>
      </c>
      <c r="E136" s="124" t="s">
        <v>121</v>
      </c>
      <c r="F136" s="127" t="s">
        <v>122</v>
      </c>
      <c r="G136" s="124" t="s">
        <v>253</v>
      </c>
      <c r="H136" s="124" t="s">
        <v>18</v>
      </c>
      <c r="I136" s="90"/>
      <c r="J136" s="134"/>
      <c r="K136" s="131"/>
      <c r="L136" s="125"/>
      <c r="M136" s="125"/>
      <c r="N136" s="91">
        <v>50</v>
      </c>
      <c r="O136" s="91">
        <f t="shared" si="48"/>
        <v>50</v>
      </c>
      <c r="P136" s="135"/>
      <c r="Q136" s="136"/>
      <c r="R136" s="136"/>
      <c r="S136" s="127"/>
      <c r="T136" s="92"/>
      <c r="U136" s="136"/>
      <c r="V136" s="124"/>
    </row>
    <row r="137" spans="2:22">
      <c r="B137" s="99">
        <v>45751</v>
      </c>
      <c r="C137" s="95" t="s">
        <v>17</v>
      </c>
      <c r="D137" s="124" t="s">
        <v>114</v>
      </c>
      <c r="E137" s="124" t="s">
        <v>121</v>
      </c>
      <c r="F137" s="127" t="s">
        <v>122</v>
      </c>
      <c r="G137" s="124" t="s">
        <v>253</v>
      </c>
      <c r="H137" s="124" t="s">
        <v>254</v>
      </c>
      <c r="I137" s="90"/>
      <c r="J137" s="134"/>
      <c r="K137" s="131"/>
      <c r="L137" s="125"/>
      <c r="M137" s="125"/>
      <c r="N137" s="91">
        <v>50</v>
      </c>
      <c r="O137" s="91">
        <f t="shared" si="48"/>
        <v>50</v>
      </c>
      <c r="P137" s="135"/>
      <c r="Q137" s="136"/>
      <c r="R137" s="136"/>
      <c r="S137" s="127"/>
      <c r="T137" s="92"/>
      <c r="U137" s="136"/>
      <c r="V137" s="124"/>
    </row>
    <row r="138" spans="2:22">
      <c r="B138" s="99">
        <v>45751</v>
      </c>
      <c r="C138" s="95" t="s">
        <v>32</v>
      </c>
      <c r="D138" s="124" t="s">
        <v>114</v>
      </c>
      <c r="E138" s="124" t="s">
        <v>121</v>
      </c>
      <c r="F138" s="127" t="s">
        <v>122</v>
      </c>
      <c r="G138" s="127" t="s">
        <v>175</v>
      </c>
      <c r="H138" s="124" t="s">
        <v>30</v>
      </c>
      <c r="I138" s="90">
        <v>2600</v>
      </c>
      <c r="J138" s="134">
        <v>2800</v>
      </c>
      <c r="K138" s="131">
        <v>2600</v>
      </c>
      <c r="L138" s="125">
        <v>100</v>
      </c>
      <c r="M138" s="125"/>
      <c r="N138" s="91">
        <v>2450</v>
      </c>
      <c r="O138" s="91">
        <f t="shared" si="48"/>
        <v>2550</v>
      </c>
      <c r="P138" s="135">
        <f>(N138+N139+N140+N141)/J138</f>
        <v>0.9642857142857143</v>
      </c>
      <c r="Q138" s="136">
        <v>65</v>
      </c>
      <c r="R138" s="136">
        <v>10</v>
      </c>
      <c r="S138" s="127">
        <f>(N138+N139+N140+N141)/R138</f>
        <v>270</v>
      </c>
      <c r="T138" s="92">
        <f t="shared" si="47"/>
        <v>4.1538461538461542</v>
      </c>
      <c r="U138" s="136" t="s">
        <v>187</v>
      </c>
      <c r="V138" s="124"/>
    </row>
    <row r="139" spans="2:22">
      <c r="B139" s="99">
        <v>45751</v>
      </c>
      <c r="C139" s="95" t="s">
        <v>32</v>
      </c>
      <c r="D139" s="124" t="s">
        <v>114</v>
      </c>
      <c r="E139" s="124" t="s">
        <v>121</v>
      </c>
      <c r="F139" s="127" t="s">
        <v>122</v>
      </c>
      <c r="G139" s="127" t="s">
        <v>169</v>
      </c>
      <c r="H139" s="124" t="s">
        <v>16</v>
      </c>
      <c r="I139" s="90"/>
      <c r="J139" s="134"/>
      <c r="K139" s="131"/>
      <c r="L139" s="125"/>
      <c r="M139" s="125"/>
      <c r="N139" s="91">
        <v>50</v>
      </c>
      <c r="O139" s="91">
        <f t="shared" si="48"/>
        <v>50</v>
      </c>
      <c r="P139" s="135"/>
      <c r="Q139" s="136"/>
      <c r="R139" s="136"/>
      <c r="S139" s="127"/>
      <c r="T139" s="92"/>
      <c r="U139" s="136"/>
      <c r="V139" s="124"/>
    </row>
    <row r="140" spans="2:22">
      <c r="B140" s="99">
        <v>45751</v>
      </c>
      <c r="C140" s="95" t="s">
        <v>32</v>
      </c>
      <c r="D140" s="124" t="s">
        <v>114</v>
      </c>
      <c r="E140" s="124" t="s">
        <v>121</v>
      </c>
      <c r="F140" s="127" t="s">
        <v>122</v>
      </c>
      <c r="G140" s="127" t="s">
        <v>255</v>
      </c>
      <c r="H140" s="124" t="s">
        <v>30</v>
      </c>
      <c r="I140" s="90"/>
      <c r="J140" s="134"/>
      <c r="K140" s="131"/>
      <c r="L140" s="125"/>
      <c r="M140" s="125"/>
      <c r="N140" s="91">
        <v>50</v>
      </c>
      <c r="O140" s="91">
        <f t="shared" si="48"/>
        <v>50</v>
      </c>
      <c r="P140" s="135"/>
      <c r="Q140" s="136"/>
      <c r="R140" s="136"/>
      <c r="S140" s="127"/>
      <c r="T140" s="92"/>
      <c r="U140" s="136"/>
      <c r="V140" s="124"/>
    </row>
    <row r="141" spans="2:22">
      <c r="B141" s="99">
        <v>45751</v>
      </c>
      <c r="C141" s="95" t="s">
        <v>32</v>
      </c>
      <c r="D141" s="124" t="s">
        <v>114</v>
      </c>
      <c r="E141" s="124" t="s">
        <v>121</v>
      </c>
      <c r="F141" s="127" t="s">
        <v>122</v>
      </c>
      <c r="G141" s="127" t="s">
        <v>255</v>
      </c>
      <c r="H141" s="124" t="s">
        <v>152</v>
      </c>
      <c r="I141" s="90"/>
      <c r="J141" s="134"/>
      <c r="K141" s="131"/>
      <c r="L141" s="125"/>
      <c r="M141" s="125"/>
      <c r="N141" s="91">
        <v>150</v>
      </c>
      <c r="O141" s="91">
        <f t="shared" si="48"/>
        <v>150</v>
      </c>
      <c r="P141" s="135"/>
      <c r="Q141" s="136"/>
      <c r="R141" s="136"/>
      <c r="S141" s="127"/>
      <c r="T141" s="92"/>
      <c r="U141" s="136"/>
      <c r="V141" s="124"/>
    </row>
    <row r="142" spans="2:22">
      <c r="B142" s="99">
        <v>45751</v>
      </c>
      <c r="C142" s="95" t="s">
        <v>34</v>
      </c>
      <c r="D142" s="124" t="s">
        <v>114</v>
      </c>
      <c r="E142" s="124" t="s">
        <v>121</v>
      </c>
      <c r="F142" s="127" t="s">
        <v>122</v>
      </c>
      <c r="G142" s="127" t="s">
        <v>154</v>
      </c>
      <c r="H142" s="124" t="s">
        <v>46</v>
      </c>
      <c r="I142" s="90"/>
      <c r="J142" s="134">
        <v>2800</v>
      </c>
      <c r="K142" s="131"/>
      <c r="L142" s="125"/>
      <c r="M142" s="125"/>
      <c r="N142" s="91">
        <v>50</v>
      </c>
      <c r="O142" s="91">
        <f t="shared" si="48"/>
        <v>50</v>
      </c>
      <c r="P142" s="135">
        <f>(N142+N143+M142+M143+N144)/J142</f>
        <v>0.5535714285714286</v>
      </c>
      <c r="Q142" s="136">
        <v>60</v>
      </c>
      <c r="R142" s="136">
        <v>10</v>
      </c>
      <c r="S142" s="127">
        <f>(N142+N143+N144)/R142</f>
        <v>155</v>
      </c>
      <c r="T142" s="92">
        <f t="shared" ref="T142" si="50">S142/Q142</f>
        <v>2.5833333333333335</v>
      </c>
      <c r="U142" s="136" t="s">
        <v>177</v>
      </c>
      <c r="V142" s="104"/>
    </row>
    <row r="143" spans="2:22">
      <c r="B143" s="99">
        <v>45751</v>
      </c>
      <c r="C143" s="95" t="s">
        <v>34</v>
      </c>
      <c r="D143" s="124" t="s">
        <v>114</v>
      </c>
      <c r="E143" s="124" t="s">
        <v>121</v>
      </c>
      <c r="F143" s="127" t="s">
        <v>122</v>
      </c>
      <c r="G143" s="127" t="s">
        <v>242</v>
      </c>
      <c r="H143" s="124" t="s">
        <v>16</v>
      </c>
      <c r="I143" s="90">
        <v>2700</v>
      </c>
      <c r="J143" s="134"/>
      <c r="K143" s="131">
        <v>2700</v>
      </c>
      <c r="L143" s="125">
        <v>850</v>
      </c>
      <c r="M143" s="125"/>
      <c r="N143" s="91">
        <v>1450</v>
      </c>
      <c r="O143" s="91">
        <f t="shared" si="48"/>
        <v>2300</v>
      </c>
      <c r="P143" s="135"/>
      <c r="Q143" s="136"/>
      <c r="R143" s="136"/>
      <c r="S143" s="127"/>
      <c r="T143" s="92"/>
      <c r="U143" s="136"/>
      <c r="V143" s="124" t="s">
        <v>256</v>
      </c>
    </row>
    <row r="144" spans="2:22">
      <c r="B144" s="99">
        <v>45751</v>
      </c>
      <c r="C144" s="95" t="s">
        <v>34</v>
      </c>
      <c r="D144" s="124" t="s">
        <v>114</v>
      </c>
      <c r="E144" s="124" t="s">
        <v>121</v>
      </c>
      <c r="F144" s="127" t="s">
        <v>122</v>
      </c>
      <c r="G144" s="127" t="s">
        <v>53</v>
      </c>
      <c r="H144" s="124" t="s">
        <v>30</v>
      </c>
      <c r="I144" s="90"/>
      <c r="J144" s="134"/>
      <c r="K144" s="131"/>
      <c r="L144" s="125"/>
      <c r="M144" s="125"/>
      <c r="N144" s="91">
        <v>50</v>
      </c>
      <c r="O144" s="91">
        <f t="shared" si="48"/>
        <v>50</v>
      </c>
      <c r="P144" s="135"/>
      <c r="Q144" s="136"/>
      <c r="R144" s="136"/>
      <c r="S144" s="127"/>
      <c r="T144" s="92"/>
      <c r="U144" s="136"/>
      <c r="V144" s="124"/>
    </row>
    <row r="145" spans="2:22">
      <c r="B145" s="99">
        <v>45751</v>
      </c>
      <c r="C145" s="95" t="s">
        <v>19</v>
      </c>
      <c r="D145" s="124" t="s">
        <v>114</v>
      </c>
      <c r="E145" s="124" t="s">
        <v>121</v>
      </c>
      <c r="F145" s="127" t="s">
        <v>122</v>
      </c>
      <c r="G145" s="127" t="s">
        <v>188</v>
      </c>
      <c r="H145" s="124" t="s">
        <v>47</v>
      </c>
      <c r="I145" s="90">
        <v>1600</v>
      </c>
      <c r="J145" s="134">
        <v>2000</v>
      </c>
      <c r="K145" s="131">
        <v>1600</v>
      </c>
      <c r="L145" s="125"/>
      <c r="M145" s="125"/>
      <c r="N145" s="91">
        <v>1500</v>
      </c>
      <c r="O145" s="91">
        <f t="shared" si="48"/>
        <v>1500</v>
      </c>
      <c r="P145" s="135">
        <f>(N145+N146+M145)/J145</f>
        <v>0.77500000000000002</v>
      </c>
      <c r="Q145" s="136">
        <v>66</v>
      </c>
      <c r="R145" s="136">
        <v>10</v>
      </c>
      <c r="S145" s="127">
        <f>(N145+N146)/R145</f>
        <v>155</v>
      </c>
      <c r="T145" s="92">
        <f t="shared" si="47"/>
        <v>2.3484848484848486</v>
      </c>
      <c r="U145" s="136" t="s">
        <v>137</v>
      </c>
      <c r="V145" s="124" t="s">
        <v>257</v>
      </c>
    </row>
    <row r="146" spans="2:22">
      <c r="B146" s="99">
        <v>45751</v>
      </c>
      <c r="C146" s="95" t="s">
        <v>19</v>
      </c>
      <c r="D146" s="124" t="s">
        <v>114</v>
      </c>
      <c r="E146" s="124" t="s">
        <v>121</v>
      </c>
      <c r="F146" s="127" t="s">
        <v>122</v>
      </c>
      <c r="G146" s="124" t="s">
        <v>54</v>
      </c>
      <c r="H146" s="124" t="s">
        <v>30</v>
      </c>
      <c r="I146" s="90"/>
      <c r="J146" s="134"/>
      <c r="K146" s="131"/>
      <c r="L146" s="125"/>
      <c r="M146" s="125"/>
      <c r="N146" s="91">
        <v>50</v>
      </c>
      <c r="O146" s="91">
        <f t="shared" si="48"/>
        <v>50</v>
      </c>
      <c r="P146" s="135"/>
      <c r="Q146" s="136"/>
      <c r="R146" s="136"/>
      <c r="S146" s="127"/>
      <c r="T146" s="92"/>
      <c r="U146" s="136"/>
      <c r="V146" s="124"/>
    </row>
    <row r="147" spans="2:22">
      <c r="B147" s="99">
        <v>45751</v>
      </c>
      <c r="C147" s="95" t="s">
        <v>44</v>
      </c>
      <c r="D147" s="124" t="s">
        <v>114</v>
      </c>
      <c r="E147" s="124" t="s">
        <v>121</v>
      </c>
      <c r="F147" s="127" t="s">
        <v>122</v>
      </c>
      <c r="G147" s="124" t="s">
        <v>157</v>
      </c>
      <c r="H147" s="124" t="s">
        <v>46</v>
      </c>
      <c r="I147" s="90"/>
      <c r="J147" s="134"/>
      <c r="K147" s="131"/>
      <c r="L147" s="125">
        <v>500</v>
      </c>
      <c r="M147" s="125"/>
      <c r="N147" s="91"/>
      <c r="O147" s="91">
        <f t="shared" si="48"/>
        <v>500</v>
      </c>
      <c r="P147" s="135" t="s">
        <v>126</v>
      </c>
      <c r="Q147" s="136">
        <v>56</v>
      </c>
      <c r="R147" s="136">
        <v>2.5</v>
      </c>
      <c r="S147" s="127"/>
      <c r="T147" s="92"/>
      <c r="U147" s="136" t="s">
        <v>125</v>
      </c>
      <c r="V147" s="124" t="s">
        <v>258</v>
      </c>
    </row>
    <row r="148" spans="2:22">
      <c r="B148" s="99">
        <v>45751</v>
      </c>
      <c r="C148" s="95" t="s">
        <v>44</v>
      </c>
      <c r="D148" s="124" t="s">
        <v>114</v>
      </c>
      <c r="E148" s="124" t="s">
        <v>121</v>
      </c>
      <c r="F148" s="127" t="s">
        <v>122</v>
      </c>
      <c r="G148" s="124" t="s">
        <v>157</v>
      </c>
      <c r="H148" s="124" t="s">
        <v>18</v>
      </c>
      <c r="I148" s="90"/>
      <c r="J148" s="134"/>
      <c r="K148" s="131"/>
      <c r="L148" s="125">
        <v>50</v>
      </c>
      <c r="M148" s="125"/>
      <c r="N148" s="91"/>
      <c r="O148" s="91">
        <f t="shared" si="48"/>
        <v>50</v>
      </c>
      <c r="P148" s="135"/>
      <c r="Q148" s="136"/>
      <c r="R148" s="136"/>
      <c r="S148" s="127"/>
      <c r="T148" s="92"/>
      <c r="U148" s="136"/>
      <c r="V148" s="124"/>
    </row>
    <row r="149" spans="2:22">
      <c r="B149" s="99">
        <v>45751</v>
      </c>
      <c r="C149" s="95" t="s">
        <v>35</v>
      </c>
      <c r="D149" s="124" t="s">
        <v>114</v>
      </c>
      <c r="E149" s="124" t="s">
        <v>121</v>
      </c>
      <c r="F149" s="127" t="s">
        <v>122</v>
      </c>
      <c r="G149" s="127" t="s">
        <v>189</v>
      </c>
      <c r="H149" s="124" t="s">
        <v>197</v>
      </c>
      <c r="I149" s="90">
        <v>2600</v>
      </c>
      <c r="J149" s="134">
        <v>2800</v>
      </c>
      <c r="K149" s="131">
        <v>2600</v>
      </c>
      <c r="L149" s="125"/>
      <c r="M149" s="125"/>
      <c r="N149" s="91">
        <v>2500</v>
      </c>
      <c r="O149" s="91">
        <f t="shared" si="48"/>
        <v>2500</v>
      </c>
      <c r="P149" s="135">
        <f>(N149+N150+N151)/J149</f>
        <v>0.9464285714285714</v>
      </c>
      <c r="Q149" s="136">
        <v>72</v>
      </c>
      <c r="R149" s="136">
        <v>10</v>
      </c>
      <c r="S149" s="127">
        <f>(N149+N150+N151)/R149</f>
        <v>265</v>
      </c>
      <c r="T149" s="92">
        <f t="shared" ref="T149" si="51">S149/Q149</f>
        <v>3.6805555555555554</v>
      </c>
      <c r="U149" s="136" t="s">
        <v>135</v>
      </c>
      <c r="V149" s="124" t="s">
        <v>259</v>
      </c>
    </row>
    <row r="150" spans="2:22" ht="30">
      <c r="B150" s="99">
        <v>45751</v>
      </c>
      <c r="C150" s="95" t="s">
        <v>35</v>
      </c>
      <c r="D150" s="124" t="s">
        <v>114</v>
      </c>
      <c r="E150" s="124" t="s">
        <v>121</v>
      </c>
      <c r="F150" s="127" t="s">
        <v>122</v>
      </c>
      <c r="G150" s="127" t="s">
        <v>52</v>
      </c>
      <c r="H150" s="124" t="s">
        <v>16</v>
      </c>
      <c r="I150" s="90"/>
      <c r="J150" s="134"/>
      <c r="K150" s="131"/>
      <c r="L150" s="125"/>
      <c r="M150" s="125"/>
      <c r="N150" s="91">
        <v>100</v>
      </c>
      <c r="O150" s="91">
        <f t="shared" si="48"/>
        <v>100</v>
      </c>
      <c r="P150" s="135"/>
      <c r="Q150" s="136"/>
      <c r="R150" s="136"/>
      <c r="S150" s="127"/>
      <c r="T150" s="92"/>
      <c r="U150" s="136"/>
      <c r="V150" s="124" t="s">
        <v>260</v>
      </c>
    </row>
    <row r="151" spans="2:22">
      <c r="B151" s="99">
        <v>45751</v>
      </c>
      <c r="C151" s="95" t="s">
        <v>35</v>
      </c>
      <c r="D151" s="124" t="s">
        <v>114</v>
      </c>
      <c r="E151" s="124" t="s">
        <v>121</v>
      </c>
      <c r="F151" s="127" t="s">
        <v>122</v>
      </c>
      <c r="G151" s="127" t="s">
        <v>244</v>
      </c>
      <c r="H151" s="124" t="s">
        <v>245</v>
      </c>
      <c r="I151" s="90"/>
      <c r="J151" s="134"/>
      <c r="K151" s="131"/>
      <c r="L151" s="125"/>
      <c r="M151" s="125"/>
      <c r="N151" s="91">
        <v>50</v>
      </c>
      <c r="O151" s="91">
        <f t="shared" si="48"/>
        <v>50</v>
      </c>
      <c r="P151" s="135"/>
      <c r="Q151" s="136"/>
      <c r="R151" s="136"/>
      <c r="S151" s="127"/>
      <c r="T151" s="92"/>
      <c r="U151" s="136"/>
      <c r="V151" s="124"/>
    </row>
    <row r="152" spans="2:22">
      <c r="B152" s="99">
        <v>45751</v>
      </c>
      <c r="C152" s="95" t="s">
        <v>20</v>
      </c>
      <c r="D152" s="124" t="s">
        <v>114</v>
      </c>
      <c r="E152" s="124" t="s">
        <v>121</v>
      </c>
      <c r="F152" s="127" t="s">
        <v>122</v>
      </c>
      <c r="G152" s="124" t="s">
        <v>261</v>
      </c>
      <c r="H152" s="124" t="s">
        <v>30</v>
      </c>
      <c r="I152" s="90">
        <v>2600</v>
      </c>
      <c r="J152" s="134">
        <v>2800</v>
      </c>
      <c r="K152" s="131">
        <v>2600</v>
      </c>
      <c r="L152" s="125"/>
      <c r="M152" s="125"/>
      <c r="N152" s="91">
        <v>2550</v>
      </c>
      <c r="O152" s="91">
        <f t="shared" si="48"/>
        <v>2550</v>
      </c>
      <c r="P152" s="135">
        <f>(N153+N152+N156+N155+N154)/J152</f>
        <v>0.9821428571428571</v>
      </c>
      <c r="Q152" s="136">
        <v>64</v>
      </c>
      <c r="R152" s="136">
        <v>10</v>
      </c>
      <c r="S152" s="127">
        <f>(N152+N153+N154+N155+N156)/R152</f>
        <v>275</v>
      </c>
      <c r="T152" s="92">
        <f t="shared" ref="T152" si="52">S152/Q152</f>
        <v>4.296875</v>
      </c>
      <c r="U152" s="136" t="s">
        <v>133</v>
      </c>
      <c r="V152" s="124"/>
    </row>
    <row r="153" spans="2:22">
      <c r="B153" s="99">
        <v>45751</v>
      </c>
      <c r="C153" s="95" t="s">
        <v>20</v>
      </c>
      <c r="D153" s="124" t="s">
        <v>114</v>
      </c>
      <c r="E153" s="124" t="s">
        <v>121</v>
      </c>
      <c r="F153" s="127" t="s">
        <v>122</v>
      </c>
      <c r="G153" s="124" t="s">
        <v>185</v>
      </c>
      <c r="H153" s="124" t="s">
        <v>262</v>
      </c>
      <c r="I153" s="90"/>
      <c r="J153" s="134"/>
      <c r="K153" s="131"/>
      <c r="L153" s="125"/>
      <c r="M153" s="125"/>
      <c r="N153" s="91">
        <v>50</v>
      </c>
      <c r="O153" s="91">
        <f t="shared" si="48"/>
        <v>50</v>
      </c>
      <c r="P153" s="135"/>
      <c r="Q153" s="136"/>
      <c r="R153" s="136"/>
      <c r="S153" s="127"/>
      <c r="T153" s="92"/>
      <c r="U153" s="136"/>
      <c r="V153" s="124"/>
    </row>
    <row r="154" spans="2:22">
      <c r="B154" s="99">
        <v>45751</v>
      </c>
      <c r="C154" s="95" t="s">
        <v>20</v>
      </c>
      <c r="D154" s="124" t="s">
        <v>114</v>
      </c>
      <c r="E154" s="124" t="s">
        <v>121</v>
      </c>
      <c r="F154" s="127" t="s">
        <v>122</v>
      </c>
      <c r="G154" s="124" t="s">
        <v>185</v>
      </c>
      <c r="H154" s="124" t="s">
        <v>181</v>
      </c>
      <c r="I154" s="90"/>
      <c r="J154" s="134"/>
      <c r="K154" s="131"/>
      <c r="L154" s="125"/>
      <c r="M154" s="125"/>
      <c r="N154" s="91">
        <v>50</v>
      </c>
      <c r="O154" s="91">
        <f t="shared" si="48"/>
        <v>50</v>
      </c>
      <c r="P154" s="135"/>
      <c r="Q154" s="136"/>
      <c r="R154" s="136"/>
      <c r="S154" s="127"/>
      <c r="T154" s="92"/>
      <c r="U154" s="136"/>
      <c r="V154" s="124"/>
    </row>
    <row r="155" spans="2:22">
      <c r="B155" s="99">
        <v>45751</v>
      </c>
      <c r="C155" s="95" t="s">
        <v>20</v>
      </c>
      <c r="D155" s="124" t="s">
        <v>114</v>
      </c>
      <c r="E155" s="124" t="s">
        <v>121</v>
      </c>
      <c r="F155" s="127" t="s">
        <v>122</v>
      </c>
      <c r="G155" s="124" t="s">
        <v>263</v>
      </c>
      <c r="H155" s="124" t="s">
        <v>262</v>
      </c>
      <c r="I155" s="90"/>
      <c r="J155" s="134"/>
      <c r="K155" s="131"/>
      <c r="L155" s="125"/>
      <c r="M155" s="125"/>
      <c r="N155" s="91">
        <v>50</v>
      </c>
      <c r="O155" s="91">
        <f t="shared" si="48"/>
        <v>50</v>
      </c>
      <c r="P155" s="135"/>
      <c r="Q155" s="136"/>
      <c r="R155" s="136"/>
      <c r="S155" s="127"/>
      <c r="T155" s="92"/>
      <c r="U155" s="136"/>
      <c r="V155" s="124"/>
    </row>
    <row r="156" spans="2:22">
      <c r="B156" s="99">
        <v>45751</v>
      </c>
      <c r="C156" s="95" t="s">
        <v>20</v>
      </c>
      <c r="D156" s="124" t="s">
        <v>114</v>
      </c>
      <c r="E156" s="124" t="s">
        <v>121</v>
      </c>
      <c r="F156" s="127" t="s">
        <v>122</v>
      </c>
      <c r="G156" s="124" t="s">
        <v>264</v>
      </c>
      <c r="H156" s="124" t="s">
        <v>30</v>
      </c>
      <c r="I156" s="90"/>
      <c r="J156" s="134"/>
      <c r="K156" s="131"/>
      <c r="L156" s="125"/>
      <c r="M156" s="125"/>
      <c r="N156" s="91">
        <v>50</v>
      </c>
      <c r="O156" s="91">
        <f t="shared" si="48"/>
        <v>50</v>
      </c>
      <c r="P156" s="135"/>
      <c r="Q156" s="136"/>
      <c r="R156" s="136"/>
      <c r="S156" s="127"/>
      <c r="T156" s="92"/>
      <c r="U156" s="136"/>
      <c r="V156" s="124" t="s">
        <v>265</v>
      </c>
    </row>
    <row r="157" spans="2:22" ht="30">
      <c r="B157" s="99">
        <v>45751</v>
      </c>
      <c r="C157" s="95" t="s">
        <v>56</v>
      </c>
      <c r="D157" s="124" t="s">
        <v>114</v>
      </c>
      <c r="E157" s="124" t="s">
        <v>127</v>
      </c>
      <c r="F157" s="127" t="s">
        <v>122</v>
      </c>
      <c r="G157" s="124" t="s">
        <v>151</v>
      </c>
      <c r="H157" s="124" t="s">
        <v>30</v>
      </c>
      <c r="I157" s="90">
        <v>2700</v>
      </c>
      <c r="J157" s="134">
        <v>3100</v>
      </c>
      <c r="K157" s="131">
        <v>2700</v>
      </c>
      <c r="L157" s="125"/>
      <c r="M157" s="125"/>
      <c r="N157" s="91">
        <v>1650</v>
      </c>
      <c r="O157" s="91">
        <f t="shared" si="48"/>
        <v>1650</v>
      </c>
      <c r="P157" s="135">
        <f>(N159+N157+M158)/J157</f>
        <v>0.56451612903225812</v>
      </c>
      <c r="Q157" s="136">
        <v>67</v>
      </c>
      <c r="R157" s="136">
        <v>10</v>
      </c>
      <c r="S157" s="127">
        <f>(N157+M158)/R157</f>
        <v>170</v>
      </c>
      <c r="T157" s="92">
        <f t="shared" ref="T157" si="53">S157/Q157</f>
        <v>2.5373134328358211</v>
      </c>
      <c r="U157" s="136" t="s">
        <v>147</v>
      </c>
      <c r="V157" s="124" t="s">
        <v>266</v>
      </c>
    </row>
    <row r="158" spans="2:22">
      <c r="B158" s="99">
        <v>45751</v>
      </c>
      <c r="C158" s="95" t="s">
        <v>56</v>
      </c>
      <c r="D158" s="124" t="s">
        <v>114</v>
      </c>
      <c r="E158" s="124" t="s">
        <v>127</v>
      </c>
      <c r="F158" s="127" t="s">
        <v>122</v>
      </c>
      <c r="G158" s="124" t="s">
        <v>151</v>
      </c>
      <c r="H158" s="124" t="s">
        <v>203</v>
      </c>
      <c r="I158" s="90"/>
      <c r="J158" s="134"/>
      <c r="K158" s="131"/>
      <c r="L158" s="125"/>
      <c r="M158" s="125">
        <v>50</v>
      </c>
      <c r="N158" s="91"/>
      <c r="O158" s="91">
        <f t="shared" si="48"/>
        <v>0</v>
      </c>
      <c r="P158" s="135"/>
      <c r="Q158" s="136"/>
      <c r="R158" s="136"/>
      <c r="S158" s="127"/>
      <c r="T158" s="92"/>
      <c r="U158" s="136"/>
      <c r="V158" s="124"/>
    </row>
    <row r="159" spans="2:22">
      <c r="B159" s="99">
        <v>45751</v>
      </c>
      <c r="C159" s="95" t="s">
        <v>56</v>
      </c>
      <c r="D159" s="124" t="s">
        <v>114</v>
      </c>
      <c r="E159" s="124" t="s">
        <v>127</v>
      </c>
      <c r="F159" s="127" t="s">
        <v>122</v>
      </c>
      <c r="G159" s="124" t="s">
        <v>171</v>
      </c>
      <c r="H159" s="124" t="s">
        <v>30</v>
      </c>
      <c r="I159" s="90"/>
      <c r="J159" s="134"/>
      <c r="K159" s="131"/>
      <c r="L159" s="125"/>
      <c r="M159" s="125"/>
      <c r="N159" s="91">
        <v>50</v>
      </c>
      <c r="O159" s="91">
        <f t="shared" si="48"/>
        <v>50</v>
      </c>
      <c r="P159" s="135"/>
      <c r="Q159" s="136"/>
      <c r="R159" s="136"/>
      <c r="S159" s="127"/>
      <c r="T159" s="92"/>
      <c r="U159" s="136"/>
      <c r="V159" s="124"/>
    </row>
    <row r="160" spans="2:22">
      <c r="B160" s="99">
        <v>45751</v>
      </c>
      <c r="C160" s="95" t="s">
        <v>57</v>
      </c>
      <c r="D160" s="124" t="s">
        <v>114</v>
      </c>
      <c r="E160" s="124" t="s">
        <v>127</v>
      </c>
      <c r="F160" s="127" t="s">
        <v>122</v>
      </c>
      <c r="G160" s="124" t="s">
        <v>156</v>
      </c>
      <c r="H160" s="124" t="s">
        <v>30</v>
      </c>
      <c r="I160" s="90">
        <v>2700</v>
      </c>
      <c r="J160" s="134">
        <v>3000</v>
      </c>
      <c r="K160" s="131">
        <v>2700</v>
      </c>
      <c r="L160" s="125"/>
      <c r="M160" s="125"/>
      <c r="N160" s="91">
        <v>2700</v>
      </c>
      <c r="O160" s="91">
        <f t="shared" si="48"/>
        <v>2700</v>
      </c>
      <c r="P160" s="135">
        <f>(N161+N160+N163+N162)/J160</f>
        <v>0.96666666666666667</v>
      </c>
      <c r="Q160" s="136">
        <v>64</v>
      </c>
      <c r="R160" s="136">
        <v>10</v>
      </c>
      <c r="S160" s="127">
        <f>(N160+N161+N162+N163)/R160</f>
        <v>290</v>
      </c>
      <c r="T160" s="92">
        <f t="shared" ref="T160" si="54">S160/Q160</f>
        <v>4.53125</v>
      </c>
      <c r="U160" s="136" t="s">
        <v>128</v>
      </c>
      <c r="V160" s="124"/>
    </row>
    <row r="161" spans="2:22">
      <c r="B161" s="99">
        <v>45751</v>
      </c>
      <c r="C161" s="95" t="s">
        <v>57</v>
      </c>
      <c r="D161" s="124" t="s">
        <v>114</v>
      </c>
      <c r="E161" s="124" t="s">
        <v>127</v>
      </c>
      <c r="F161" s="127" t="s">
        <v>122</v>
      </c>
      <c r="G161" s="124" t="s">
        <v>156</v>
      </c>
      <c r="H161" s="124" t="s">
        <v>152</v>
      </c>
      <c r="I161" s="90"/>
      <c r="J161" s="134"/>
      <c r="K161" s="131"/>
      <c r="L161" s="125"/>
      <c r="M161" s="125"/>
      <c r="N161" s="91">
        <v>50</v>
      </c>
      <c r="O161" s="91">
        <f t="shared" si="48"/>
        <v>50</v>
      </c>
      <c r="P161" s="135"/>
      <c r="Q161" s="136"/>
      <c r="R161" s="136"/>
      <c r="S161" s="127"/>
      <c r="T161" s="92"/>
      <c r="U161" s="136"/>
      <c r="V161" s="124"/>
    </row>
    <row r="162" spans="2:22">
      <c r="B162" s="99">
        <v>45751</v>
      </c>
      <c r="C162" s="95" t="s">
        <v>57</v>
      </c>
      <c r="D162" s="124" t="s">
        <v>114</v>
      </c>
      <c r="E162" s="124" t="s">
        <v>127</v>
      </c>
      <c r="F162" s="127" t="s">
        <v>122</v>
      </c>
      <c r="G162" s="124" t="s">
        <v>216</v>
      </c>
      <c r="H162" s="124" t="s">
        <v>18</v>
      </c>
      <c r="I162" s="90"/>
      <c r="J162" s="134"/>
      <c r="K162" s="131"/>
      <c r="L162" s="125"/>
      <c r="M162" s="125"/>
      <c r="N162" s="91">
        <v>100</v>
      </c>
      <c r="O162" s="91">
        <f t="shared" si="48"/>
        <v>100</v>
      </c>
      <c r="P162" s="135"/>
      <c r="Q162" s="136"/>
      <c r="R162" s="136"/>
      <c r="S162" s="127"/>
      <c r="T162" s="92"/>
      <c r="U162" s="136"/>
      <c r="V162" s="124"/>
    </row>
    <row r="163" spans="2:22">
      <c r="B163" s="99">
        <v>45751</v>
      </c>
      <c r="C163" s="95" t="s">
        <v>57</v>
      </c>
      <c r="D163" s="124" t="s">
        <v>114</v>
      </c>
      <c r="E163" s="124" t="s">
        <v>127</v>
      </c>
      <c r="F163" s="127" t="s">
        <v>122</v>
      </c>
      <c r="G163" s="124" t="s">
        <v>151</v>
      </c>
      <c r="H163" s="124" t="s">
        <v>30</v>
      </c>
      <c r="I163" s="90"/>
      <c r="J163" s="134"/>
      <c r="K163" s="131"/>
      <c r="L163" s="125"/>
      <c r="M163" s="125"/>
      <c r="N163" s="91">
        <v>50</v>
      </c>
      <c r="O163" s="91">
        <f t="shared" si="48"/>
        <v>50</v>
      </c>
      <c r="P163" s="135"/>
      <c r="Q163" s="136"/>
      <c r="R163" s="136"/>
      <c r="S163" s="127"/>
      <c r="T163" s="92"/>
      <c r="U163" s="136"/>
      <c r="V163" s="124"/>
    </row>
    <row r="164" spans="2:22">
      <c r="B164" s="99">
        <v>45751</v>
      </c>
      <c r="C164" s="128" t="s">
        <v>67</v>
      </c>
      <c r="D164" s="124" t="s">
        <v>114</v>
      </c>
      <c r="E164" s="124" t="s">
        <v>127</v>
      </c>
      <c r="F164" s="127" t="s">
        <v>122</v>
      </c>
      <c r="G164" s="124" t="s">
        <v>176</v>
      </c>
      <c r="H164" s="124" t="s">
        <v>30</v>
      </c>
      <c r="I164" s="90">
        <v>2700</v>
      </c>
      <c r="J164" s="125">
        <v>3000</v>
      </c>
      <c r="K164" s="131">
        <v>2700</v>
      </c>
      <c r="L164" s="125"/>
      <c r="M164" s="125"/>
      <c r="N164" s="91">
        <v>1900</v>
      </c>
      <c r="O164" s="91">
        <f t="shared" si="48"/>
        <v>1900</v>
      </c>
      <c r="P164" s="126">
        <f>(N164)/J164</f>
        <v>0.6333333333333333</v>
      </c>
      <c r="Q164" s="127">
        <v>62</v>
      </c>
      <c r="R164" s="127">
        <v>10</v>
      </c>
      <c r="S164" s="127">
        <f t="shared" ref="S164" si="55">(N164+M164)/R164</f>
        <v>190</v>
      </c>
      <c r="T164" s="92">
        <f t="shared" ref="T164:T165" si="56">S164/Q164</f>
        <v>3.064516129032258</v>
      </c>
      <c r="U164" s="127" t="s">
        <v>132</v>
      </c>
      <c r="V164" s="124" t="s">
        <v>267</v>
      </c>
    </row>
    <row r="165" spans="2:22">
      <c r="B165" s="99">
        <v>45751</v>
      </c>
      <c r="C165" s="95" t="s">
        <v>66</v>
      </c>
      <c r="D165" s="124" t="s">
        <v>114</v>
      </c>
      <c r="E165" s="124" t="s">
        <v>127</v>
      </c>
      <c r="F165" s="127" t="s">
        <v>122</v>
      </c>
      <c r="G165" s="124" t="s">
        <v>51</v>
      </c>
      <c r="H165" s="124" t="s">
        <v>184</v>
      </c>
      <c r="I165" s="90">
        <v>2300</v>
      </c>
      <c r="J165" s="134">
        <v>2700</v>
      </c>
      <c r="K165" s="131">
        <v>2300</v>
      </c>
      <c r="L165" s="125"/>
      <c r="M165" s="125"/>
      <c r="N165" s="91">
        <v>2250</v>
      </c>
      <c r="O165" s="91">
        <f t="shared" si="48"/>
        <v>2250</v>
      </c>
      <c r="P165" s="135">
        <f>(N165+N166+N167)/J165</f>
        <v>0.88888888888888884</v>
      </c>
      <c r="Q165" s="136">
        <v>62</v>
      </c>
      <c r="R165" s="136">
        <v>10</v>
      </c>
      <c r="S165" s="127">
        <f>(N165+N166+N167)/R165</f>
        <v>240</v>
      </c>
      <c r="T165" s="92">
        <f t="shared" si="56"/>
        <v>3.870967741935484</v>
      </c>
      <c r="U165" s="136" t="s">
        <v>135</v>
      </c>
      <c r="V165" s="124"/>
    </row>
    <row r="166" spans="2:22">
      <c r="B166" s="99">
        <v>45751</v>
      </c>
      <c r="C166" s="95" t="s">
        <v>66</v>
      </c>
      <c r="D166" s="124" t="s">
        <v>114</v>
      </c>
      <c r="E166" s="124" t="s">
        <v>127</v>
      </c>
      <c r="F166" s="127" t="s">
        <v>122</v>
      </c>
      <c r="G166" s="124" t="s">
        <v>268</v>
      </c>
      <c r="H166" s="124" t="s">
        <v>18</v>
      </c>
      <c r="I166" s="90"/>
      <c r="J166" s="134"/>
      <c r="K166" s="131"/>
      <c r="L166" s="125"/>
      <c r="M166" s="125"/>
      <c r="N166" s="91">
        <v>100</v>
      </c>
      <c r="O166" s="91">
        <f t="shared" si="48"/>
        <v>100</v>
      </c>
      <c r="P166" s="135"/>
      <c r="Q166" s="136"/>
      <c r="R166" s="136"/>
      <c r="S166" s="127"/>
      <c r="T166" s="92"/>
      <c r="U166" s="136"/>
      <c r="V166" s="124"/>
    </row>
    <row r="167" spans="2:22">
      <c r="B167" s="99">
        <v>45751</v>
      </c>
      <c r="C167" s="95" t="s">
        <v>66</v>
      </c>
      <c r="D167" s="124" t="s">
        <v>114</v>
      </c>
      <c r="E167" s="124" t="s">
        <v>127</v>
      </c>
      <c r="F167" s="127" t="s">
        <v>122</v>
      </c>
      <c r="G167" s="124" t="s">
        <v>158</v>
      </c>
      <c r="H167" s="124" t="s">
        <v>219</v>
      </c>
      <c r="I167" s="90"/>
      <c r="J167" s="134"/>
      <c r="K167" s="131"/>
      <c r="L167" s="125"/>
      <c r="M167" s="125"/>
      <c r="N167" s="91">
        <v>50</v>
      </c>
      <c r="O167" s="91">
        <f t="shared" si="48"/>
        <v>50</v>
      </c>
      <c r="P167" s="135"/>
      <c r="Q167" s="136"/>
      <c r="R167" s="136"/>
      <c r="S167" s="127"/>
      <c r="T167" s="92"/>
      <c r="U167" s="136"/>
      <c r="V167" s="124"/>
    </row>
    <row r="168" spans="2:22" ht="60">
      <c r="B168" s="99">
        <v>45751</v>
      </c>
      <c r="C168" s="95" t="s">
        <v>68</v>
      </c>
      <c r="D168" s="124" t="s">
        <v>114</v>
      </c>
      <c r="E168" s="124" t="s">
        <v>127</v>
      </c>
      <c r="F168" s="127" t="s">
        <v>122</v>
      </c>
      <c r="G168" s="124" t="s">
        <v>151</v>
      </c>
      <c r="H168" s="124" t="s">
        <v>16</v>
      </c>
      <c r="I168" s="90">
        <v>3000</v>
      </c>
      <c r="J168" s="134">
        <v>3000</v>
      </c>
      <c r="K168" s="131">
        <v>3000</v>
      </c>
      <c r="L168" s="125"/>
      <c r="M168" s="125"/>
      <c r="N168" s="91">
        <v>2650</v>
      </c>
      <c r="O168" s="91">
        <f t="shared" si="48"/>
        <v>2650</v>
      </c>
      <c r="P168" s="135">
        <f>(N169+N168+N171+N170)/J168</f>
        <v>0.93333333333333335</v>
      </c>
      <c r="Q168" s="136">
        <v>65</v>
      </c>
      <c r="R168" s="136">
        <v>10</v>
      </c>
      <c r="S168" s="127">
        <f>(N168+N169+N170+N171)/R168</f>
        <v>280</v>
      </c>
      <c r="T168" s="92">
        <f t="shared" ref="T168" si="57">S168/Q168</f>
        <v>4.3076923076923075</v>
      </c>
      <c r="U168" s="136" t="s">
        <v>129</v>
      </c>
      <c r="V168" s="124" t="s">
        <v>269</v>
      </c>
    </row>
    <row r="169" spans="2:22">
      <c r="B169" s="99">
        <v>45751</v>
      </c>
      <c r="C169" s="95" t="s">
        <v>68</v>
      </c>
      <c r="D169" s="124" t="s">
        <v>114</v>
      </c>
      <c r="E169" s="124" t="s">
        <v>127</v>
      </c>
      <c r="F169" s="127" t="s">
        <v>122</v>
      </c>
      <c r="G169" s="124" t="s">
        <v>151</v>
      </c>
      <c r="H169" s="124" t="s">
        <v>236</v>
      </c>
      <c r="I169" s="90"/>
      <c r="J169" s="134"/>
      <c r="K169" s="131"/>
      <c r="L169" s="125"/>
      <c r="M169" s="125"/>
      <c r="N169" s="91">
        <v>50</v>
      </c>
      <c r="O169" s="91">
        <f t="shared" si="48"/>
        <v>50</v>
      </c>
      <c r="P169" s="135"/>
      <c r="Q169" s="136"/>
      <c r="R169" s="136"/>
      <c r="S169" s="127"/>
      <c r="T169" s="92"/>
      <c r="U169" s="136"/>
      <c r="V169" s="124"/>
    </row>
    <row r="170" spans="2:22">
      <c r="B170" s="99">
        <v>45751</v>
      </c>
      <c r="C170" s="95" t="s">
        <v>68</v>
      </c>
      <c r="D170" s="124" t="s">
        <v>114</v>
      </c>
      <c r="E170" s="124" t="s">
        <v>127</v>
      </c>
      <c r="F170" s="127" t="s">
        <v>122</v>
      </c>
      <c r="G170" s="124" t="s">
        <v>151</v>
      </c>
      <c r="H170" s="124" t="s">
        <v>270</v>
      </c>
      <c r="I170" s="90"/>
      <c r="J170" s="134"/>
      <c r="K170" s="131"/>
      <c r="L170" s="125"/>
      <c r="M170" s="125"/>
      <c r="N170" s="91">
        <v>50</v>
      </c>
      <c r="O170" s="91">
        <f t="shared" si="48"/>
        <v>50</v>
      </c>
      <c r="P170" s="135"/>
      <c r="Q170" s="136"/>
      <c r="R170" s="136"/>
      <c r="S170" s="127"/>
      <c r="T170" s="92"/>
      <c r="U170" s="136"/>
      <c r="V170" s="124"/>
    </row>
    <row r="171" spans="2:22">
      <c r="B171" s="99">
        <v>45751</v>
      </c>
      <c r="C171" s="95" t="s">
        <v>68</v>
      </c>
      <c r="D171" s="124" t="s">
        <v>114</v>
      </c>
      <c r="E171" s="124" t="s">
        <v>127</v>
      </c>
      <c r="F171" s="127" t="s">
        <v>122</v>
      </c>
      <c r="G171" s="124" t="s">
        <v>151</v>
      </c>
      <c r="H171" s="124" t="s">
        <v>30</v>
      </c>
      <c r="I171" s="90"/>
      <c r="J171" s="134"/>
      <c r="K171" s="131"/>
      <c r="L171" s="125"/>
      <c r="M171" s="125"/>
      <c r="N171" s="91">
        <v>50</v>
      </c>
      <c r="O171" s="91">
        <f t="shared" si="48"/>
        <v>50</v>
      </c>
      <c r="P171" s="135"/>
      <c r="Q171" s="136"/>
      <c r="R171" s="136"/>
      <c r="S171" s="127"/>
      <c r="T171" s="92"/>
      <c r="U171" s="136"/>
      <c r="V171" s="124"/>
    </row>
    <row r="172" spans="2:22">
      <c r="B172" s="99">
        <v>45751</v>
      </c>
      <c r="C172" s="95" t="s">
        <v>72</v>
      </c>
      <c r="D172" s="124" t="s">
        <v>114</v>
      </c>
      <c r="E172" s="124" t="s">
        <v>130</v>
      </c>
      <c r="F172" s="127" t="s">
        <v>122</v>
      </c>
      <c r="G172" s="124" t="s">
        <v>172</v>
      </c>
      <c r="H172" s="124" t="s">
        <v>30</v>
      </c>
      <c r="I172" s="90"/>
      <c r="J172" s="134">
        <v>3400</v>
      </c>
      <c r="K172" s="131"/>
      <c r="L172" s="125"/>
      <c r="M172" s="125"/>
      <c r="N172" s="91">
        <v>50</v>
      </c>
      <c r="O172" s="91">
        <f t="shared" si="48"/>
        <v>50</v>
      </c>
      <c r="P172" s="135">
        <f>(N172+N173+N174)/J172</f>
        <v>0.98529411764705888</v>
      </c>
      <c r="Q172" s="136">
        <v>63</v>
      </c>
      <c r="R172" s="136">
        <v>10</v>
      </c>
      <c r="S172" s="127">
        <f>(N172+N173+N174)/R172</f>
        <v>335</v>
      </c>
      <c r="T172" s="92">
        <f t="shared" ref="T172" si="58">S172/Q172</f>
        <v>5.3174603174603172</v>
      </c>
      <c r="U172" s="136" t="s">
        <v>131</v>
      </c>
      <c r="V172" s="137"/>
    </row>
    <row r="173" spans="2:22">
      <c r="B173" s="99">
        <v>45751</v>
      </c>
      <c r="C173" s="95" t="s">
        <v>72</v>
      </c>
      <c r="D173" s="124" t="s">
        <v>114</v>
      </c>
      <c r="E173" s="124" t="s">
        <v>130</v>
      </c>
      <c r="F173" s="127" t="s">
        <v>122</v>
      </c>
      <c r="G173" s="124" t="s">
        <v>249</v>
      </c>
      <c r="H173" s="124" t="s">
        <v>152</v>
      </c>
      <c r="I173" s="90">
        <v>2900</v>
      </c>
      <c r="J173" s="134"/>
      <c r="K173" s="131">
        <v>2900</v>
      </c>
      <c r="L173" s="125"/>
      <c r="M173" s="125"/>
      <c r="N173" s="91">
        <v>3000</v>
      </c>
      <c r="O173" s="91">
        <f t="shared" si="48"/>
        <v>3000</v>
      </c>
      <c r="P173" s="135"/>
      <c r="Q173" s="136"/>
      <c r="R173" s="136"/>
      <c r="S173" s="127"/>
      <c r="T173" s="92"/>
      <c r="U173" s="136"/>
      <c r="V173" s="137"/>
    </row>
    <row r="174" spans="2:22">
      <c r="B174" s="99">
        <v>45751</v>
      </c>
      <c r="C174" s="95" t="s">
        <v>72</v>
      </c>
      <c r="D174" s="124" t="s">
        <v>114</v>
      </c>
      <c r="E174" s="124" t="s">
        <v>130</v>
      </c>
      <c r="F174" s="127" t="s">
        <v>122</v>
      </c>
      <c r="G174" s="124" t="s">
        <v>49</v>
      </c>
      <c r="H174" s="124" t="s">
        <v>16</v>
      </c>
      <c r="I174" s="90"/>
      <c r="J174" s="134"/>
      <c r="K174" s="131"/>
      <c r="L174" s="125"/>
      <c r="M174" s="125"/>
      <c r="N174" s="91">
        <v>300</v>
      </c>
      <c r="O174" s="91">
        <f t="shared" si="48"/>
        <v>300</v>
      </c>
      <c r="P174" s="135"/>
      <c r="Q174" s="136"/>
      <c r="R174" s="136"/>
      <c r="S174" s="127"/>
      <c r="T174" s="92"/>
      <c r="U174" s="136"/>
      <c r="V174" s="124"/>
    </row>
    <row r="175" spans="2:22">
      <c r="B175" s="99">
        <v>45751</v>
      </c>
      <c r="C175" s="95" t="s">
        <v>73</v>
      </c>
      <c r="D175" s="124" t="s">
        <v>114</v>
      </c>
      <c r="E175" s="124" t="s">
        <v>130</v>
      </c>
      <c r="F175" s="127" t="s">
        <v>122</v>
      </c>
      <c r="G175" s="124" t="s">
        <v>159</v>
      </c>
      <c r="H175" s="124" t="s">
        <v>30</v>
      </c>
      <c r="I175" s="90">
        <v>3000</v>
      </c>
      <c r="J175" s="134">
        <v>3000</v>
      </c>
      <c r="K175" s="131">
        <v>3000</v>
      </c>
      <c r="L175" s="125"/>
      <c r="M175" s="125"/>
      <c r="N175" s="91">
        <v>2650</v>
      </c>
      <c r="O175" s="91">
        <f t="shared" si="48"/>
        <v>2650</v>
      </c>
      <c r="P175" s="135">
        <f>(N175+N176+N177+N178)/J175</f>
        <v>0.96666666666666667</v>
      </c>
      <c r="Q175" s="136">
        <v>60</v>
      </c>
      <c r="R175" s="136">
        <v>10</v>
      </c>
      <c r="S175" s="127">
        <f>(N175+N176+N177+N178)/R175</f>
        <v>290</v>
      </c>
      <c r="T175" s="92">
        <f t="shared" ref="T175" si="59">S175/Q175</f>
        <v>4.833333333333333</v>
      </c>
      <c r="U175" s="136" t="s">
        <v>191</v>
      </c>
      <c r="V175" s="124"/>
    </row>
    <row r="176" spans="2:22">
      <c r="B176" s="99">
        <v>45751</v>
      </c>
      <c r="C176" s="95" t="s">
        <v>73</v>
      </c>
      <c r="D176" s="124" t="s">
        <v>114</v>
      </c>
      <c r="E176" s="124" t="s">
        <v>130</v>
      </c>
      <c r="F176" s="127" t="s">
        <v>122</v>
      </c>
      <c r="G176" s="124" t="s">
        <v>159</v>
      </c>
      <c r="H176" s="124" t="s">
        <v>16</v>
      </c>
      <c r="I176" s="90"/>
      <c r="J176" s="134"/>
      <c r="K176" s="131"/>
      <c r="L176" s="125"/>
      <c r="M176" s="125"/>
      <c r="N176" s="91">
        <v>50</v>
      </c>
      <c r="O176" s="91">
        <f t="shared" si="48"/>
        <v>50</v>
      </c>
      <c r="P176" s="135"/>
      <c r="Q176" s="136"/>
      <c r="R176" s="136"/>
      <c r="S176" s="127"/>
      <c r="T176" s="92"/>
      <c r="U176" s="136"/>
      <c r="V176" s="124"/>
    </row>
    <row r="177" spans="2:22">
      <c r="B177" s="99">
        <v>45751</v>
      </c>
      <c r="C177" s="95" t="s">
        <v>73</v>
      </c>
      <c r="D177" s="124" t="s">
        <v>114</v>
      </c>
      <c r="E177" s="124" t="s">
        <v>130</v>
      </c>
      <c r="F177" s="127" t="s">
        <v>122</v>
      </c>
      <c r="G177" s="124" t="s">
        <v>159</v>
      </c>
      <c r="H177" s="124" t="s">
        <v>18</v>
      </c>
      <c r="I177" s="90"/>
      <c r="J177" s="134"/>
      <c r="K177" s="131"/>
      <c r="L177" s="125"/>
      <c r="M177" s="125"/>
      <c r="N177" s="91">
        <v>150</v>
      </c>
      <c r="O177" s="91">
        <f t="shared" si="48"/>
        <v>150</v>
      </c>
      <c r="P177" s="135"/>
      <c r="Q177" s="136"/>
      <c r="R177" s="136"/>
      <c r="S177" s="127"/>
      <c r="T177" s="92"/>
      <c r="U177" s="136"/>
      <c r="V177" s="124"/>
    </row>
    <row r="178" spans="2:22">
      <c r="B178" s="99">
        <v>45751</v>
      </c>
      <c r="C178" s="95" t="s">
        <v>73</v>
      </c>
      <c r="D178" s="124" t="s">
        <v>114</v>
      </c>
      <c r="E178" s="124" t="s">
        <v>130</v>
      </c>
      <c r="F178" s="127" t="s">
        <v>122</v>
      </c>
      <c r="G178" s="124" t="s">
        <v>49</v>
      </c>
      <c r="H178" s="124" t="s">
        <v>30</v>
      </c>
      <c r="I178" s="90"/>
      <c r="J178" s="134"/>
      <c r="K178" s="131"/>
      <c r="L178" s="125"/>
      <c r="M178" s="125"/>
      <c r="N178" s="91">
        <v>50</v>
      </c>
      <c r="O178" s="91">
        <f t="shared" si="48"/>
        <v>50</v>
      </c>
      <c r="P178" s="135"/>
      <c r="Q178" s="136"/>
      <c r="R178" s="136"/>
      <c r="S178" s="127"/>
      <c r="T178" s="92"/>
      <c r="U178" s="136"/>
      <c r="V178" s="124"/>
    </row>
    <row r="179" spans="2:22">
      <c r="B179" s="99">
        <v>45751</v>
      </c>
      <c r="C179" s="95" t="s">
        <v>150</v>
      </c>
      <c r="D179" s="124" t="s">
        <v>114</v>
      </c>
      <c r="E179" s="124" t="s">
        <v>130</v>
      </c>
      <c r="F179" s="127" t="s">
        <v>122</v>
      </c>
      <c r="G179" s="124" t="s">
        <v>51</v>
      </c>
      <c r="H179" s="124" t="s">
        <v>184</v>
      </c>
      <c r="I179" s="90">
        <v>1500</v>
      </c>
      <c r="J179" s="134">
        <v>2800</v>
      </c>
      <c r="K179" s="131">
        <v>1500</v>
      </c>
      <c r="L179" s="125"/>
      <c r="M179" s="125"/>
      <c r="N179" s="91">
        <v>2800</v>
      </c>
      <c r="O179" s="91">
        <f t="shared" si="48"/>
        <v>2800</v>
      </c>
      <c r="P179" s="135">
        <f>(N179+N180)/J179</f>
        <v>1.0357142857142858</v>
      </c>
      <c r="Q179" s="136">
        <v>61</v>
      </c>
      <c r="R179" s="136">
        <v>10</v>
      </c>
      <c r="S179" s="127">
        <f>(N179+N180)/R179</f>
        <v>290</v>
      </c>
      <c r="T179" s="92">
        <f t="shared" ref="T179" si="60">S179/Q179</f>
        <v>4.7540983606557381</v>
      </c>
      <c r="U179" s="136" t="s">
        <v>223</v>
      </c>
      <c r="V179" s="124"/>
    </row>
    <row r="180" spans="2:22">
      <c r="B180" s="99">
        <v>45751</v>
      </c>
      <c r="C180" s="95" t="s">
        <v>150</v>
      </c>
      <c r="D180" s="124" t="s">
        <v>114</v>
      </c>
      <c r="E180" s="124" t="s">
        <v>130</v>
      </c>
      <c r="F180" s="127" t="s">
        <v>122</v>
      </c>
      <c r="G180" s="124" t="s">
        <v>51</v>
      </c>
      <c r="H180" s="124" t="s">
        <v>16</v>
      </c>
      <c r="I180" s="90"/>
      <c r="J180" s="134"/>
      <c r="K180" s="131"/>
      <c r="L180" s="125"/>
      <c r="M180" s="125"/>
      <c r="N180" s="91">
        <v>100</v>
      </c>
      <c r="O180" s="91">
        <f t="shared" si="48"/>
        <v>100</v>
      </c>
      <c r="P180" s="135"/>
      <c r="Q180" s="136"/>
      <c r="R180" s="136"/>
      <c r="S180" s="127"/>
      <c r="T180" s="92"/>
      <c r="U180" s="136"/>
      <c r="V180" s="124"/>
    </row>
    <row r="181" spans="2:22">
      <c r="B181" s="99">
        <v>45751</v>
      </c>
      <c r="C181" s="95" t="s">
        <v>134</v>
      </c>
      <c r="D181" s="124" t="s">
        <v>114</v>
      </c>
      <c r="E181" s="124" t="s">
        <v>130</v>
      </c>
      <c r="F181" s="127" t="s">
        <v>122</v>
      </c>
      <c r="G181" s="124" t="s">
        <v>156</v>
      </c>
      <c r="H181" s="124" t="s">
        <v>30</v>
      </c>
      <c r="I181" s="90">
        <v>3000</v>
      </c>
      <c r="J181" s="134">
        <v>3200</v>
      </c>
      <c r="K181" s="131">
        <v>3000</v>
      </c>
      <c r="L181" s="125"/>
      <c r="M181" s="125"/>
      <c r="N181" s="91">
        <v>3150</v>
      </c>
      <c r="O181" s="91">
        <f t="shared" si="48"/>
        <v>3150</v>
      </c>
      <c r="P181" s="135">
        <f>(N181+N182+N183)/J181</f>
        <v>1.015625</v>
      </c>
      <c r="Q181" s="136">
        <v>63</v>
      </c>
      <c r="R181" s="136">
        <v>10</v>
      </c>
      <c r="S181" s="127">
        <f>(N181+N182+N183)/R181</f>
        <v>325</v>
      </c>
      <c r="T181" s="92">
        <f t="shared" ref="T181" si="61">S181/Q181</f>
        <v>5.1587301587301591</v>
      </c>
      <c r="U181" s="136" t="s">
        <v>136</v>
      </c>
      <c r="V181" s="124"/>
    </row>
    <row r="182" spans="2:22">
      <c r="B182" s="99">
        <v>45751</v>
      </c>
      <c r="C182" s="95" t="s">
        <v>134</v>
      </c>
      <c r="D182" s="124" t="s">
        <v>114</v>
      </c>
      <c r="E182" s="124" t="s">
        <v>130</v>
      </c>
      <c r="F182" s="127" t="s">
        <v>122</v>
      </c>
      <c r="G182" s="124" t="s">
        <v>156</v>
      </c>
      <c r="H182" s="124" t="s">
        <v>18</v>
      </c>
      <c r="I182" s="90"/>
      <c r="J182" s="134"/>
      <c r="K182" s="131"/>
      <c r="L182" s="125"/>
      <c r="M182" s="125"/>
      <c r="N182" s="91">
        <v>50</v>
      </c>
      <c r="O182" s="91">
        <f t="shared" si="48"/>
        <v>50</v>
      </c>
      <c r="P182" s="135"/>
      <c r="Q182" s="136"/>
      <c r="R182" s="136"/>
      <c r="S182" s="127"/>
      <c r="T182" s="92"/>
      <c r="U182" s="136"/>
      <c r="V182" s="124"/>
    </row>
    <row r="183" spans="2:22">
      <c r="B183" s="99">
        <v>45751</v>
      </c>
      <c r="C183" s="95" t="s">
        <v>134</v>
      </c>
      <c r="D183" s="124" t="s">
        <v>114</v>
      </c>
      <c r="E183" s="124" t="s">
        <v>130</v>
      </c>
      <c r="F183" s="127" t="s">
        <v>122</v>
      </c>
      <c r="G183" s="124" t="s">
        <v>156</v>
      </c>
      <c r="H183" s="124" t="s">
        <v>224</v>
      </c>
      <c r="I183" s="90"/>
      <c r="J183" s="134"/>
      <c r="K183" s="131"/>
      <c r="L183" s="125"/>
      <c r="M183" s="125"/>
      <c r="N183" s="91">
        <v>50</v>
      </c>
      <c r="O183" s="91">
        <f t="shared" si="48"/>
        <v>50</v>
      </c>
      <c r="P183" s="135"/>
      <c r="Q183" s="136"/>
      <c r="R183" s="136"/>
      <c r="S183" s="127"/>
      <c r="T183" s="92"/>
      <c r="U183" s="136"/>
      <c r="V183" s="124"/>
    </row>
    <row r="184" spans="2:22">
      <c r="B184" s="99">
        <v>45752</v>
      </c>
      <c r="C184" s="95" t="s">
        <v>33</v>
      </c>
      <c r="D184" s="124" t="s">
        <v>114</v>
      </c>
      <c r="E184" s="124" t="s">
        <v>121</v>
      </c>
      <c r="F184" s="127" t="s">
        <v>122</v>
      </c>
      <c r="G184" s="124" t="s">
        <v>168</v>
      </c>
      <c r="H184" s="124" t="s">
        <v>30</v>
      </c>
      <c r="I184" s="90">
        <v>3300</v>
      </c>
      <c r="J184" s="138">
        <v>3000</v>
      </c>
      <c r="K184" s="131">
        <v>3300</v>
      </c>
      <c r="L184" s="125"/>
      <c r="M184" s="125"/>
      <c r="N184" s="91">
        <v>3000</v>
      </c>
      <c r="O184" s="91">
        <f t="shared" si="48"/>
        <v>3000</v>
      </c>
      <c r="P184" s="135">
        <f>(N184+N185+N186)/J184</f>
        <v>1.0333333333333334</v>
      </c>
      <c r="Q184" s="136">
        <v>69</v>
      </c>
      <c r="R184" s="136">
        <v>10</v>
      </c>
      <c r="S184" s="127">
        <f>(N184+N185+N186)/R184</f>
        <v>310</v>
      </c>
      <c r="T184" s="92">
        <f t="shared" ref="T184:T197" si="62">S184/Q184</f>
        <v>4.4927536231884062</v>
      </c>
      <c r="U184" s="136" t="s">
        <v>123</v>
      </c>
      <c r="V184" s="124"/>
    </row>
    <row r="185" spans="2:22">
      <c r="B185" s="99">
        <v>45752</v>
      </c>
      <c r="C185" s="95" t="s">
        <v>33</v>
      </c>
      <c r="D185" s="124" t="s">
        <v>114</v>
      </c>
      <c r="E185" s="124" t="s">
        <v>121</v>
      </c>
      <c r="F185" s="127" t="s">
        <v>122</v>
      </c>
      <c r="G185" s="124" t="s">
        <v>51</v>
      </c>
      <c r="H185" s="124" t="s">
        <v>184</v>
      </c>
      <c r="I185" s="90"/>
      <c r="J185" s="138"/>
      <c r="K185" s="131"/>
      <c r="L185" s="125"/>
      <c r="M185" s="125"/>
      <c r="N185" s="91">
        <v>50</v>
      </c>
      <c r="O185" s="91">
        <f t="shared" si="48"/>
        <v>50</v>
      </c>
      <c r="P185" s="135"/>
      <c r="Q185" s="136"/>
      <c r="R185" s="136"/>
      <c r="S185" s="127"/>
      <c r="T185" s="92"/>
      <c r="U185" s="136"/>
      <c r="V185" s="124"/>
    </row>
    <row r="186" spans="2:22">
      <c r="B186" s="99">
        <v>45752</v>
      </c>
      <c r="C186" s="95" t="s">
        <v>33</v>
      </c>
      <c r="D186" s="124" t="s">
        <v>114</v>
      </c>
      <c r="E186" s="124" t="s">
        <v>121</v>
      </c>
      <c r="F186" s="127" t="s">
        <v>122</v>
      </c>
      <c r="G186" s="124" t="s">
        <v>276</v>
      </c>
      <c r="H186" s="124" t="s">
        <v>277</v>
      </c>
      <c r="I186" s="90"/>
      <c r="J186" s="138"/>
      <c r="K186" s="131"/>
      <c r="L186" s="125"/>
      <c r="M186" s="125"/>
      <c r="N186" s="91">
        <v>50</v>
      </c>
      <c r="O186" s="91">
        <f t="shared" si="48"/>
        <v>50</v>
      </c>
      <c r="P186" s="135"/>
      <c r="Q186" s="136"/>
      <c r="R186" s="136"/>
      <c r="S186" s="127"/>
      <c r="T186" s="92"/>
      <c r="U186" s="136"/>
      <c r="V186" s="124"/>
    </row>
    <row r="187" spans="2:22">
      <c r="B187" s="99">
        <v>45752</v>
      </c>
      <c r="C187" s="95" t="s">
        <v>17</v>
      </c>
      <c r="D187" s="124" t="s">
        <v>114</v>
      </c>
      <c r="E187" s="124" t="s">
        <v>121</v>
      </c>
      <c r="F187" s="127" t="s">
        <v>122</v>
      </c>
      <c r="G187" s="124" t="s">
        <v>148</v>
      </c>
      <c r="H187" s="124" t="s">
        <v>16</v>
      </c>
      <c r="I187" s="90">
        <v>2900</v>
      </c>
      <c r="J187" s="134">
        <v>3000</v>
      </c>
      <c r="K187" s="131">
        <v>2900</v>
      </c>
      <c r="L187" s="125"/>
      <c r="M187" s="125"/>
      <c r="N187" s="91">
        <v>2900</v>
      </c>
      <c r="O187" s="91">
        <f t="shared" si="48"/>
        <v>2900</v>
      </c>
      <c r="P187" s="135">
        <f>(N187+N188+M187)/J187</f>
        <v>1</v>
      </c>
      <c r="Q187" s="136">
        <v>62</v>
      </c>
      <c r="R187" s="136">
        <v>10</v>
      </c>
      <c r="S187" s="127">
        <f>(N187+N188)/R187</f>
        <v>300</v>
      </c>
      <c r="T187" s="92">
        <f t="shared" si="62"/>
        <v>4.838709677419355</v>
      </c>
      <c r="U187" s="136"/>
      <c r="V187" s="124"/>
    </row>
    <row r="188" spans="2:22">
      <c r="B188" s="99">
        <v>45752</v>
      </c>
      <c r="C188" s="95" t="s">
        <v>17</v>
      </c>
      <c r="D188" s="124" t="s">
        <v>114</v>
      </c>
      <c r="E188" s="124" t="s">
        <v>121</v>
      </c>
      <c r="F188" s="127" t="s">
        <v>122</v>
      </c>
      <c r="G188" s="124" t="s">
        <v>274</v>
      </c>
      <c r="H188" s="124" t="s">
        <v>30</v>
      </c>
      <c r="I188" s="90"/>
      <c r="J188" s="134"/>
      <c r="K188" s="131"/>
      <c r="L188" s="125"/>
      <c r="M188" s="125"/>
      <c r="N188" s="91">
        <v>100</v>
      </c>
      <c r="O188" s="91">
        <f t="shared" si="48"/>
        <v>100</v>
      </c>
      <c r="P188" s="135"/>
      <c r="Q188" s="136"/>
      <c r="R188" s="136"/>
      <c r="S188" s="127"/>
      <c r="T188" s="92"/>
      <c r="U188" s="136"/>
      <c r="V188" s="124"/>
    </row>
    <row r="189" spans="2:22">
      <c r="B189" s="99">
        <v>45752</v>
      </c>
      <c r="C189" s="95" t="s">
        <v>32</v>
      </c>
      <c r="D189" s="124" t="s">
        <v>114</v>
      </c>
      <c r="E189" s="124" t="s">
        <v>121</v>
      </c>
      <c r="F189" s="127" t="s">
        <v>122</v>
      </c>
      <c r="G189" s="127" t="s">
        <v>175</v>
      </c>
      <c r="H189" s="124" t="s">
        <v>30</v>
      </c>
      <c r="I189" s="90">
        <v>700</v>
      </c>
      <c r="J189" s="134">
        <v>2800</v>
      </c>
      <c r="K189" s="131">
        <v>700</v>
      </c>
      <c r="L189" s="125"/>
      <c r="M189" s="125"/>
      <c r="N189" s="91">
        <v>700</v>
      </c>
      <c r="O189" s="91">
        <f t="shared" si="48"/>
        <v>700</v>
      </c>
      <c r="P189" s="135">
        <f>(N189+N190+N191+N192+N193)/J189</f>
        <v>0.97928571428571431</v>
      </c>
      <c r="Q189" s="136">
        <v>63</v>
      </c>
      <c r="R189" s="136">
        <v>10</v>
      </c>
      <c r="S189" s="127">
        <f>(N189+N190+N191+N192+N193)/R189</f>
        <v>274.2</v>
      </c>
      <c r="T189" s="92">
        <f t="shared" si="62"/>
        <v>4.352380952380952</v>
      </c>
      <c r="U189" s="136" t="s">
        <v>187</v>
      </c>
      <c r="V189" s="124"/>
    </row>
    <row r="190" spans="2:22">
      <c r="B190" s="99">
        <v>45752</v>
      </c>
      <c r="C190" s="95" t="s">
        <v>32</v>
      </c>
      <c r="D190" s="124" t="s">
        <v>114</v>
      </c>
      <c r="E190" s="124" t="s">
        <v>121</v>
      </c>
      <c r="F190" s="127" t="s">
        <v>122</v>
      </c>
      <c r="G190" s="127" t="s">
        <v>274</v>
      </c>
      <c r="H190" s="124" t="s">
        <v>30</v>
      </c>
      <c r="I190" s="90">
        <v>1900</v>
      </c>
      <c r="J190" s="134"/>
      <c r="K190" s="131">
        <v>1900</v>
      </c>
      <c r="L190" s="125"/>
      <c r="M190" s="125"/>
      <c r="N190" s="91">
        <v>1900</v>
      </c>
      <c r="O190" s="91">
        <f t="shared" si="48"/>
        <v>1900</v>
      </c>
      <c r="P190" s="135"/>
      <c r="Q190" s="136"/>
      <c r="R190" s="136"/>
      <c r="S190" s="127"/>
      <c r="T190" s="92"/>
      <c r="U190" s="136"/>
      <c r="V190" s="124"/>
    </row>
    <row r="191" spans="2:22">
      <c r="B191" s="99">
        <v>45752</v>
      </c>
      <c r="C191" s="95" t="s">
        <v>32</v>
      </c>
      <c r="D191" s="124" t="s">
        <v>114</v>
      </c>
      <c r="E191" s="124" t="s">
        <v>121</v>
      </c>
      <c r="F191" s="127" t="s">
        <v>122</v>
      </c>
      <c r="G191" s="127" t="s">
        <v>274</v>
      </c>
      <c r="H191" s="124" t="s">
        <v>18</v>
      </c>
      <c r="I191" s="90"/>
      <c r="J191" s="134"/>
      <c r="K191" s="131"/>
      <c r="L191" s="125"/>
      <c r="M191" s="125"/>
      <c r="N191" s="91">
        <v>50</v>
      </c>
      <c r="O191" s="91">
        <f t="shared" si="48"/>
        <v>50</v>
      </c>
      <c r="P191" s="135"/>
      <c r="Q191" s="136"/>
      <c r="R191" s="136"/>
      <c r="S191" s="127"/>
      <c r="T191" s="92"/>
      <c r="U191" s="136"/>
      <c r="V191" s="124"/>
    </row>
    <row r="192" spans="2:22">
      <c r="B192" s="99">
        <v>45752</v>
      </c>
      <c r="C192" s="95" t="s">
        <v>32</v>
      </c>
      <c r="D192" s="124" t="s">
        <v>114</v>
      </c>
      <c r="E192" s="124" t="s">
        <v>121</v>
      </c>
      <c r="F192" s="127" t="s">
        <v>122</v>
      </c>
      <c r="G192" s="127" t="s">
        <v>255</v>
      </c>
      <c r="H192" s="124" t="s">
        <v>152</v>
      </c>
      <c r="I192" s="90"/>
      <c r="J192" s="134"/>
      <c r="K192" s="131"/>
      <c r="L192" s="125"/>
      <c r="M192" s="125"/>
      <c r="N192" s="91">
        <v>42</v>
      </c>
      <c r="O192" s="91">
        <f>L192+N192</f>
        <v>42</v>
      </c>
      <c r="P192" s="135"/>
      <c r="Q192" s="136"/>
      <c r="R192" s="136"/>
      <c r="S192" s="127"/>
      <c r="T192" s="92"/>
      <c r="U192" s="136"/>
      <c r="V192" s="124"/>
    </row>
    <row r="193" spans="2:22">
      <c r="B193" s="99">
        <v>45752</v>
      </c>
      <c r="C193" s="95" t="s">
        <v>32</v>
      </c>
      <c r="D193" s="124" t="s">
        <v>114</v>
      </c>
      <c r="E193" s="124" t="s">
        <v>121</v>
      </c>
      <c r="F193" s="127" t="s">
        <v>122</v>
      </c>
      <c r="G193" s="127" t="s">
        <v>148</v>
      </c>
      <c r="H193" s="124" t="s">
        <v>16</v>
      </c>
      <c r="I193" s="90"/>
      <c r="J193" s="134"/>
      <c r="K193" s="131"/>
      <c r="L193" s="125">
        <v>50</v>
      </c>
      <c r="M193" s="125"/>
      <c r="N193" s="91">
        <v>50</v>
      </c>
      <c r="O193" s="91">
        <f t="shared" si="48"/>
        <v>100</v>
      </c>
      <c r="P193" s="135"/>
      <c r="Q193" s="136"/>
      <c r="R193" s="136"/>
      <c r="S193" s="127"/>
      <c r="T193" s="92"/>
      <c r="U193" s="136"/>
      <c r="V193" s="124"/>
    </row>
    <row r="194" spans="2:22">
      <c r="B194" s="99">
        <v>45752</v>
      </c>
      <c r="C194" s="95" t="s">
        <v>34</v>
      </c>
      <c r="D194" s="124" t="s">
        <v>114</v>
      </c>
      <c r="E194" s="124" t="s">
        <v>121</v>
      </c>
      <c r="F194" s="127" t="s">
        <v>122</v>
      </c>
      <c r="G194" s="127" t="s">
        <v>278</v>
      </c>
      <c r="H194" s="124" t="s">
        <v>30</v>
      </c>
      <c r="I194" s="90">
        <v>2800</v>
      </c>
      <c r="J194" s="134">
        <v>2800</v>
      </c>
      <c r="K194" s="131">
        <v>2800</v>
      </c>
      <c r="L194" s="125"/>
      <c r="M194" s="125"/>
      <c r="N194" s="91">
        <v>1350</v>
      </c>
      <c r="O194" s="91">
        <f t="shared" si="48"/>
        <v>1350</v>
      </c>
      <c r="P194" s="135">
        <f>(N194+N195+M194+M195+N196)/J194</f>
        <v>0.8214285714285714</v>
      </c>
      <c r="Q194" s="136">
        <v>61</v>
      </c>
      <c r="R194" s="136">
        <v>10</v>
      </c>
      <c r="S194" s="127">
        <f>(N194+N195+N196)/R194</f>
        <v>230</v>
      </c>
      <c r="T194" s="92">
        <f t="shared" ref="T194" si="63">S194/Q194</f>
        <v>3.7704918032786887</v>
      </c>
      <c r="U194" s="136" t="s">
        <v>177</v>
      </c>
      <c r="V194" s="124" t="s">
        <v>279</v>
      </c>
    </row>
    <row r="195" spans="2:22">
      <c r="B195" s="99">
        <v>45752</v>
      </c>
      <c r="C195" s="95" t="s">
        <v>34</v>
      </c>
      <c r="D195" s="124" t="s">
        <v>114</v>
      </c>
      <c r="E195" s="124" t="s">
        <v>121</v>
      </c>
      <c r="F195" s="127" t="s">
        <v>122</v>
      </c>
      <c r="G195" s="127" t="s">
        <v>242</v>
      </c>
      <c r="H195" s="124" t="s">
        <v>16</v>
      </c>
      <c r="I195" s="90"/>
      <c r="J195" s="134"/>
      <c r="K195" s="131"/>
      <c r="L195" s="125"/>
      <c r="M195" s="125"/>
      <c r="N195" s="91">
        <v>900</v>
      </c>
      <c r="O195" s="91">
        <f t="shared" si="48"/>
        <v>900</v>
      </c>
      <c r="P195" s="135"/>
      <c r="Q195" s="136"/>
      <c r="R195" s="136"/>
      <c r="S195" s="127"/>
      <c r="T195" s="92"/>
      <c r="U195" s="136"/>
      <c r="V195" s="124"/>
    </row>
    <row r="196" spans="2:22">
      <c r="B196" s="99">
        <v>45752</v>
      </c>
      <c r="C196" s="95" t="s">
        <v>34</v>
      </c>
      <c r="D196" s="124" t="s">
        <v>114</v>
      </c>
      <c r="E196" s="124" t="s">
        <v>121</v>
      </c>
      <c r="F196" s="127" t="s">
        <v>122</v>
      </c>
      <c r="G196" s="127" t="s">
        <v>154</v>
      </c>
      <c r="H196" s="124" t="s">
        <v>30</v>
      </c>
      <c r="I196" s="90"/>
      <c r="J196" s="134"/>
      <c r="K196" s="131"/>
      <c r="L196" s="125"/>
      <c r="M196" s="125"/>
      <c r="N196" s="91">
        <v>50</v>
      </c>
      <c r="O196" s="91">
        <f t="shared" si="48"/>
        <v>50</v>
      </c>
      <c r="P196" s="135"/>
      <c r="Q196" s="136"/>
      <c r="R196" s="136"/>
      <c r="S196" s="127"/>
      <c r="T196" s="92"/>
      <c r="U196" s="136"/>
      <c r="V196" s="124"/>
    </row>
    <row r="197" spans="2:22">
      <c r="B197" s="99">
        <v>45752</v>
      </c>
      <c r="C197" s="95" t="s">
        <v>19</v>
      </c>
      <c r="D197" s="124" t="s">
        <v>114</v>
      </c>
      <c r="E197" s="124" t="s">
        <v>121</v>
      </c>
      <c r="F197" s="127" t="s">
        <v>122</v>
      </c>
      <c r="G197" s="127" t="s">
        <v>188</v>
      </c>
      <c r="H197" s="124" t="s">
        <v>16</v>
      </c>
      <c r="I197" s="90">
        <v>2700</v>
      </c>
      <c r="J197" s="134">
        <v>2800</v>
      </c>
      <c r="K197" s="131">
        <v>2700</v>
      </c>
      <c r="L197" s="125"/>
      <c r="M197" s="125"/>
      <c r="N197" s="91">
        <v>1950</v>
      </c>
      <c r="O197" s="91">
        <f t="shared" si="48"/>
        <v>1950</v>
      </c>
      <c r="P197" s="135">
        <f>(N197+N198+N199+N200)/J197</f>
        <v>0.8214285714285714</v>
      </c>
      <c r="Q197" s="136">
        <v>69</v>
      </c>
      <c r="R197" s="136">
        <v>10</v>
      </c>
      <c r="S197" s="127">
        <f>(N197+N198+N199+N200)/R197</f>
        <v>230</v>
      </c>
      <c r="T197" s="92">
        <f t="shared" si="62"/>
        <v>3.3333333333333335</v>
      </c>
      <c r="U197" s="136" t="s">
        <v>137</v>
      </c>
      <c r="V197" s="124" t="s">
        <v>280</v>
      </c>
    </row>
    <row r="198" spans="2:22">
      <c r="B198" s="99">
        <v>45752</v>
      </c>
      <c r="C198" s="95" t="s">
        <v>19</v>
      </c>
      <c r="D198" s="124" t="s">
        <v>114</v>
      </c>
      <c r="E198" s="124" t="s">
        <v>121</v>
      </c>
      <c r="F198" s="127" t="s">
        <v>122</v>
      </c>
      <c r="G198" s="124" t="s">
        <v>281</v>
      </c>
      <c r="H198" s="124" t="s">
        <v>18</v>
      </c>
      <c r="I198" s="90"/>
      <c r="J198" s="134"/>
      <c r="K198" s="131"/>
      <c r="L198" s="125">
        <v>200</v>
      </c>
      <c r="M198" s="125"/>
      <c r="N198" s="91">
        <v>50</v>
      </c>
      <c r="O198" s="91">
        <f t="shared" ref="O198:O225" si="64">L198+N198</f>
        <v>250</v>
      </c>
      <c r="P198" s="135"/>
      <c r="Q198" s="136"/>
      <c r="R198" s="136"/>
      <c r="S198" s="127"/>
      <c r="T198" s="92"/>
      <c r="U198" s="136"/>
      <c r="V198" s="124"/>
    </row>
    <row r="199" spans="2:22">
      <c r="B199" s="99">
        <v>45752</v>
      </c>
      <c r="C199" s="95" t="s">
        <v>19</v>
      </c>
      <c r="D199" s="124" t="s">
        <v>114</v>
      </c>
      <c r="E199" s="124" t="s">
        <v>121</v>
      </c>
      <c r="F199" s="127" t="s">
        <v>122</v>
      </c>
      <c r="G199" s="124" t="s">
        <v>281</v>
      </c>
      <c r="H199" s="124" t="s">
        <v>282</v>
      </c>
      <c r="I199" s="90"/>
      <c r="J199" s="134"/>
      <c r="K199" s="131"/>
      <c r="L199" s="125"/>
      <c r="M199" s="125"/>
      <c r="N199" s="91">
        <v>200</v>
      </c>
      <c r="O199" s="91">
        <f t="shared" si="64"/>
        <v>200</v>
      </c>
      <c r="P199" s="135"/>
      <c r="Q199" s="136"/>
      <c r="R199" s="136"/>
      <c r="S199" s="127"/>
      <c r="T199" s="92"/>
      <c r="U199" s="136"/>
      <c r="V199" s="124"/>
    </row>
    <row r="200" spans="2:22">
      <c r="B200" s="99">
        <v>45752</v>
      </c>
      <c r="C200" s="95" t="s">
        <v>19</v>
      </c>
      <c r="D200" s="124" t="s">
        <v>114</v>
      </c>
      <c r="E200" s="124" t="s">
        <v>121</v>
      </c>
      <c r="F200" s="127" t="s">
        <v>122</v>
      </c>
      <c r="G200" s="124" t="s">
        <v>188</v>
      </c>
      <c r="H200" s="124" t="s">
        <v>30</v>
      </c>
      <c r="I200" s="90"/>
      <c r="J200" s="134"/>
      <c r="K200" s="131"/>
      <c r="L200" s="125"/>
      <c r="M200" s="125"/>
      <c r="N200" s="91">
        <v>100</v>
      </c>
      <c r="O200" s="91">
        <f t="shared" si="64"/>
        <v>100</v>
      </c>
      <c r="P200" s="135"/>
      <c r="Q200" s="136"/>
      <c r="R200" s="136"/>
      <c r="S200" s="127"/>
      <c r="T200" s="92"/>
      <c r="U200" s="136"/>
      <c r="V200" s="124"/>
    </row>
    <row r="201" spans="2:22">
      <c r="B201" s="99">
        <v>45752</v>
      </c>
      <c r="C201" s="95" t="s">
        <v>44</v>
      </c>
      <c r="D201" s="124" t="s">
        <v>114</v>
      </c>
      <c r="E201" s="124" t="s">
        <v>121</v>
      </c>
      <c r="F201" s="127" t="s">
        <v>122</v>
      </c>
      <c r="G201" s="124" t="s">
        <v>157</v>
      </c>
      <c r="H201" s="124" t="s">
        <v>46</v>
      </c>
      <c r="I201" s="90"/>
      <c r="J201" s="134"/>
      <c r="K201" s="131"/>
      <c r="L201" s="125">
        <v>900</v>
      </c>
      <c r="M201" s="125"/>
      <c r="N201" s="91"/>
      <c r="O201" s="91">
        <f t="shared" si="64"/>
        <v>900</v>
      </c>
      <c r="P201" s="135" t="s">
        <v>126</v>
      </c>
      <c r="Q201" s="136">
        <v>39</v>
      </c>
      <c r="R201" s="136">
        <v>2.5</v>
      </c>
      <c r="S201" s="127">
        <f>(N201+M202)/R201</f>
        <v>20</v>
      </c>
      <c r="T201" s="92">
        <f t="shared" ref="T201" si="65">S201/Q201</f>
        <v>0.51282051282051277</v>
      </c>
      <c r="U201" s="136" t="s">
        <v>125</v>
      </c>
      <c r="V201" s="124"/>
    </row>
    <row r="202" spans="2:22">
      <c r="B202" s="99">
        <v>45752</v>
      </c>
      <c r="C202" s="95" t="s">
        <v>44</v>
      </c>
      <c r="D202" s="124" t="s">
        <v>114</v>
      </c>
      <c r="E202" s="124" t="s">
        <v>121</v>
      </c>
      <c r="F202" s="127" t="s">
        <v>122</v>
      </c>
      <c r="G202" s="124" t="s">
        <v>157</v>
      </c>
      <c r="H202" s="124" t="s">
        <v>18</v>
      </c>
      <c r="I202" s="90"/>
      <c r="J202" s="134"/>
      <c r="K202" s="131"/>
      <c r="L202" s="125"/>
      <c r="M202" s="125">
        <v>50</v>
      </c>
      <c r="N202" s="91"/>
      <c r="O202" s="91">
        <f t="shared" si="64"/>
        <v>0</v>
      </c>
      <c r="P202" s="135"/>
      <c r="Q202" s="136"/>
      <c r="R202" s="136"/>
      <c r="S202" s="127"/>
      <c r="T202" s="92"/>
      <c r="U202" s="136"/>
      <c r="V202" s="124"/>
    </row>
    <row r="203" spans="2:22">
      <c r="B203" s="99">
        <v>45752</v>
      </c>
      <c r="C203" s="95" t="s">
        <v>35</v>
      </c>
      <c r="D203" s="124" t="s">
        <v>114</v>
      </c>
      <c r="E203" s="124" t="s">
        <v>121</v>
      </c>
      <c r="F203" s="127" t="s">
        <v>122</v>
      </c>
      <c r="G203" s="127" t="s">
        <v>189</v>
      </c>
      <c r="H203" s="124" t="s">
        <v>197</v>
      </c>
      <c r="I203" s="90">
        <v>2700</v>
      </c>
      <c r="J203" s="134">
        <v>2800</v>
      </c>
      <c r="K203" s="131">
        <v>2700</v>
      </c>
      <c r="L203" s="125"/>
      <c r="M203" s="125"/>
      <c r="N203" s="91">
        <v>2750</v>
      </c>
      <c r="O203" s="91">
        <f t="shared" si="64"/>
        <v>2750</v>
      </c>
      <c r="P203" s="135">
        <f>(N203+N204+M203)/J203</f>
        <v>1</v>
      </c>
      <c r="Q203" s="136">
        <v>74</v>
      </c>
      <c r="R203" s="136">
        <v>10</v>
      </c>
      <c r="S203" s="127">
        <f>(N203+N204)/R203</f>
        <v>280</v>
      </c>
      <c r="T203" s="92">
        <f t="shared" ref="T203" si="66">S203/Q203</f>
        <v>3.7837837837837838</v>
      </c>
      <c r="U203" s="136" t="s">
        <v>135</v>
      </c>
      <c r="V203" s="124"/>
    </row>
    <row r="204" spans="2:22">
      <c r="B204" s="99">
        <v>45752</v>
      </c>
      <c r="C204" s="95" t="s">
        <v>35</v>
      </c>
      <c r="D204" s="124" t="s">
        <v>114</v>
      </c>
      <c r="E204" s="124" t="s">
        <v>121</v>
      </c>
      <c r="F204" s="127" t="s">
        <v>122</v>
      </c>
      <c r="G204" s="127" t="s">
        <v>244</v>
      </c>
      <c r="H204" s="124" t="s">
        <v>152</v>
      </c>
      <c r="I204" s="90"/>
      <c r="J204" s="134"/>
      <c r="K204" s="131"/>
      <c r="L204" s="125"/>
      <c r="M204" s="125"/>
      <c r="N204" s="91">
        <v>50</v>
      </c>
      <c r="O204" s="91">
        <f t="shared" si="64"/>
        <v>50</v>
      </c>
      <c r="P204" s="135"/>
      <c r="Q204" s="136"/>
      <c r="R204" s="136"/>
      <c r="S204" s="127"/>
      <c r="T204" s="92"/>
      <c r="U204" s="136"/>
      <c r="V204" s="124"/>
    </row>
    <row r="205" spans="2:22">
      <c r="B205" s="99">
        <v>45752</v>
      </c>
      <c r="C205" s="95" t="s">
        <v>20</v>
      </c>
      <c r="D205" s="124" t="s">
        <v>114</v>
      </c>
      <c r="E205" s="124" t="s">
        <v>121</v>
      </c>
      <c r="F205" s="127" t="s">
        <v>122</v>
      </c>
      <c r="G205" s="124" t="s">
        <v>261</v>
      </c>
      <c r="H205" s="124" t="s">
        <v>30</v>
      </c>
      <c r="I205" s="90">
        <v>2800</v>
      </c>
      <c r="J205" s="134">
        <v>2800</v>
      </c>
      <c r="K205" s="131">
        <v>2800</v>
      </c>
      <c r="L205" s="125"/>
      <c r="M205" s="125"/>
      <c r="N205" s="91">
        <v>2750</v>
      </c>
      <c r="O205" s="91">
        <f t="shared" si="64"/>
        <v>2750</v>
      </c>
      <c r="P205" s="135">
        <f>(N205+N207+N206)/J205</f>
        <v>1.0357142857142858</v>
      </c>
      <c r="Q205" s="136">
        <v>59</v>
      </c>
      <c r="R205" s="136">
        <v>10</v>
      </c>
      <c r="S205" s="127">
        <f>(N205+N206+N207)/R205</f>
        <v>290</v>
      </c>
      <c r="T205" s="92">
        <f t="shared" ref="T205" si="67">S205/Q205</f>
        <v>4.9152542372881358</v>
      </c>
      <c r="U205" s="136" t="s">
        <v>133</v>
      </c>
      <c r="V205" s="124"/>
    </row>
    <row r="206" spans="2:22">
      <c r="B206" s="99">
        <v>45752</v>
      </c>
      <c r="C206" s="95" t="s">
        <v>20</v>
      </c>
      <c r="D206" s="124" t="s">
        <v>114</v>
      </c>
      <c r="E206" s="124" t="s">
        <v>121</v>
      </c>
      <c r="F206" s="127" t="s">
        <v>122</v>
      </c>
      <c r="G206" s="124" t="s">
        <v>185</v>
      </c>
      <c r="H206" s="124" t="s">
        <v>181</v>
      </c>
      <c r="I206" s="90"/>
      <c r="J206" s="134"/>
      <c r="K206" s="131"/>
      <c r="L206" s="125"/>
      <c r="M206" s="125"/>
      <c r="N206" s="91">
        <v>50</v>
      </c>
      <c r="O206" s="91">
        <f t="shared" si="64"/>
        <v>50</v>
      </c>
      <c r="P206" s="135"/>
      <c r="Q206" s="136"/>
      <c r="R206" s="136"/>
      <c r="S206" s="127"/>
      <c r="T206" s="92"/>
      <c r="U206" s="136"/>
      <c r="V206" s="124"/>
    </row>
    <row r="207" spans="2:22">
      <c r="B207" s="99">
        <v>45752</v>
      </c>
      <c r="C207" s="95" t="s">
        <v>20</v>
      </c>
      <c r="D207" s="124" t="s">
        <v>114</v>
      </c>
      <c r="E207" s="124" t="s">
        <v>121</v>
      </c>
      <c r="F207" s="127" t="s">
        <v>122</v>
      </c>
      <c r="G207" s="124" t="s">
        <v>264</v>
      </c>
      <c r="H207" s="124" t="s">
        <v>16</v>
      </c>
      <c r="I207" s="90"/>
      <c r="J207" s="134"/>
      <c r="K207" s="131"/>
      <c r="L207" s="125"/>
      <c r="M207" s="125"/>
      <c r="N207" s="91">
        <v>100</v>
      </c>
      <c r="O207" s="91">
        <f t="shared" si="64"/>
        <v>100</v>
      </c>
      <c r="P207" s="135"/>
      <c r="Q207" s="136"/>
      <c r="R207" s="136"/>
      <c r="S207" s="127"/>
      <c r="T207" s="92"/>
      <c r="U207" s="136"/>
      <c r="V207" s="124"/>
    </row>
    <row r="208" spans="2:22">
      <c r="B208" s="99">
        <v>45752</v>
      </c>
      <c r="C208" s="95" t="s">
        <v>56</v>
      </c>
      <c r="D208" s="124" t="s">
        <v>114</v>
      </c>
      <c r="E208" s="124" t="s">
        <v>127</v>
      </c>
      <c r="F208" s="127" t="s">
        <v>122</v>
      </c>
      <c r="G208" s="124" t="s">
        <v>151</v>
      </c>
      <c r="H208" s="124" t="s">
        <v>30</v>
      </c>
      <c r="I208" s="90">
        <v>2700</v>
      </c>
      <c r="J208" s="134">
        <v>3500</v>
      </c>
      <c r="K208" s="131">
        <v>2700</v>
      </c>
      <c r="L208" s="125"/>
      <c r="M208" s="125"/>
      <c r="N208" s="91">
        <v>3400</v>
      </c>
      <c r="O208" s="91">
        <f t="shared" si="64"/>
        <v>3400</v>
      </c>
      <c r="P208" s="135">
        <f>(N210+N208+M209)/J208</f>
        <v>1</v>
      </c>
      <c r="Q208" s="136">
        <v>67</v>
      </c>
      <c r="R208" s="136">
        <v>10</v>
      </c>
      <c r="S208" s="127">
        <f>(N208+M209+N210)/R208</f>
        <v>350</v>
      </c>
      <c r="T208" s="92">
        <f t="shared" ref="T208" si="68">S208/Q208</f>
        <v>5.2238805970149258</v>
      </c>
      <c r="U208" s="136" t="s">
        <v>147</v>
      </c>
      <c r="V208" s="124"/>
    </row>
    <row r="209" spans="2:22">
      <c r="B209" s="99">
        <v>45752</v>
      </c>
      <c r="C209" s="95" t="s">
        <v>56</v>
      </c>
      <c r="D209" s="124" t="s">
        <v>114</v>
      </c>
      <c r="E209" s="124" t="s">
        <v>127</v>
      </c>
      <c r="F209" s="127" t="s">
        <v>122</v>
      </c>
      <c r="G209" s="124" t="s">
        <v>151</v>
      </c>
      <c r="H209" s="124" t="s">
        <v>203</v>
      </c>
      <c r="I209" s="90"/>
      <c r="J209" s="134"/>
      <c r="K209" s="131"/>
      <c r="L209" s="125"/>
      <c r="M209" s="125">
        <v>50</v>
      </c>
      <c r="N209" s="91"/>
      <c r="O209" s="91">
        <f t="shared" si="64"/>
        <v>0</v>
      </c>
      <c r="P209" s="135"/>
      <c r="Q209" s="136"/>
      <c r="R209" s="136"/>
      <c r="S209" s="127"/>
      <c r="T209" s="92"/>
      <c r="U209" s="136"/>
      <c r="V209" s="124"/>
    </row>
    <row r="210" spans="2:22">
      <c r="B210" s="99">
        <v>45752</v>
      </c>
      <c r="C210" s="95" t="s">
        <v>56</v>
      </c>
      <c r="D210" s="124" t="s">
        <v>114</v>
      </c>
      <c r="E210" s="124" t="s">
        <v>127</v>
      </c>
      <c r="F210" s="127" t="s">
        <v>122</v>
      </c>
      <c r="G210" s="124" t="s">
        <v>49</v>
      </c>
      <c r="H210" s="124" t="s">
        <v>18</v>
      </c>
      <c r="I210" s="90"/>
      <c r="J210" s="134"/>
      <c r="K210" s="131"/>
      <c r="L210" s="125"/>
      <c r="M210" s="125"/>
      <c r="N210" s="91">
        <v>50</v>
      </c>
      <c r="O210" s="91">
        <f t="shared" si="64"/>
        <v>50</v>
      </c>
      <c r="P210" s="135"/>
      <c r="Q210" s="136"/>
      <c r="R210" s="136"/>
      <c r="S210" s="127"/>
      <c r="T210" s="92"/>
      <c r="U210" s="136"/>
      <c r="V210" s="124"/>
    </row>
    <row r="211" spans="2:22" ht="30">
      <c r="B211" s="99">
        <v>45752</v>
      </c>
      <c r="C211" s="95" t="s">
        <v>57</v>
      </c>
      <c r="D211" s="124" t="s">
        <v>114</v>
      </c>
      <c r="E211" s="124" t="s">
        <v>127</v>
      </c>
      <c r="F211" s="127" t="s">
        <v>122</v>
      </c>
      <c r="G211" s="124" t="s">
        <v>156</v>
      </c>
      <c r="H211" s="124" t="s">
        <v>30</v>
      </c>
      <c r="I211" s="90">
        <v>1000</v>
      </c>
      <c r="J211" s="134">
        <v>2500</v>
      </c>
      <c r="K211" s="131">
        <v>1000</v>
      </c>
      <c r="L211" s="125"/>
      <c r="M211" s="125"/>
      <c r="N211" s="91">
        <v>700</v>
      </c>
      <c r="O211" s="91">
        <f t="shared" si="64"/>
        <v>700</v>
      </c>
      <c r="P211" s="135">
        <f>(N212+N211+N213)/J211</f>
        <v>0.6</v>
      </c>
      <c r="Q211" s="136">
        <v>67</v>
      </c>
      <c r="R211" s="136">
        <v>10</v>
      </c>
      <c r="S211" s="127">
        <f>(N211+N212+N213)/R211</f>
        <v>150</v>
      </c>
      <c r="T211" s="92">
        <f t="shared" ref="T211" si="69">S211/Q211</f>
        <v>2.2388059701492535</v>
      </c>
      <c r="U211" s="136" t="s">
        <v>128</v>
      </c>
      <c r="V211" s="124" t="s">
        <v>283</v>
      </c>
    </row>
    <row r="212" spans="2:22">
      <c r="B212" s="99">
        <v>45752</v>
      </c>
      <c r="C212" s="95" t="s">
        <v>57</v>
      </c>
      <c r="D212" s="124" t="s">
        <v>114</v>
      </c>
      <c r="E212" s="124" t="s">
        <v>127</v>
      </c>
      <c r="F212" s="127" t="s">
        <v>122</v>
      </c>
      <c r="G212" s="124" t="s">
        <v>284</v>
      </c>
      <c r="H212" s="124" t="s">
        <v>30</v>
      </c>
      <c r="I212" s="90">
        <v>1200</v>
      </c>
      <c r="J212" s="134"/>
      <c r="K212" s="131">
        <v>1200</v>
      </c>
      <c r="L212" s="125"/>
      <c r="M212" s="125"/>
      <c r="N212" s="91">
        <v>750</v>
      </c>
      <c r="O212" s="91">
        <f t="shared" si="64"/>
        <v>750</v>
      </c>
      <c r="P212" s="135"/>
      <c r="Q212" s="136"/>
      <c r="R212" s="136"/>
      <c r="S212" s="127"/>
      <c r="T212" s="92"/>
      <c r="U212" s="136"/>
      <c r="V212" s="124" t="s">
        <v>222</v>
      </c>
    </row>
    <row r="213" spans="2:22">
      <c r="B213" s="99">
        <v>45752</v>
      </c>
      <c r="C213" s="95" t="s">
        <v>57</v>
      </c>
      <c r="D213" s="124" t="s">
        <v>114</v>
      </c>
      <c r="E213" s="124" t="s">
        <v>127</v>
      </c>
      <c r="F213" s="127" t="s">
        <v>122</v>
      </c>
      <c r="G213" s="124" t="s">
        <v>216</v>
      </c>
      <c r="H213" s="124" t="s">
        <v>18</v>
      </c>
      <c r="I213" s="90"/>
      <c r="J213" s="134"/>
      <c r="K213" s="131"/>
      <c r="L213" s="125"/>
      <c r="M213" s="125"/>
      <c r="N213" s="91">
        <v>50</v>
      </c>
      <c r="O213" s="91">
        <f t="shared" si="64"/>
        <v>50</v>
      </c>
      <c r="P213" s="135"/>
      <c r="Q213" s="136"/>
      <c r="R213" s="136"/>
      <c r="S213" s="127"/>
      <c r="T213" s="92"/>
      <c r="U213" s="136"/>
      <c r="V213" s="124"/>
    </row>
    <row r="214" spans="2:22" ht="30">
      <c r="B214" s="99">
        <v>45752</v>
      </c>
      <c r="C214" s="128" t="s">
        <v>67</v>
      </c>
      <c r="D214" s="124" t="s">
        <v>114</v>
      </c>
      <c r="E214" s="124" t="s">
        <v>127</v>
      </c>
      <c r="F214" s="127" t="s">
        <v>122</v>
      </c>
      <c r="G214" s="124" t="s">
        <v>176</v>
      </c>
      <c r="H214" s="124" t="s">
        <v>30</v>
      </c>
      <c r="I214" s="90">
        <v>2400</v>
      </c>
      <c r="J214" s="125">
        <v>3200</v>
      </c>
      <c r="K214" s="131">
        <v>2400</v>
      </c>
      <c r="L214" s="125"/>
      <c r="M214" s="125">
        <v>200</v>
      </c>
      <c r="N214" s="91">
        <v>3000</v>
      </c>
      <c r="O214" s="91">
        <f t="shared" si="64"/>
        <v>3000</v>
      </c>
      <c r="P214" s="126">
        <f>(N214+M214)/J214</f>
        <v>1</v>
      </c>
      <c r="Q214" s="127">
        <v>65</v>
      </c>
      <c r="R214" s="127">
        <v>10</v>
      </c>
      <c r="S214" s="127">
        <f t="shared" ref="S214" si="70">(N214+M214)/R214</f>
        <v>320</v>
      </c>
      <c r="T214" s="92">
        <f t="shared" ref="T214" si="71">S214/Q214</f>
        <v>4.9230769230769234</v>
      </c>
      <c r="U214" s="127" t="s">
        <v>132</v>
      </c>
      <c r="V214" s="124" t="s">
        <v>285</v>
      </c>
    </row>
    <row r="215" spans="2:22">
      <c r="B215" s="99">
        <v>45752</v>
      </c>
      <c r="C215" s="95" t="s">
        <v>66</v>
      </c>
      <c r="D215" s="124" t="s">
        <v>114</v>
      </c>
      <c r="E215" s="124" t="s">
        <v>127</v>
      </c>
      <c r="F215" s="127" t="s">
        <v>122</v>
      </c>
      <c r="G215" s="124" t="s">
        <v>51</v>
      </c>
      <c r="H215" s="124" t="s">
        <v>184</v>
      </c>
      <c r="I215" s="90">
        <v>2400</v>
      </c>
      <c r="J215" s="134">
        <v>2700</v>
      </c>
      <c r="K215" s="131">
        <v>2400</v>
      </c>
      <c r="L215" s="125"/>
      <c r="M215" s="125"/>
      <c r="N215" s="91">
        <v>2350</v>
      </c>
      <c r="O215" s="91">
        <f t="shared" si="64"/>
        <v>2350</v>
      </c>
      <c r="P215" s="135">
        <f>(N215+N216)/J215</f>
        <v>0.88888888888888884</v>
      </c>
      <c r="Q215" s="136">
        <v>65</v>
      </c>
      <c r="R215" s="136">
        <v>10</v>
      </c>
      <c r="S215" s="127">
        <f>(N215+N216)/R215</f>
        <v>240</v>
      </c>
      <c r="T215" s="92">
        <f t="shared" ref="T215" si="72">S215/Q215</f>
        <v>3.6923076923076925</v>
      </c>
      <c r="U215" s="136" t="s">
        <v>135</v>
      </c>
      <c r="V215" s="124"/>
    </row>
    <row r="216" spans="2:22">
      <c r="B216" s="99">
        <v>45752</v>
      </c>
      <c r="C216" s="95" t="s">
        <v>66</v>
      </c>
      <c r="D216" s="124" t="s">
        <v>114</v>
      </c>
      <c r="E216" s="124" t="s">
        <v>127</v>
      </c>
      <c r="F216" s="127" t="s">
        <v>122</v>
      </c>
      <c r="G216" s="124" t="s">
        <v>51</v>
      </c>
      <c r="H216" s="124" t="s">
        <v>30</v>
      </c>
      <c r="I216" s="90"/>
      <c r="J216" s="134"/>
      <c r="K216" s="131"/>
      <c r="L216" s="125"/>
      <c r="M216" s="125"/>
      <c r="N216" s="91">
        <v>50</v>
      </c>
      <c r="O216" s="91">
        <f t="shared" si="64"/>
        <v>50</v>
      </c>
      <c r="P216" s="135"/>
      <c r="Q216" s="136"/>
      <c r="R216" s="136"/>
      <c r="S216" s="127"/>
      <c r="T216" s="92"/>
      <c r="U216" s="136"/>
      <c r="V216" s="124"/>
    </row>
    <row r="217" spans="2:22" ht="30">
      <c r="B217" s="99">
        <v>45752</v>
      </c>
      <c r="C217" s="95" t="s">
        <v>68</v>
      </c>
      <c r="D217" s="124" t="s">
        <v>114</v>
      </c>
      <c r="E217" s="124" t="s">
        <v>127</v>
      </c>
      <c r="F217" s="127" t="s">
        <v>122</v>
      </c>
      <c r="G217" s="124" t="s">
        <v>286</v>
      </c>
      <c r="H217" s="124" t="s">
        <v>30</v>
      </c>
      <c r="I217" s="90">
        <v>1800</v>
      </c>
      <c r="J217" s="134">
        <v>2000</v>
      </c>
      <c r="K217" s="131">
        <v>1800</v>
      </c>
      <c r="L217" s="125"/>
      <c r="M217" s="125"/>
      <c r="N217" s="91">
        <v>1200</v>
      </c>
      <c r="O217" s="91">
        <f t="shared" si="64"/>
        <v>1200</v>
      </c>
      <c r="P217" s="135">
        <f>(N217+N218)/J217</f>
        <v>0.625</v>
      </c>
      <c r="Q217" s="136">
        <v>60</v>
      </c>
      <c r="R217" s="136">
        <v>10</v>
      </c>
      <c r="S217" s="127">
        <f>(N217+N218)/R217</f>
        <v>125</v>
      </c>
      <c r="T217" s="92">
        <f t="shared" ref="T217" si="73">S217/Q217</f>
        <v>2.0833333333333335</v>
      </c>
      <c r="U217" s="136" t="s">
        <v>129</v>
      </c>
      <c r="V217" s="124" t="s">
        <v>287</v>
      </c>
    </row>
    <row r="218" spans="2:22">
      <c r="B218" s="99">
        <v>45752</v>
      </c>
      <c r="C218" s="95" t="s">
        <v>68</v>
      </c>
      <c r="D218" s="124" t="s">
        <v>114</v>
      </c>
      <c r="E218" s="124" t="s">
        <v>127</v>
      </c>
      <c r="F218" s="127" t="s">
        <v>122</v>
      </c>
      <c r="G218" s="124" t="s">
        <v>151</v>
      </c>
      <c r="H218" s="124" t="s">
        <v>270</v>
      </c>
      <c r="I218" s="90"/>
      <c r="J218" s="134"/>
      <c r="K218" s="131"/>
      <c r="L218" s="125"/>
      <c r="M218" s="125"/>
      <c r="N218" s="91">
        <v>50</v>
      </c>
      <c r="O218" s="91">
        <f t="shared" si="64"/>
        <v>50</v>
      </c>
      <c r="P218" s="135"/>
      <c r="Q218" s="136"/>
      <c r="R218" s="136"/>
      <c r="S218" s="127"/>
      <c r="T218" s="92"/>
      <c r="U218" s="136"/>
      <c r="V218" s="124"/>
    </row>
    <row r="219" spans="2:22">
      <c r="B219" s="99">
        <v>45752</v>
      </c>
      <c r="C219" s="95" t="s">
        <v>72</v>
      </c>
      <c r="D219" s="124" t="s">
        <v>114</v>
      </c>
      <c r="E219" s="124" t="s">
        <v>130</v>
      </c>
      <c r="F219" s="127" t="s">
        <v>122</v>
      </c>
      <c r="G219" s="124" t="s">
        <v>172</v>
      </c>
      <c r="H219" s="124" t="s">
        <v>30</v>
      </c>
      <c r="I219" s="90"/>
      <c r="J219" s="134">
        <v>3200</v>
      </c>
      <c r="K219" s="131"/>
      <c r="L219" s="125"/>
      <c r="M219" s="125"/>
      <c r="N219" s="91">
        <v>150</v>
      </c>
      <c r="O219" s="91">
        <f t="shared" si="64"/>
        <v>150</v>
      </c>
      <c r="P219" s="135">
        <f>(N219+N220+N221)/J219</f>
        <v>1.046875</v>
      </c>
      <c r="Q219" s="136">
        <v>66</v>
      </c>
      <c r="R219" s="136">
        <v>10</v>
      </c>
      <c r="S219" s="127">
        <f>(N219+N220+N221)/R219</f>
        <v>335</v>
      </c>
      <c r="T219" s="92">
        <f t="shared" ref="T219" si="74">S219/Q219</f>
        <v>5.0757575757575761</v>
      </c>
      <c r="U219" s="136" t="s">
        <v>131</v>
      </c>
      <c r="V219" s="137"/>
    </row>
    <row r="220" spans="2:22">
      <c r="B220" s="99">
        <v>45752</v>
      </c>
      <c r="C220" s="95" t="s">
        <v>72</v>
      </c>
      <c r="D220" s="124" t="s">
        <v>114</v>
      </c>
      <c r="E220" s="124" t="s">
        <v>130</v>
      </c>
      <c r="F220" s="127" t="s">
        <v>122</v>
      </c>
      <c r="G220" s="124" t="s">
        <v>249</v>
      </c>
      <c r="H220" s="124" t="s">
        <v>288</v>
      </c>
      <c r="I220" s="90">
        <v>2600</v>
      </c>
      <c r="J220" s="134"/>
      <c r="K220" s="131">
        <v>2600</v>
      </c>
      <c r="L220" s="125"/>
      <c r="M220" s="125"/>
      <c r="N220" s="91">
        <v>3100</v>
      </c>
      <c r="O220" s="91">
        <f t="shared" si="64"/>
        <v>3100</v>
      </c>
      <c r="P220" s="135"/>
      <c r="Q220" s="136"/>
      <c r="R220" s="136"/>
      <c r="S220" s="127"/>
      <c r="T220" s="92"/>
      <c r="U220" s="136"/>
      <c r="V220" s="137"/>
    </row>
    <row r="221" spans="2:22">
      <c r="B221" s="99">
        <v>45752</v>
      </c>
      <c r="C221" s="95" t="s">
        <v>72</v>
      </c>
      <c r="D221" s="124" t="s">
        <v>114</v>
      </c>
      <c r="E221" s="124" t="s">
        <v>130</v>
      </c>
      <c r="F221" s="127" t="s">
        <v>122</v>
      </c>
      <c r="G221" s="124" t="s">
        <v>151</v>
      </c>
      <c r="H221" s="124" t="s">
        <v>178</v>
      </c>
      <c r="I221" s="90"/>
      <c r="J221" s="134"/>
      <c r="K221" s="131"/>
      <c r="L221" s="125"/>
      <c r="M221" s="125"/>
      <c r="N221" s="91">
        <v>100</v>
      </c>
      <c r="O221" s="91">
        <f t="shared" si="64"/>
        <v>100</v>
      </c>
      <c r="P221" s="135"/>
      <c r="Q221" s="136"/>
      <c r="R221" s="136"/>
      <c r="S221" s="127"/>
      <c r="T221" s="92"/>
      <c r="U221" s="136"/>
      <c r="V221" s="124"/>
    </row>
    <row r="222" spans="2:22">
      <c r="B222" s="99">
        <v>45752</v>
      </c>
      <c r="C222" s="95" t="s">
        <v>73</v>
      </c>
      <c r="D222" s="124" t="s">
        <v>114</v>
      </c>
      <c r="E222" s="124" t="s">
        <v>130</v>
      </c>
      <c r="F222" s="127" t="s">
        <v>122</v>
      </c>
      <c r="G222" s="124" t="s">
        <v>159</v>
      </c>
      <c r="H222" s="124" t="s">
        <v>30</v>
      </c>
      <c r="I222" s="90">
        <v>3200</v>
      </c>
      <c r="J222" s="134">
        <v>3500</v>
      </c>
      <c r="K222" s="131">
        <v>3200</v>
      </c>
      <c r="L222" s="125"/>
      <c r="M222" s="125"/>
      <c r="N222" s="91">
        <v>3200</v>
      </c>
      <c r="O222" s="91">
        <f t="shared" si="64"/>
        <v>3200</v>
      </c>
      <c r="P222" s="135">
        <f>(N222+N223)/J222</f>
        <v>0.94285714285714284</v>
      </c>
      <c r="Q222" s="136">
        <v>64</v>
      </c>
      <c r="R222" s="136">
        <v>10</v>
      </c>
      <c r="S222" s="127">
        <f>(N222+N223)/R222</f>
        <v>330</v>
      </c>
      <c r="T222" s="92">
        <f t="shared" ref="T222" si="75">S222/Q222</f>
        <v>5.15625</v>
      </c>
      <c r="U222" s="136" t="s">
        <v>191</v>
      </c>
      <c r="V222" s="124"/>
    </row>
    <row r="223" spans="2:22">
      <c r="B223" s="99">
        <v>45752</v>
      </c>
      <c r="C223" s="95" t="s">
        <v>73</v>
      </c>
      <c r="D223" s="124" t="s">
        <v>114</v>
      </c>
      <c r="E223" s="124" t="s">
        <v>130</v>
      </c>
      <c r="F223" s="127" t="s">
        <v>122</v>
      </c>
      <c r="G223" s="124" t="s">
        <v>159</v>
      </c>
      <c r="H223" s="124" t="s">
        <v>18</v>
      </c>
      <c r="I223" s="90"/>
      <c r="J223" s="134"/>
      <c r="K223" s="131"/>
      <c r="L223" s="125"/>
      <c r="M223" s="125"/>
      <c r="N223" s="91">
        <v>100</v>
      </c>
      <c r="O223" s="91">
        <f t="shared" si="64"/>
        <v>100</v>
      </c>
      <c r="P223" s="135"/>
      <c r="Q223" s="136"/>
      <c r="R223" s="136"/>
      <c r="S223" s="127"/>
      <c r="T223" s="92"/>
      <c r="U223" s="136"/>
      <c r="V223" s="124"/>
    </row>
    <row r="224" spans="2:22">
      <c r="B224" s="99">
        <v>45752</v>
      </c>
      <c r="C224" s="128" t="s">
        <v>150</v>
      </c>
      <c r="D224" s="124" t="s">
        <v>114</v>
      </c>
      <c r="E224" s="124" t="s">
        <v>130</v>
      </c>
      <c r="F224" s="127" t="s">
        <v>122</v>
      </c>
      <c r="G224" s="124" t="s">
        <v>51</v>
      </c>
      <c r="H224" s="124" t="s">
        <v>184</v>
      </c>
      <c r="I224" s="90">
        <v>3200</v>
      </c>
      <c r="J224" s="125">
        <v>3200</v>
      </c>
      <c r="K224" s="131">
        <v>3200</v>
      </c>
      <c r="L224" s="125"/>
      <c r="M224" s="125">
        <v>750</v>
      </c>
      <c r="N224" s="91">
        <v>2450</v>
      </c>
      <c r="O224" s="91">
        <f t="shared" si="64"/>
        <v>2450</v>
      </c>
      <c r="P224" s="126">
        <f>(N224+M224)/J224</f>
        <v>1</v>
      </c>
      <c r="Q224" s="127">
        <v>65</v>
      </c>
      <c r="R224" s="127">
        <v>10</v>
      </c>
      <c r="S224" s="127">
        <f t="shared" ref="S224" si="76">(N224+M224)/R224</f>
        <v>320</v>
      </c>
      <c r="T224" s="92">
        <f t="shared" ref="T224" si="77">S224/Q224</f>
        <v>4.9230769230769234</v>
      </c>
      <c r="U224" s="127" t="s">
        <v>223</v>
      </c>
      <c r="V224" s="124" t="s">
        <v>289</v>
      </c>
    </row>
    <row r="225" spans="2:22" ht="30">
      <c r="B225" s="99">
        <v>45752</v>
      </c>
      <c r="C225" s="128" t="s">
        <v>134</v>
      </c>
      <c r="D225" s="124" t="s">
        <v>114</v>
      </c>
      <c r="E225" s="124" t="s">
        <v>130</v>
      </c>
      <c r="F225" s="127" t="s">
        <v>122</v>
      </c>
      <c r="G225" s="124" t="s">
        <v>156</v>
      </c>
      <c r="H225" s="124" t="s">
        <v>30</v>
      </c>
      <c r="I225" s="90">
        <v>3000</v>
      </c>
      <c r="J225" s="125">
        <v>3000</v>
      </c>
      <c r="K225" s="131">
        <v>3000</v>
      </c>
      <c r="L225" s="125"/>
      <c r="M225" s="125"/>
      <c r="N225" s="91">
        <v>2550</v>
      </c>
      <c r="O225" s="91">
        <f t="shared" si="64"/>
        <v>2550</v>
      </c>
      <c r="P225" s="126">
        <f>(N225)/J225</f>
        <v>0.85</v>
      </c>
      <c r="Q225" s="127">
        <v>63</v>
      </c>
      <c r="R225" s="127">
        <v>10</v>
      </c>
      <c r="S225" s="127">
        <f t="shared" ref="S225" si="78">(N225+M225)/R225</f>
        <v>255</v>
      </c>
      <c r="T225" s="92">
        <f t="shared" ref="T225" si="79">S225/Q225</f>
        <v>4.0476190476190474</v>
      </c>
      <c r="U225" s="127" t="s">
        <v>136</v>
      </c>
      <c r="V225" s="124" t="s">
        <v>290</v>
      </c>
    </row>
  </sheetData>
  <mergeCells count="360">
    <mergeCell ref="J219:J221"/>
    <mergeCell ref="P219:P221"/>
    <mergeCell ref="Q219:Q221"/>
    <mergeCell ref="R219:R221"/>
    <mergeCell ref="U219:U221"/>
    <mergeCell ref="V219:V220"/>
    <mergeCell ref="J222:J223"/>
    <mergeCell ref="P222:P223"/>
    <mergeCell ref="Q222:Q223"/>
    <mergeCell ref="R222:R223"/>
    <mergeCell ref="U222:U223"/>
    <mergeCell ref="J215:J216"/>
    <mergeCell ref="P215:P216"/>
    <mergeCell ref="Q215:Q216"/>
    <mergeCell ref="R215:R216"/>
    <mergeCell ref="U215:U216"/>
    <mergeCell ref="J217:J218"/>
    <mergeCell ref="P217:P218"/>
    <mergeCell ref="Q217:Q218"/>
    <mergeCell ref="R217:R218"/>
    <mergeCell ref="U217:U218"/>
    <mergeCell ref="J208:J210"/>
    <mergeCell ref="P208:P210"/>
    <mergeCell ref="Q208:Q210"/>
    <mergeCell ref="R208:R210"/>
    <mergeCell ref="U208:U210"/>
    <mergeCell ref="J211:J213"/>
    <mergeCell ref="P211:P213"/>
    <mergeCell ref="Q211:Q213"/>
    <mergeCell ref="R211:R213"/>
    <mergeCell ref="U211:U213"/>
    <mergeCell ref="J203:J204"/>
    <mergeCell ref="P203:P204"/>
    <mergeCell ref="Q203:Q204"/>
    <mergeCell ref="R203:R204"/>
    <mergeCell ref="U203:U204"/>
    <mergeCell ref="J205:J207"/>
    <mergeCell ref="P205:P207"/>
    <mergeCell ref="Q205:Q207"/>
    <mergeCell ref="R205:R207"/>
    <mergeCell ref="U205:U207"/>
    <mergeCell ref="J197:J200"/>
    <mergeCell ref="P197:P200"/>
    <mergeCell ref="Q197:Q200"/>
    <mergeCell ref="R197:R200"/>
    <mergeCell ref="U197:U200"/>
    <mergeCell ref="J201:J202"/>
    <mergeCell ref="P201:P202"/>
    <mergeCell ref="Q201:Q202"/>
    <mergeCell ref="R201:R202"/>
    <mergeCell ref="U201:U202"/>
    <mergeCell ref="J189:J193"/>
    <mergeCell ref="P189:P193"/>
    <mergeCell ref="Q189:Q193"/>
    <mergeCell ref="R189:R193"/>
    <mergeCell ref="U189:U193"/>
    <mergeCell ref="J194:J196"/>
    <mergeCell ref="P194:P196"/>
    <mergeCell ref="Q194:Q196"/>
    <mergeCell ref="R194:R196"/>
    <mergeCell ref="U194:U196"/>
    <mergeCell ref="J184:J186"/>
    <mergeCell ref="P184:P186"/>
    <mergeCell ref="Q184:Q186"/>
    <mergeCell ref="R184:R186"/>
    <mergeCell ref="U184:U188"/>
    <mergeCell ref="J187:J188"/>
    <mergeCell ref="P187:P188"/>
    <mergeCell ref="Q187:Q188"/>
    <mergeCell ref="R187:R188"/>
    <mergeCell ref="V124:V125"/>
    <mergeCell ref="J127:J129"/>
    <mergeCell ref="P127:P129"/>
    <mergeCell ref="Q127:Q129"/>
    <mergeCell ref="R127:R129"/>
    <mergeCell ref="U127:U129"/>
    <mergeCell ref="J119:J123"/>
    <mergeCell ref="P119:P123"/>
    <mergeCell ref="Q119:Q123"/>
    <mergeCell ref="R119:R123"/>
    <mergeCell ref="U119:U123"/>
    <mergeCell ref="J124:J126"/>
    <mergeCell ref="P124:P126"/>
    <mergeCell ref="Q124:Q126"/>
    <mergeCell ref="R124:R126"/>
    <mergeCell ref="U124:U126"/>
    <mergeCell ref="J110:J114"/>
    <mergeCell ref="P110:P114"/>
    <mergeCell ref="Q110:Q114"/>
    <mergeCell ref="R110:R114"/>
    <mergeCell ref="U110:U114"/>
    <mergeCell ref="J116:J118"/>
    <mergeCell ref="P116:P118"/>
    <mergeCell ref="Q116:Q118"/>
    <mergeCell ref="R116:R118"/>
    <mergeCell ref="U116:U118"/>
    <mergeCell ref="J103:J106"/>
    <mergeCell ref="P103:P106"/>
    <mergeCell ref="Q103:Q106"/>
    <mergeCell ref="R103:R106"/>
    <mergeCell ref="U103:U106"/>
    <mergeCell ref="J107:J109"/>
    <mergeCell ref="P107:P109"/>
    <mergeCell ref="Q107:Q109"/>
    <mergeCell ref="R107:R109"/>
    <mergeCell ref="U107:U109"/>
    <mergeCell ref="J97:J99"/>
    <mergeCell ref="P97:P99"/>
    <mergeCell ref="Q97:Q99"/>
    <mergeCell ref="R97:R99"/>
    <mergeCell ref="U97:U99"/>
    <mergeCell ref="J100:J102"/>
    <mergeCell ref="P100:P102"/>
    <mergeCell ref="Q100:Q102"/>
    <mergeCell ref="R100:R102"/>
    <mergeCell ref="U100:U102"/>
    <mergeCell ref="J92:J94"/>
    <mergeCell ref="P92:P94"/>
    <mergeCell ref="Q92:Q94"/>
    <mergeCell ref="R92:R94"/>
    <mergeCell ref="U92:U94"/>
    <mergeCell ref="V92:V93"/>
    <mergeCell ref="J95:J96"/>
    <mergeCell ref="P95:P96"/>
    <mergeCell ref="Q95:Q96"/>
    <mergeCell ref="R95:R96"/>
    <mergeCell ref="U95:U96"/>
    <mergeCell ref="J87:J88"/>
    <mergeCell ref="P87:P88"/>
    <mergeCell ref="Q87:Q88"/>
    <mergeCell ref="R87:R88"/>
    <mergeCell ref="U87:U88"/>
    <mergeCell ref="J90:J91"/>
    <mergeCell ref="P90:P91"/>
    <mergeCell ref="Q90:Q91"/>
    <mergeCell ref="R90:R91"/>
    <mergeCell ref="U90:U91"/>
    <mergeCell ref="P12:P13"/>
    <mergeCell ref="Q12:Q13"/>
    <mergeCell ref="R12:R13"/>
    <mergeCell ref="U12:U13"/>
    <mergeCell ref="B4:U4"/>
    <mergeCell ref="J12:J13"/>
    <mergeCell ref="J10:J11"/>
    <mergeCell ref="P10:P11"/>
    <mergeCell ref="Q10:Q11"/>
    <mergeCell ref="R10:R11"/>
    <mergeCell ref="U10:U11"/>
    <mergeCell ref="J6:J8"/>
    <mergeCell ref="P6:P8"/>
    <mergeCell ref="Q6:Q8"/>
    <mergeCell ref="R6:R8"/>
    <mergeCell ref="U6:U8"/>
    <mergeCell ref="J26:J30"/>
    <mergeCell ref="P26:P30"/>
    <mergeCell ref="Q26:Q30"/>
    <mergeCell ref="R26:R30"/>
    <mergeCell ref="U26:U30"/>
    <mergeCell ref="J14:J15"/>
    <mergeCell ref="P14:P15"/>
    <mergeCell ref="Q14:Q15"/>
    <mergeCell ref="R14:R15"/>
    <mergeCell ref="U14:U15"/>
    <mergeCell ref="J16:J18"/>
    <mergeCell ref="P16:P18"/>
    <mergeCell ref="Q16:Q18"/>
    <mergeCell ref="R16:R18"/>
    <mergeCell ref="U16:U18"/>
    <mergeCell ref="J19:J21"/>
    <mergeCell ref="P19:P21"/>
    <mergeCell ref="Q19:Q21"/>
    <mergeCell ref="R19:R21"/>
    <mergeCell ref="U19:U21"/>
    <mergeCell ref="J22:J23"/>
    <mergeCell ref="P22:P23"/>
    <mergeCell ref="Q22:Q23"/>
    <mergeCell ref="R22:R23"/>
    <mergeCell ref="U22:U23"/>
    <mergeCell ref="J24:J25"/>
    <mergeCell ref="P24:P25"/>
    <mergeCell ref="Q24:Q25"/>
    <mergeCell ref="R24:R25"/>
    <mergeCell ref="U24:U25"/>
    <mergeCell ref="J42:J43"/>
    <mergeCell ref="P42:P43"/>
    <mergeCell ref="Q42:Q43"/>
    <mergeCell ref="R42:R43"/>
    <mergeCell ref="U42:U43"/>
    <mergeCell ref="J33:J35"/>
    <mergeCell ref="P33:P35"/>
    <mergeCell ref="Q33:Q35"/>
    <mergeCell ref="R33:R35"/>
    <mergeCell ref="U33:U35"/>
    <mergeCell ref="J37:J38"/>
    <mergeCell ref="P37:P38"/>
    <mergeCell ref="Q37:Q38"/>
    <mergeCell ref="R37:R38"/>
    <mergeCell ref="U37:U38"/>
    <mergeCell ref="J39:J41"/>
    <mergeCell ref="P39:P41"/>
    <mergeCell ref="Q39:Q41"/>
    <mergeCell ref="R39:R41"/>
    <mergeCell ref="U39:U41"/>
    <mergeCell ref="U45:U46"/>
    <mergeCell ref="J48:J49"/>
    <mergeCell ref="P48:P49"/>
    <mergeCell ref="Q48:Q49"/>
    <mergeCell ref="R48:R49"/>
    <mergeCell ref="U48:U49"/>
    <mergeCell ref="J45:J46"/>
    <mergeCell ref="P45:P46"/>
    <mergeCell ref="Q45:Q46"/>
    <mergeCell ref="R45:R46"/>
    <mergeCell ref="U50:U51"/>
    <mergeCell ref="J52:J54"/>
    <mergeCell ref="P52:P54"/>
    <mergeCell ref="Q52:Q54"/>
    <mergeCell ref="R52:R54"/>
    <mergeCell ref="U52:U54"/>
    <mergeCell ref="J50:J51"/>
    <mergeCell ref="P50:P51"/>
    <mergeCell ref="Q50:Q51"/>
    <mergeCell ref="R50:R51"/>
    <mergeCell ref="U56:U57"/>
    <mergeCell ref="J58:J59"/>
    <mergeCell ref="P58:P59"/>
    <mergeCell ref="Q58:Q59"/>
    <mergeCell ref="R58:R59"/>
    <mergeCell ref="U58:U59"/>
    <mergeCell ref="J56:J57"/>
    <mergeCell ref="P56:P57"/>
    <mergeCell ref="Q56:Q57"/>
    <mergeCell ref="R56:R57"/>
    <mergeCell ref="U60:U61"/>
    <mergeCell ref="J62:J65"/>
    <mergeCell ref="P62:P65"/>
    <mergeCell ref="Q62:Q65"/>
    <mergeCell ref="R62:R65"/>
    <mergeCell ref="U62:U65"/>
    <mergeCell ref="J60:J61"/>
    <mergeCell ref="P60:P61"/>
    <mergeCell ref="Q60:Q61"/>
    <mergeCell ref="R60:R61"/>
    <mergeCell ref="U66:U68"/>
    <mergeCell ref="J69:J73"/>
    <mergeCell ref="P69:P73"/>
    <mergeCell ref="Q69:Q73"/>
    <mergeCell ref="R69:R73"/>
    <mergeCell ref="U69:U73"/>
    <mergeCell ref="J66:J68"/>
    <mergeCell ref="P66:P68"/>
    <mergeCell ref="Q66:Q68"/>
    <mergeCell ref="R66:R68"/>
    <mergeCell ref="V77:V78"/>
    <mergeCell ref="J79:J80"/>
    <mergeCell ref="P79:P80"/>
    <mergeCell ref="Q79:Q80"/>
    <mergeCell ref="R79:R80"/>
    <mergeCell ref="U79:U80"/>
    <mergeCell ref="U74:U76"/>
    <mergeCell ref="J77:J78"/>
    <mergeCell ref="P77:P78"/>
    <mergeCell ref="Q77:Q78"/>
    <mergeCell ref="R77:R78"/>
    <mergeCell ref="U77:U78"/>
    <mergeCell ref="J74:J76"/>
    <mergeCell ref="P74:P76"/>
    <mergeCell ref="Q74:Q76"/>
    <mergeCell ref="R74:R76"/>
    <mergeCell ref="U81:U82"/>
    <mergeCell ref="J83:J86"/>
    <mergeCell ref="P83:P86"/>
    <mergeCell ref="Q83:Q86"/>
    <mergeCell ref="R83:R86"/>
    <mergeCell ref="U83:U86"/>
    <mergeCell ref="J81:J82"/>
    <mergeCell ref="P81:P82"/>
    <mergeCell ref="Q81:Q82"/>
    <mergeCell ref="R81:R82"/>
    <mergeCell ref="J132:J133"/>
    <mergeCell ref="P132:P133"/>
    <mergeCell ref="Q132:Q133"/>
    <mergeCell ref="R132:R133"/>
    <mergeCell ref="U132:U133"/>
    <mergeCell ref="J134:J137"/>
    <mergeCell ref="P134:P137"/>
    <mergeCell ref="Q134:Q137"/>
    <mergeCell ref="R134:R137"/>
    <mergeCell ref="U134:U137"/>
    <mergeCell ref="J138:J141"/>
    <mergeCell ref="P138:P141"/>
    <mergeCell ref="Q138:Q141"/>
    <mergeCell ref="R138:R141"/>
    <mergeCell ref="U138:U141"/>
    <mergeCell ref="J142:J144"/>
    <mergeCell ref="P142:P144"/>
    <mergeCell ref="Q142:Q144"/>
    <mergeCell ref="R142:R144"/>
    <mergeCell ref="U142:U144"/>
    <mergeCell ref="J145:J146"/>
    <mergeCell ref="P145:P146"/>
    <mergeCell ref="Q145:Q146"/>
    <mergeCell ref="R145:R146"/>
    <mergeCell ref="U145:U146"/>
    <mergeCell ref="J147:J148"/>
    <mergeCell ref="P147:P148"/>
    <mergeCell ref="Q147:Q148"/>
    <mergeCell ref="R147:R148"/>
    <mergeCell ref="U147:U148"/>
    <mergeCell ref="J149:J151"/>
    <mergeCell ref="P149:P151"/>
    <mergeCell ref="Q149:Q151"/>
    <mergeCell ref="R149:R151"/>
    <mergeCell ref="U149:U151"/>
    <mergeCell ref="J152:J156"/>
    <mergeCell ref="P152:P156"/>
    <mergeCell ref="Q152:Q156"/>
    <mergeCell ref="R152:R156"/>
    <mergeCell ref="U152:U156"/>
    <mergeCell ref="J157:J159"/>
    <mergeCell ref="P157:P159"/>
    <mergeCell ref="Q157:Q159"/>
    <mergeCell ref="R157:R159"/>
    <mergeCell ref="U157:U159"/>
    <mergeCell ref="J160:J163"/>
    <mergeCell ref="P160:P163"/>
    <mergeCell ref="Q160:Q163"/>
    <mergeCell ref="R160:R163"/>
    <mergeCell ref="U160:U163"/>
    <mergeCell ref="J165:J167"/>
    <mergeCell ref="P165:P167"/>
    <mergeCell ref="Q165:Q167"/>
    <mergeCell ref="R165:R167"/>
    <mergeCell ref="U165:U167"/>
    <mergeCell ref="J168:J171"/>
    <mergeCell ref="P168:P171"/>
    <mergeCell ref="Q168:Q171"/>
    <mergeCell ref="R168:R171"/>
    <mergeCell ref="U168:U171"/>
    <mergeCell ref="J172:J174"/>
    <mergeCell ref="P172:P174"/>
    <mergeCell ref="Q172:Q174"/>
    <mergeCell ref="R172:R174"/>
    <mergeCell ref="U172:U174"/>
    <mergeCell ref="V172:V173"/>
    <mergeCell ref="J175:J178"/>
    <mergeCell ref="P175:P178"/>
    <mergeCell ref="Q175:Q178"/>
    <mergeCell ref="R175:R178"/>
    <mergeCell ref="U175:U178"/>
    <mergeCell ref="J179:J180"/>
    <mergeCell ref="P179:P180"/>
    <mergeCell ref="Q179:Q180"/>
    <mergeCell ref="R179:R180"/>
    <mergeCell ref="U179:U180"/>
    <mergeCell ref="J181:J183"/>
    <mergeCell ref="P181:P183"/>
    <mergeCell ref="Q181:Q183"/>
    <mergeCell ref="R181:R183"/>
    <mergeCell ref="U181:U183"/>
  </mergeCells>
  <conditionalFormatting sqref="P6">
    <cfRule type="cellIs" dxfId="20526" priority="1791" operator="lessThan">
      <formula>1</formula>
    </cfRule>
    <cfRule type="cellIs" dxfId="20525" priority="1792" operator="lessThan">
      <formula>0.95</formula>
    </cfRule>
    <cfRule type="cellIs" dxfId="20524" priority="1793" operator="lessThan">
      <formula>0.95</formula>
    </cfRule>
  </conditionalFormatting>
  <conditionalFormatting sqref="P6">
    <cfRule type="cellIs" dxfId="20523" priority="1790" operator="lessThan">
      <formula>0.95</formula>
    </cfRule>
  </conditionalFormatting>
  <conditionalFormatting sqref="P6">
    <cfRule type="cellIs" dxfId="20522" priority="1785" operator="lessThan">
      <formula>0.95</formula>
    </cfRule>
    <cfRule type="cellIs" dxfId="20521" priority="1786" operator="greaterThan">
      <formula>0.95</formula>
    </cfRule>
    <cfRule type="cellIs" dxfId="20520" priority="1787" operator="between">
      <formula>0.93</formula>
      <formula>0.96</formula>
    </cfRule>
    <cfRule type="cellIs" dxfId="20519" priority="1788" operator="lessThan">
      <formula>0.93</formula>
    </cfRule>
    <cfRule type="cellIs" dxfId="20518" priority="1789" operator="greaterThan">
      <formula>0.95</formula>
    </cfRule>
  </conditionalFormatting>
  <conditionalFormatting sqref="P6">
    <cfRule type="cellIs" dxfId="20517" priority="1776" operator="lessThan">
      <formula>0.95</formula>
    </cfRule>
  </conditionalFormatting>
  <conditionalFormatting sqref="P6">
    <cfRule type="cellIs" dxfId="20516" priority="1794" operator="lessThan">
      <formula>0.95</formula>
    </cfRule>
    <cfRule type="cellIs" dxfId="20515" priority="1795" operator="lessThan">
      <formula>0.99</formula>
    </cfRule>
    <cfRule type="cellIs" dxfId="20514" priority="1796" operator="lessThan">
      <formula>0.95</formula>
    </cfRule>
    <cfRule type="cellIs" dxfId="20513" priority="1797" operator="greaterThan">
      <formula>0.95</formula>
    </cfRule>
    <cfRule type="cellIs" dxfId="20512" priority="1798" operator="between">
      <formula>0.93</formula>
      <formula>0.96</formula>
    </cfRule>
    <cfRule type="cellIs" dxfId="20511" priority="1799" operator="lessThan">
      <formula>0.93</formula>
    </cfRule>
    <cfRule type="cellIs" dxfId="20510" priority="1800" operator="greaterThan">
      <formula>0.95</formula>
    </cfRule>
  </conditionalFormatting>
  <conditionalFormatting sqref="P6">
    <cfRule type="cellIs" dxfId="20509" priority="1783" operator="lessThan">
      <formula>0.99</formula>
    </cfRule>
    <cfRule type="cellIs" dxfId="20508" priority="1784" operator="lessThan">
      <formula>0.99</formula>
    </cfRule>
  </conditionalFormatting>
  <conditionalFormatting sqref="P6">
    <cfRule type="cellIs" dxfId="20507" priority="1777" operator="lessThan">
      <formula>0.99</formula>
    </cfRule>
    <cfRule type="cellIs" dxfId="20506" priority="1778" operator="lessThan">
      <formula>0.95</formula>
    </cfRule>
    <cfRule type="cellIs" dxfId="20505" priority="1779" operator="greaterThan">
      <formula>0.95</formula>
    </cfRule>
    <cfRule type="cellIs" dxfId="20504" priority="1780" operator="between">
      <formula>0.93</formula>
      <formula>0.96</formula>
    </cfRule>
    <cfRule type="cellIs" dxfId="20503" priority="1781" operator="lessThan">
      <formula>0.93</formula>
    </cfRule>
    <cfRule type="cellIs" dxfId="20502" priority="1782" operator="greaterThan">
      <formula>0.95</formula>
    </cfRule>
  </conditionalFormatting>
  <conditionalFormatting sqref="P9:P10">
    <cfRule type="cellIs" dxfId="20501" priority="1769" operator="lessThan">
      <formula>0.95</formula>
    </cfRule>
    <cfRule type="cellIs" dxfId="20500" priority="1770" operator="lessThan">
      <formula>0.99</formula>
    </cfRule>
    <cfRule type="cellIs" dxfId="20499" priority="1771" operator="lessThan">
      <formula>0.95</formula>
    </cfRule>
    <cfRule type="cellIs" dxfId="20498" priority="1772" operator="greaterThan">
      <formula>0.95</formula>
    </cfRule>
    <cfRule type="cellIs" dxfId="20497" priority="1773" operator="between">
      <formula>0.93</formula>
      <formula>0.96</formula>
    </cfRule>
    <cfRule type="cellIs" dxfId="20496" priority="1774" operator="lessThan">
      <formula>0.93</formula>
    </cfRule>
    <cfRule type="cellIs" dxfId="20495" priority="1775" operator="greaterThan">
      <formula>0.95</formula>
    </cfRule>
  </conditionalFormatting>
  <conditionalFormatting sqref="P9:P10">
    <cfRule type="cellIs" dxfId="20494" priority="1766" operator="lessThan">
      <formula>1</formula>
    </cfRule>
    <cfRule type="cellIs" dxfId="20493" priority="1767" operator="lessThan">
      <formula>0.95</formula>
    </cfRule>
    <cfRule type="cellIs" dxfId="20492" priority="1768" operator="lessThan">
      <formula>0.95</formula>
    </cfRule>
  </conditionalFormatting>
  <conditionalFormatting sqref="P9:P10">
    <cfRule type="cellIs" dxfId="20491" priority="1765" operator="lessThan">
      <formula>0.95</formula>
    </cfRule>
  </conditionalFormatting>
  <conditionalFormatting sqref="P9:P10">
    <cfRule type="cellIs" dxfId="20490" priority="1760" operator="lessThan">
      <formula>0.95</formula>
    </cfRule>
    <cfRule type="cellIs" dxfId="20489" priority="1761" operator="greaterThan">
      <formula>0.95</formula>
    </cfRule>
    <cfRule type="cellIs" dxfId="20488" priority="1762" operator="between">
      <formula>0.93</formula>
      <formula>0.96</formula>
    </cfRule>
    <cfRule type="cellIs" dxfId="20487" priority="1763" operator="lessThan">
      <formula>0.93</formula>
    </cfRule>
    <cfRule type="cellIs" dxfId="20486" priority="1764" operator="greaterThan">
      <formula>0.95</formula>
    </cfRule>
  </conditionalFormatting>
  <conditionalFormatting sqref="P9:P10">
    <cfRule type="cellIs" dxfId="20485" priority="1758" operator="lessThan">
      <formula>0.99</formula>
    </cfRule>
    <cfRule type="cellIs" dxfId="20484" priority="1759" operator="lessThan">
      <formula>0.99</formula>
    </cfRule>
  </conditionalFormatting>
  <conditionalFormatting sqref="P9:P10">
    <cfRule type="cellIs" dxfId="20483" priority="1752" operator="lessThan">
      <formula>0.99</formula>
    </cfRule>
    <cfRule type="cellIs" dxfId="20482" priority="1753" operator="lessThan">
      <formula>0.95</formula>
    </cfRule>
    <cfRule type="cellIs" dxfId="20481" priority="1754" operator="greaterThan">
      <formula>0.95</formula>
    </cfRule>
    <cfRule type="cellIs" dxfId="20480" priority="1755" operator="between">
      <formula>0.93</formula>
      <formula>0.96</formula>
    </cfRule>
    <cfRule type="cellIs" dxfId="20479" priority="1756" operator="lessThan">
      <formula>0.93</formula>
    </cfRule>
    <cfRule type="cellIs" dxfId="20478" priority="1757" operator="greaterThan">
      <formula>0.95</formula>
    </cfRule>
  </conditionalFormatting>
  <conditionalFormatting sqref="P9:P10">
    <cfRule type="cellIs" dxfId="20477" priority="1751" operator="lessThan">
      <formula>0.95</formula>
    </cfRule>
  </conditionalFormatting>
  <conditionalFormatting sqref="P44">
    <cfRule type="cellIs" dxfId="20476" priority="1741" operator="lessThan">
      <formula>1</formula>
    </cfRule>
    <cfRule type="cellIs" dxfId="20475" priority="1742" operator="lessThan">
      <formula>0.95</formula>
    </cfRule>
    <cfRule type="cellIs" dxfId="20474" priority="1743" operator="lessThan">
      <formula>0.95</formula>
    </cfRule>
  </conditionalFormatting>
  <conditionalFormatting sqref="P44">
    <cfRule type="cellIs" dxfId="20473" priority="1740" operator="lessThan">
      <formula>0.95</formula>
    </cfRule>
  </conditionalFormatting>
  <conditionalFormatting sqref="P44">
    <cfRule type="cellIs" dxfId="20472" priority="1735" operator="lessThan">
      <formula>0.95</formula>
    </cfRule>
    <cfRule type="cellIs" dxfId="20471" priority="1736" operator="greaterThan">
      <formula>0.95</formula>
    </cfRule>
    <cfRule type="cellIs" dxfId="20470" priority="1737" operator="between">
      <formula>0.93</formula>
      <formula>0.96</formula>
    </cfRule>
    <cfRule type="cellIs" dxfId="20469" priority="1738" operator="lessThan">
      <formula>0.93</formula>
    </cfRule>
    <cfRule type="cellIs" dxfId="20468" priority="1739" operator="greaterThan">
      <formula>0.95</formula>
    </cfRule>
  </conditionalFormatting>
  <conditionalFormatting sqref="P44">
    <cfRule type="cellIs" dxfId="20467" priority="1726" operator="lessThan">
      <formula>0.95</formula>
    </cfRule>
  </conditionalFormatting>
  <conditionalFormatting sqref="P44">
    <cfRule type="cellIs" dxfId="20466" priority="1744" operator="lessThan">
      <formula>0.95</formula>
    </cfRule>
    <cfRule type="cellIs" dxfId="20465" priority="1745" operator="lessThan">
      <formula>0.99</formula>
    </cfRule>
    <cfRule type="cellIs" dxfId="20464" priority="1746" operator="lessThan">
      <formula>0.95</formula>
    </cfRule>
    <cfRule type="cellIs" dxfId="20463" priority="1747" operator="greaterThan">
      <formula>0.95</formula>
    </cfRule>
    <cfRule type="cellIs" dxfId="20462" priority="1748" operator="between">
      <formula>0.93</formula>
      <formula>0.96</formula>
    </cfRule>
    <cfRule type="cellIs" dxfId="20461" priority="1749" operator="lessThan">
      <formula>0.93</formula>
    </cfRule>
    <cfRule type="cellIs" dxfId="20460" priority="1750" operator="greaterThan">
      <formula>0.95</formula>
    </cfRule>
  </conditionalFormatting>
  <conditionalFormatting sqref="P44">
    <cfRule type="cellIs" dxfId="20459" priority="1733" operator="lessThan">
      <formula>0.99</formula>
    </cfRule>
    <cfRule type="cellIs" dxfId="20458" priority="1734" operator="lessThan">
      <formula>0.99</formula>
    </cfRule>
  </conditionalFormatting>
  <conditionalFormatting sqref="P44">
    <cfRule type="cellIs" dxfId="20457" priority="1727" operator="lessThan">
      <formula>0.99</formula>
    </cfRule>
    <cfRule type="cellIs" dxfId="20456" priority="1728" operator="lessThan">
      <formula>0.95</formula>
    </cfRule>
    <cfRule type="cellIs" dxfId="20455" priority="1729" operator="greaterThan">
      <formula>0.95</formula>
    </cfRule>
    <cfRule type="cellIs" dxfId="20454" priority="1730" operator="between">
      <formula>0.93</formula>
      <formula>0.96</formula>
    </cfRule>
    <cfRule type="cellIs" dxfId="20453" priority="1731" operator="lessThan">
      <formula>0.93</formula>
    </cfRule>
    <cfRule type="cellIs" dxfId="20452" priority="1732" operator="greaterThan">
      <formula>0.95</formula>
    </cfRule>
  </conditionalFormatting>
  <conditionalFormatting sqref="P14 P19 P22">
    <cfRule type="cellIs" dxfId="20451" priority="1719" operator="lessThan">
      <formula>0.95</formula>
    </cfRule>
    <cfRule type="cellIs" dxfId="20450" priority="1720" operator="lessThan">
      <formula>0.99</formula>
    </cfRule>
    <cfRule type="cellIs" dxfId="20449" priority="1721" operator="lessThan">
      <formula>0.95</formula>
    </cfRule>
    <cfRule type="cellIs" dxfId="20448" priority="1722" operator="greaterThan">
      <formula>0.95</formula>
    </cfRule>
    <cfRule type="cellIs" dxfId="20447" priority="1723" operator="between">
      <formula>0.93</formula>
      <formula>0.96</formula>
    </cfRule>
    <cfRule type="cellIs" dxfId="20446" priority="1724" operator="lessThan">
      <formula>0.93</formula>
    </cfRule>
    <cfRule type="cellIs" dxfId="20445" priority="1725" operator="greaterThan">
      <formula>0.95</formula>
    </cfRule>
  </conditionalFormatting>
  <conditionalFormatting sqref="P14 P19 P22">
    <cfRule type="cellIs" dxfId="20444" priority="1716" operator="lessThan">
      <formula>1</formula>
    </cfRule>
    <cfRule type="cellIs" dxfId="20443" priority="1717" operator="lessThan">
      <formula>0.95</formula>
    </cfRule>
    <cfRule type="cellIs" dxfId="20442" priority="1718" operator="lessThan">
      <formula>0.95</formula>
    </cfRule>
  </conditionalFormatting>
  <conditionalFormatting sqref="P14 P19 P22">
    <cfRule type="cellIs" dxfId="20441" priority="1715" operator="lessThan">
      <formula>0.95</formula>
    </cfRule>
  </conditionalFormatting>
  <conditionalFormatting sqref="P14 P19 P22">
    <cfRule type="cellIs" dxfId="20440" priority="1710" operator="lessThan">
      <formula>0.95</formula>
    </cfRule>
    <cfRule type="cellIs" dxfId="20439" priority="1711" operator="greaterThan">
      <formula>0.95</formula>
    </cfRule>
    <cfRule type="cellIs" dxfId="20438" priority="1712" operator="between">
      <formula>0.93</formula>
      <formula>0.96</formula>
    </cfRule>
    <cfRule type="cellIs" dxfId="20437" priority="1713" operator="lessThan">
      <formula>0.93</formula>
    </cfRule>
    <cfRule type="cellIs" dxfId="20436" priority="1714" operator="greaterThan">
      <formula>0.95</formula>
    </cfRule>
  </conditionalFormatting>
  <conditionalFormatting sqref="P14 P19 P22">
    <cfRule type="cellIs" dxfId="20435" priority="1708" operator="lessThan">
      <formula>0.99</formula>
    </cfRule>
    <cfRule type="cellIs" dxfId="20434" priority="1709" operator="lessThan">
      <formula>0.99</formula>
    </cfRule>
  </conditionalFormatting>
  <conditionalFormatting sqref="P14 P19 P22">
    <cfRule type="cellIs" dxfId="20433" priority="1702" operator="lessThan">
      <formula>0.99</formula>
    </cfRule>
    <cfRule type="cellIs" dxfId="20432" priority="1703" operator="lessThan">
      <formula>0.95</formula>
    </cfRule>
    <cfRule type="cellIs" dxfId="20431" priority="1704" operator="greaterThan">
      <formula>0.95</formula>
    </cfRule>
    <cfRule type="cellIs" dxfId="20430" priority="1705" operator="between">
      <formula>0.93</formula>
      <formula>0.96</formula>
    </cfRule>
    <cfRule type="cellIs" dxfId="20429" priority="1706" operator="lessThan">
      <formula>0.93</formula>
    </cfRule>
    <cfRule type="cellIs" dxfId="20428" priority="1707" operator="greaterThan">
      <formula>0.95</formula>
    </cfRule>
  </conditionalFormatting>
  <conditionalFormatting sqref="P14 P19 P22">
    <cfRule type="cellIs" dxfId="20427" priority="1701" operator="lessThan">
      <formula>0.95</formula>
    </cfRule>
  </conditionalFormatting>
  <conditionalFormatting sqref="P39">
    <cfRule type="cellIs" dxfId="20426" priority="1666" operator="lessThan">
      <formula>1</formula>
    </cfRule>
    <cfRule type="cellIs" dxfId="20425" priority="1667" operator="lessThan">
      <formula>0.95</formula>
    </cfRule>
    <cfRule type="cellIs" dxfId="20424" priority="1668" operator="lessThan">
      <formula>0.95</formula>
    </cfRule>
  </conditionalFormatting>
  <conditionalFormatting sqref="P39">
    <cfRule type="cellIs" dxfId="20423" priority="1665" operator="lessThan">
      <formula>0.95</formula>
    </cfRule>
  </conditionalFormatting>
  <conditionalFormatting sqref="P39">
    <cfRule type="cellIs" dxfId="20422" priority="1660" operator="lessThan">
      <formula>0.95</formula>
    </cfRule>
    <cfRule type="cellIs" dxfId="20421" priority="1661" operator="greaterThan">
      <formula>0.95</formula>
    </cfRule>
    <cfRule type="cellIs" dxfId="20420" priority="1662" operator="between">
      <formula>0.93</formula>
      <formula>0.96</formula>
    </cfRule>
    <cfRule type="cellIs" dxfId="20419" priority="1663" operator="lessThan">
      <formula>0.93</formula>
    </cfRule>
    <cfRule type="cellIs" dxfId="20418" priority="1664" operator="greaterThan">
      <formula>0.95</formula>
    </cfRule>
  </conditionalFormatting>
  <conditionalFormatting sqref="P39">
    <cfRule type="cellIs" dxfId="20417" priority="1651" operator="lessThan">
      <formula>0.95</formula>
    </cfRule>
  </conditionalFormatting>
  <conditionalFormatting sqref="P39">
    <cfRule type="cellIs" dxfId="20416" priority="1669" operator="lessThan">
      <formula>0.95</formula>
    </cfRule>
    <cfRule type="cellIs" dxfId="20415" priority="1670" operator="lessThan">
      <formula>0.99</formula>
    </cfRule>
    <cfRule type="cellIs" dxfId="20414" priority="1671" operator="lessThan">
      <formula>0.95</formula>
    </cfRule>
    <cfRule type="cellIs" dxfId="20413" priority="1672" operator="greaterThan">
      <formula>0.95</formula>
    </cfRule>
    <cfRule type="cellIs" dxfId="20412" priority="1673" operator="between">
      <formula>0.93</formula>
      <formula>0.96</formula>
    </cfRule>
    <cfRule type="cellIs" dxfId="20411" priority="1674" operator="lessThan">
      <formula>0.93</formula>
    </cfRule>
    <cfRule type="cellIs" dxfId="20410" priority="1675" operator="greaterThan">
      <formula>0.95</formula>
    </cfRule>
  </conditionalFormatting>
  <conditionalFormatting sqref="P39">
    <cfRule type="cellIs" dxfId="20409" priority="1658" operator="lessThan">
      <formula>0.99</formula>
    </cfRule>
    <cfRule type="cellIs" dxfId="20408" priority="1659" operator="lessThan">
      <formula>0.99</formula>
    </cfRule>
  </conditionalFormatting>
  <conditionalFormatting sqref="P39">
    <cfRule type="cellIs" dxfId="20407" priority="1652" operator="lessThan">
      <formula>0.99</formula>
    </cfRule>
    <cfRule type="cellIs" dxfId="20406" priority="1653" operator="lessThan">
      <formula>0.95</formula>
    </cfRule>
    <cfRule type="cellIs" dxfId="20405" priority="1654" operator="greaterThan">
      <formula>0.95</formula>
    </cfRule>
    <cfRule type="cellIs" dxfId="20404" priority="1655" operator="between">
      <formula>0.93</formula>
      <formula>0.96</formula>
    </cfRule>
    <cfRule type="cellIs" dxfId="20403" priority="1656" operator="lessThan">
      <formula>0.93</formula>
    </cfRule>
    <cfRule type="cellIs" dxfId="20402" priority="1657" operator="greaterThan">
      <formula>0.95</formula>
    </cfRule>
  </conditionalFormatting>
  <conditionalFormatting sqref="P26">
    <cfRule type="cellIs" dxfId="20401" priority="1691" operator="lessThan">
      <formula>1</formula>
    </cfRule>
    <cfRule type="cellIs" dxfId="20400" priority="1692" operator="lessThan">
      <formula>0.95</formula>
    </cfRule>
    <cfRule type="cellIs" dxfId="20399" priority="1693" operator="lessThan">
      <formula>0.95</formula>
    </cfRule>
  </conditionalFormatting>
  <conditionalFormatting sqref="P26">
    <cfRule type="cellIs" dxfId="20398" priority="1690" operator="lessThan">
      <formula>0.95</formula>
    </cfRule>
  </conditionalFormatting>
  <conditionalFormatting sqref="P26">
    <cfRule type="cellIs" dxfId="20397" priority="1685" operator="lessThan">
      <formula>0.95</formula>
    </cfRule>
    <cfRule type="cellIs" dxfId="20396" priority="1686" operator="greaterThan">
      <formula>0.95</formula>
    </cfRule>
    <cfRule type="cellIs" dxfId="20395" priority="1687" operator="between">
      <formula>0.93</formula>
      <formula>0.96</formula>
    </cfRule>
    <cfRule type="cellIs" dxfId="20394" priority="1688" operator="lessThan">
      <formula>0.93</formula>
    </cfRule>
    <cfRule type="cellIs" dxfId="20393" priority="1689" operator="greaterThan">
      <formula>0.95</formula>
    </cfRule>
  </conditionalFormatting>
  <conditionalFormatting sqref="P26">
    <cfRule type="cellIs" dxfId="20392" priority="1676" operator="lessThan">
      <formula>0.95</formula>
    </cfRule>
  </conditionalFormatting>
  <conditionalFormatting sqref="P26">
    <cfRule type="cellIs" dxfId="20391" priority="1694" operator="lessThan">
      <formula>0.95</formula>
    </cfRule>
    <cfRule type="cellIs" dxfId="20390" priority="1695" operator="lessThan">
      <formula>0.99</formula>
    </cfRule>
    <cfRule type="cellIs" dxfId="20389" priority="1696" operator="lessThan">
      <formula>0.95</formula>
    </cfRule>
    <cfRule type="cellIs" dxfId="20388" priority="1697" operator="greaterThan">
      <formula>0.95</formula>
    </cfRule>
    <cfRule type="cellIs" dxfId="20387" priority="1698" operator="between">
      <formula>0.93</formula>
      <formula>0.96</formula>
    </cfRule>
    <cfRule type="cellIs" dxfId="20386" priority="1699" operator="lessThan">
      <formula>0.93</formula>
    </cfRule>
    <cfRule type="cellIs" dxfId="20385" priority="1700" operator="greaterThan">
      <formula>0.95</formula>
    </cfRule>
  </conditionalFormatting>
  <conditionalFormatting sqref="P26">
    <cfRule type="cellIs" dxfId="20384" priority="1683" operator="lessThan">
      <formula>0.99</formula>
    </cfRule>
    <cfRule type="cellIs" dxfId="20383" priority="1684" operator="lessThan">
      <formula>0.99</formula>
    </cfRule>
  </conditionalFormatting>
  <conditionalFormatting sqref="P26">
    <cfRule type="cellIs" dxfId="20382" priority="1677" operator="lessThan">
      <formula>0.99</formula>
    </cfRule>
    <cfRule type="cellIs" dxfId="20381" priority="1678" operator="lessThan">
      <formula>0.95</formula>
    </cfRule>
    <cfRule type="cellIs" dxfId="20380" priority="1679" operator="greaterThan">
      <formula>0.95</formula>
    </cfRule>
    <cfRule type="cellIs" dxfId="20379" priority="1680" operator="between">
      <formula>0.93</formula>
      <formula>0.96</formula>
    </cfRule>
    <cfRule type="cellIs" dxfId="20378" priority="1681" operator="lessThan">
      <formula>0.93</formula>
    </cfRule>
    <cfRule type="cellIs" dxfId="20377" priority="1682" operator="greaterThan">
      <formula>0.95</formula>
    </cfRule>
  </conditionalFormatting>
  <conditionalFormatting sqref="P33">
    <cfRule type="cellIs" dxfId="20376" priority="1644" operator="lessThan">
      <formula>0.95</formula>
    </cfRule>
    <cfRule type="cellIs" dxfId="20375" priority="1645" operator="lessThan">
      <formula>0.99</formula>
    </cfRule>
    <cfRule type="cellIs" dxfId="20374" priority="1646" operator="lessThan">
      <formula>0.95</formula>
    </cfRule>
    <cfRule type="cellIs" dxfId="20373" priority="1647" operator="greaterThan">
      <formula>0.95</formula>
    </cfRule>
    <cfRule type="cellIs" dxfId="20372" priority="1648" operator="between">
      <formula>0.93</formula>
      <formula>0.96</formula>
    </cfRule>
    <cfRule type="cellIs" dxfId="20371" priority="1649" operator="lessThan">
      <formula>0.93</formula>
    </cfRule>
    <cfRule type="cellIs" dxfId="20370" priority="1650" operator="greaterThan">
      <formula>0.95</formula>
    </cfRule>
  </conditionalFormatting>
  <conditionalFormatting sqref="P33">
    <cfRule type="cellIs" dxfId="20369" priority="1641" operator="lessThan">
      <formula>1</formula>
    </cfRule>
    <cfRule type="cellIs" dxfId="20368" priority="1642" operator="lessThan">
      <formula>0.95</formula>
    </cfRule>
    <cfRule type="cellIs" dxfId="20367" priority="1643" operator="lessThan">
      <formula>0.95</formula>
    </cfRule>
  </conditionalFormatting>
  <conditionalFormatting sqref="P33">
    <cfRule type="cellIs" dxfId="20366" priority="1640" operator="lessThan">
      <formula>0.95</formula>
    </cfRule>
  </conditionalFormatting>
  <conditionalFormatting sqref="P33">
    <cfRule type="cellIs" dxfId="20365" priority="1635" operator="lessThan">
      <formula>0.95</formula>
    </cfRule>
    <cfRule type="cellIs" dxfId="20364" priority="1636" operator="greaterThan">
      <formula>0.95</formula>
    </cfRule>
    <cfRule type="cellIs" dxfId="20363" priority="1637" operator="between">
      <formula>0.93</formula>
      <formula>0.96</formula>
    </cfRule>
    <cfRule type="cellIs" dxfId="20362" priority="1638" operator="lessThan">
      <formula>0.93</formula>
    </cfRule>
    <cfRule type="cellIs" dxfId="20361" priority="1639" operator="greaterThan">
      <formula>0.95</formula>
    </cfRule>
  </conditionalFormatting>
  <conditionalFormatting sqref="P33">
    <cfRule type="cellIs" dxfId="20360" priority="1633" operator="lessThan">
      <formula>0.99</formula>
    </cfRule>
    <cfRule type="cellIs" dxfId="20359" priority="1634" operator="lessThan">
      <formula>0.99</formula>
    </cfRule>
  </conditionalFormatting>
  <conditionalFormatting sqref="P33">
    <cfRule type="cellIs" dxfId="20358" priority="1627" operator="lessThan">
      <formula>0.99</formula>
    </cfRule>
    <cfRule type="cellIs" dxfId="20357" priority="1628" operator="lessThan">
      <formula>0.95</formula>
    </cfRule>
    <cfRule type="cellIs" dxfId="20356" priority="1629" operator="greaterThan">
      <formula>0.95</formula>
    </cfRule>
    <cfRule type="cellIs" dxfId="20355" priority="1630" operator="between">
      <formula>0.93</formula>
      <formula>0.96</formula>
    </cfRule>
    <cfRule type="cellIs" dxfId="20354" priority="1631" operator="lessThan">
      <formula>0.93</formula>
    </cfRule>
    <cfRule type="cellIs" dxfId="20353" priority="1632" operator="greaterThan">
      <formula>0.95</formula>
    </cfRule>
  </conditionalFormatting>
  <conditionalFormatting sqref="P33">
    <cfRule type="cellIs" dxfId="20352" priority="1626" operator="lessThan">
      <formula>0.95</formula>
    </cfRule>
  </conditionalFormatting>
  <conditionalFormatting sqref="P31:P32">
    <cfRule type="cellIs" dxfId="20351" priority="1616" operator="lessThan">
      <formula>1</formula>
    </cfRule>
    <cfRule type="cellIs" dxfId="20350" priority="1617" operator="lessThan">
      <formula>0.95</formula>
    </cfRule>
    <cfRule type="cellIs" dxfId="20349" priority="1618" operator="lessThan">
      <formula>0.95</formula>
    </cfRule>
  </conditionalFormatting>
  <conditionalFormatting sqref="P31:P32">
    <cfRule type="cellIs" dxfId="20348" priority="1615" operator="lessThan">
      <formula>0.95</formula>
    </cfRule>
  </conditionalFormatting>
  <conditionalFormatting sqref="P31:P32">
    <cfRule type="cellIs" dxfId="20347" priority="1610" operator="lessThan">
      <formula>0.95</formula>
    </cfRule>
    <cfRule type="cellIs" dxfId="20346" priority="1611" operator="greaterThan">
      <formula>0.95</formula>
    </cfRule>
    <cfRule type="cellIs" dxfId="20345" priority="1612" operator="between">
      <formula>0.93</formula>
      <formula>0.96</formula>
    </cfRule>
    <cfRule type="cellIs" dxfId="20344" priority="1613" operator="lessThan">
      <formula>0.93</formula>
    </cfRule>
    <cfRule type="cellIs" dxfId="20343" priority="1614" operator="greaterThan">
      <formula>0.95</formula>
    </cfRule>
  </conditionalFormatting>
  <conditionalFormatting sqref="P31:P32">
    <cfRule type="cellIs" dxfId="20342" priority="1601" operator="lessThan">
      <formula>0.95</formula>
    </cfRule>
  </conditionalFormatting>
  <conditionalFormatting sqref="P31:P32">
    <cfRule type="cellIs" dxfId="20341" priority="1619" operator="lessThan">
      <formula>0.95</formula>
    </cfRule>
    <cfRule type="cellIs" dxfId="20340" priority="1620" operator="lessThan">
      <formula>0.99</formula>
    </cfRule>
    <cfRule type="cellIs" dxfId="20339" priority="1621" operator="lessThan">
      <formula>0.95</formula>
    </cfRule>
    <cfRule type="cellIs" dxfId="20338" priority="1622" operator="greaterThan">
      <formula>0.95</formula>
    </cfRule>
    <cfRule type="cellIs" dxfId="20337" priority="1623" operator="between">
      <formula>0.93</formula>
      <formula>0.96</formula>
    </cfRule>
    <cfRule type="cellIs" dxfId="20336" priority="1624" operator="lessThan">
      <formula>0.93</formula>
    </cfRule>
    <cfRule type="cellIs" dxfId="20335" priority="1625" operator="greaterThan">
      <formula>0.95</formula>
    </cfRule>
  </conditionalFormatting>
  <conditionalFormatting sqref="P31:P32">
    <cfRule type="cellIs" dxfId="20334" priority="1608" operator="lessThan">
      <formula>0.99</formula>
    </cfRule>
    <cfRule type="cellIs" dxfId="20333" priority="1609" operator="lessThan">
      <formula>0.99</formula>
    </cfRule>
  </conditionalFormatting>
  <conditionalFormatting sqref="P31:P32">
    <cfRule type="cellIs" dxfId="20332" priority="1602" operator="lessThan">
      <formula>0.99</formula>
    </cfRule>
    <cfRule type="cellIs" dxfId="20331" priority="1603" operator="lessThan">
      <formula>0.95</formula>
    </cfRule>
    <cfRule type="cellIs" dxfId="20330" priority="1604" operator="greaterThan">
      <formula>0.95</formula>
    </cfRule>
    <cfRule type="cellIs" dxfId="20329" priority="1605" operator="between">
      <formula>0.93</formula>
      <formula>0.96</formula>
    </cfRule>
    <cfRule type="cellIs" dxfId="20328" priority="1606" operator="lessThan">
      <formula>0.93</formula>
    </cfRule>
    <cfRule type="cellIs" dxfId="20327" priority="1607" operator="greaterThan">
      <formula>0.95</formula>
    </cfRule>
  </conditionalFormatting>
  <conditionalFormatting sqref="P36">
    <cfRule type="cellIs" dxfId="20326" priority="1591" operator="lessThan">
      <formula>1</formula>
    </cfRule>
    <cfRule type="cellIs" dxfId="20325" priority="1592" operator="lessThan">
      <formula>0.95</formula>
    </cfRule>
    <cfRule type="cellIs" dxfId="20324" priority="1593" operator="lessThan">
      <formula>0.95</formula>
    </cfRule>
  </conditionalFormatting>
  <conditionalFormatting sqref="P36">
    <cfRule type="cellIs" dxfId="20323" priority="1590" operator="lessThan">
      <formula>0.95</formula>
    </cfRule>
  </conditionalFormatting>
  <conditionalFormatting sqref="P36">
    <cfRule type="cellIs" dxfId="20322" priority="1585" operator="lessThan">
      <formula>0.95</formula>
    </cfRule>
    <cfRule type="cellIs" dxfId="20321" priority="1586" operator="greaterThan">
      <formula>0.95</formula>
    </cfRule>
    <cfRule type="cellIs" dxfId="20320" priority="1587" operator="between">
      <formula>0.93</formula>
      <formula>0.96</formula>
    </cfRule>
    <cfRule type="cellIs" dxfId="20319" priority="1588" operator="lessThan">
      <formula>0.93</formula>
    </cfRule>
    <cfRule type="cellIs" dxfId="20318" priority="1589" operator="greaterThan">
      <formula>0.95</formula>
    </cfRule>
  </conditionalFormatting>
  <conditionalFormatting sqref="P36">
    <cfRule type="cellIs" dxfId="20317" priority="1576" operator="lessThan">
      <formula>0.95</formula>
    </cfRule>
  </conditionalFormatting>
  <conditionalFormatting sqref="P36">
    <cfRule type="cellIs" dxfId="20316" priority="1594" operator="lessThan">
      <formula>0.95</formula>
    </cfRule>
    <cfRule type="cellIs" dxfId="20315" priority="1595" operator="lessThan">
      <formula>0.99</formula>
    </cfRule>
    <cfRule type="cellIs" dxfId="20314" priority="1596" operator="lessThan">
      <formula>0.95</formula>
    </cfRule>
    <cfRule type="cellIs" dxfId="20313" priority="1597" operator="greaterThan">
      <formula>0.95</formula>
    </cfRule>
    <cfRule type="cellIs" dxfId="20312" priority="1598" operator="between">
      <formula>0.93</formula>
      <formula>0.96</formula>
    </cfRule>
    <cfRule type="cellIs" dxfId="20311" priority="1599" operator="lessThan">
      <formula>0.93</formula>
    </cfRule>
    <cfRule type="cellIs" dxfId="20310" priority="1600" operator="greaterThan">
      <formula>0.95</formula>
    </cfRule>
  </conditionalFormatting>
  <conditionalFormatting sqref="P36">
    <cfRule type="cellIs" dxfId="20309" priority="1583" operator="lessThan">
      <formula>0.99</formula>
    </cfRule>
    <cfRule type="cellIs" dxfId="20308" priority="1584" operator="lessThan">
      <formula>0.99</formula>
    </cfRule>
  </conditionalFormatting>
  <conditionalFormatting sqref="P36">
    <cfRule type="cellIs" dxfId="20307" priority="1577" operator="lessThan">
      <formula>0.99</formula>
    </cfRule>
    <cfRule type="cellIs" dxfId="20306" priority="1578" operator="lessThan">
      <formula>0.95</formula>
    </cfRule>
    <cfRule type="cellIs" dxfId="20305" priority="1579" operator="greaterThan">
      <formula>0.95</formula>
    </cfRule>
    <cfRule type="cellIs" dxfId="20304" priority="1580" operator="between">
      <formula>0.93</formula>
      <formula>0.96</formula>
    </cfRule>
    <cfRule type="cellIs" dxfId="20303" priority="1581" operator="lessThan">
      <formula>0.93</formula>
    </cfRule>
    <cfRule type="cellIs" dxfId="20302" priority="1582" operator="greaterThan">
      <formula>0.95</formula>
    </cfRule>
  </conditionalFormatting>
  <conditionalFormatting sqref="P37">
    <cfRule type="cellIs" dxfId="20301" priority="1566" operator="lessThan">
      <formula>1</formula>
    </cfRule>
    <cfRule type="cellIs" dxfId="20300" priority="1567" operator="lessThan">
      <formula>0.95</formula>
    </cfRule>
    <cfRule type="cellIs" dxfId="20299" priority="1568" operator="lessThan">
      <formula>0.95</formula>
    </cfRule>
  </conditionalFormatting>
  <conditionalFormatting sqref="P37">
    <cfRule type="cellIs" dxfId="20298" priority="1565" operator="lessThan">
      <formula>0.95</formula>
    </cfRule>
  </conditionalFormatting>
  <conditionalFormatting sqref="P37">
    <cfRule type="cellIs" dxfId="20297" priority="1560" operator="lessThan">
      <formula>0.95</formula>
    </cfRule>
    <cfRule type="cellIs" dxfId="20296" priority="1561" operator="greaterThan">
      <formula>0.95</formula>
    </cfRule>
    <cfRule type="cellIs" dxfId="20295" priority="1562" operator="between">
      <formula>0.93</formula>
      <formula>0.96</formula>
    </cfRule>
    <cfRule type="cellIs" dxfId="20294" priority="1563" operator="lessThan">
      <formula>0.93</formula>
    </cfRule>
    <cfRule type="cellIs" dxfId="20293" priority="1564" operator="greaterThan">
      <formula>0.95</formula>
    </cfRule>
  </conditionalFormatting>
  <conditionalFormatting sqref="P37">
    <cfRule type="cellIs" dxfId="20292" priority="1551" operator="lessThan">
      <formula>0.95</formula>
    </cfRule>
  </conditionalFormatting>
  <conditionalFormatting sqref="P37">
    <cfRule type="cellIs" dxfId="20291" priority="1569" operator="lessThan">
      <formula>0.95</formula>
    </cfRule>
    <cfRule type="cellIs" dxfId="20290" priority="1570" operator="lessThan">
      <formula>0.99</formula>
    </cfRule>
    <cfRule type="cellIs" dxfId="20289" priority="1571" operator="lessThan">
      <formula>0.95</formula>
    </cfRule>
    <cfRule type="cellIs" dxfId="20288" priority="1572" operator="greaterThan">
      <formula>0.95</formula>
    </cfRule>
    <cfRule type="cellIs" dxfId="20287" priority="1573" operator="between">
      <formula>0.93</formula>
      <formula>0.96</formula>
    </cfRule>
    <cfRule type="cellIs" dxfId="20286" priority="1574" operator="lessThan">
      <formula>0.93</formula>
    </cfRule>
    <cfRule type="cellIs" dxfId="20285" priority="1575" operator="greaterThan">
      <formula>0.95</formula>
    </cfRule>
  </conditionalFormatting>
  <conditionalFormatting sqref="P37">
    <cfRule type="cellIs" dxfId="20284" priority="1558" operator="lessThan">
      <formula>0.99</formula>
    </cfRule>
    <cfRule type="cellIs" dxfId="20283" priority="1559" operator="lessThan">
      <formula>0.99</formula>
    </cfRule>
  </conditionalFormatting>
  <conditionalFormatting sqref="P37">
    <cfRule type="cellIs" dxfId="20282" priority="1552" operator="lessThan">
      <formula>0.99</formula>
    </cfRule>
    <cfRule type="cellIs" dxfId="20281" priority="1553" operator="lessThan">
      <formula>0.95</formula>
    </cfRule>
    <cfRule type="cellIs" dxfId="20280" priority="1554" operator="greaterThan">
      <formula>0.95</formula>
    </cfRule>
    <cfRule type="cellIs" dxfId="20279" priority="1555" operator="between">
      <formula>0.93</formula>
      <formula>0.96</formula>
    </cfRule>
    <cfRule type="cellIs" dxfId="20278" priority="1556" operator="lessThan">
      <formula>0.93</formula>
    </cfRule>
    <cfRule type="cellIs" dxfId="20277" priority="1557" operator="greaterThan">
      <formula>0.95</formula>
    </cfRule>
  </conditionalFormatting>
  <conditionalFormatting sqref="P42">
    <cfRule type="cellIs" dxfId="20276" priority="1541" operator="lessThan">
      <formula>1</formula>
    </cfRule>
    <cfRule type="cellIs" dxfId="20275" priority="1542" operator="lessThan">
      <formula>0.95</formula>
    </cfRule>
    <cfRule type="cellIs" dxfId="20274" priority="1543" operator="lessThan">
      <formula>0.95</formula>
    </cfRule>
  </conditionalFormatting>
  <conditionalFormatting sqref="P42">
    <cfRule type="cellIs" dxfId="20273" priority="1540" operator="lessThan">
      <formula>0.95</formula>
    </cfRule>
  </conditionalFormatting>
  <conditionalFormatting sqref="P42">
    <cfRule type="cellIs" dxfId="20272" priority="1535" operator="lessThan">
      <formula>0.95</formula>
    </cfRule>
    <cfRule type="cellIs" dxfId="20271" priority="1536" operator="greaterThan">
      <formula>0.95</formula>
    </cfRule>
    <cfRule type="cellIs" dxfId="20270" priority="1537" operator="between">
      <formula>0.93</formula>
      <formula>0.96</formula>
    </cfRule>
    <cfRule type="cellIs" dxfId="20269" priority="1538" operator="lessThan">
      <formula>0.93</formula>
    </cfRule>
    <cfRule type="cellIs" dxfId="20268" priority="1539" operator="greaterThan">
      <formula>0.95</formula>
    </cfRule>
  </conditionalFormatting>
  <conditionalFormatting sqref="P42">
    <cfRule type="cellIs" dxfId="20267" priority="1526" operator="lessThan">
      <formula>0.95</formula>
    </cfRule>
  </conditionalFormatting>
  <conditionalFormatting sqref="P42">
    <cfRule type="cellIs" dxfId="20266" priority="1544" operator="lessThan">
      <formula>0.95</formula>
    </cfRule>
    <cfRule type="cellIs" dxfId="20265" priority="1545" operator="lessThan">
      <formula>0.99</formula>
    </cfRule>
    <cfRule type="cellIs" dxfId="20264" priority="1546" operator="lessThan">
      <formula>0.95</formula>
    </cfRule>
    <cfRule type="cellIs" dxfId="20263" priority="1547" operator="greaterThan">
      <formula>0.95</formula>
    </cfRule>
    <cfRule type="cellIs" dxfId="20262" priority="1548" operator="between">
      <formula>0.93</formula>
      <formula>0.96</formula>
    </cfRule>
    <cfRule type="cellIs" dxfId="20261" priority="1549" operator="lessThan">
      <formula>0.93</formula>
    </cfRule>
    <cfRule type="cellIs" dxfId="20260" priority="1550" operator="greaterThan">
      <formula>0.95</formula>
    </cfRule>
  </conditionalFormatting>
  <conditionalFormatting sqref="P42">
    <cfRule type="cellIs" dxfId="20259" priority="1533" operator="lessThan">
      <formula>0.99</formula>
    </cfRule>
    <cfRule type="cellIs" dxfId="20258" priority="1534" operator="lessThan">
      <formula>0.99</formula>
    </cfRule>
  </conditionalFormatting>
  <conditionalFormatting sqref="P42">
    <cfRule type="cellIs" dxfId="20257" priority="1527" operator="lessThan">
      <formula>0.99</formula>
    </cfRule>
    <cfRule type="cellIs" dxfId="20256" priority="1528" operator="lessThan">
      <formula>0.95</formula>
    </cfRule>
    <cfRule type="cellIs" dxfId="20255" priority="1529" operator="greaterThan">
      <formula>0.95</formula>
    </cfRule>
    <cfRule type="cellIs" dxfId="20254" priority="1530" operator="between">
      <formula>0.93</formula>
      <formula>0.96</formula>
    </cfRule>
    <cfRule type="cellIs" dxfId="20253" priority="1531" operator="lessThan">
      <formula>0.93</formula>
    </cfRule>
    <cfRule type="cellIs" dxfId="20252" priority="1532" operator="greaterThan">
      <formula>0.95</formula>
    </cfRule>
  </conditionalFormatting>
  <conditionalFormatting sqref="P16">
    <cfRule type="cellIs" dxfId="20251" priority="1519" operator="lessThan">
      <formula>0.95</formula>
    </cfRule>
    <cfRule type="cellIs" dxfId="20250" priority="1520" operator="lessThan">
      <formula>0.99</formula>
    </cfRule>
    <cfRule type="cellIs" dxfId="20249" priority="1521" operator="lessThan">
      <formula>0.95</formula>
    </cfRule>
    <cfRule type="cellIs" dxfId="20248" priority="1522" operator="greaterThan">
      <formula>0.95</formula>
    </cfRule>
    <cfRule type="cellIs" dxfId="20247" priority="1523" operator="between">
      <formula>0.93</formula>
      <formula>0.96</formula>
    </cfRule>
    <cfRule type="cellIs" dxfId="20246" priority="1524" operator="lessThan">
      <formula>0.93</formula>
    </cfRule>
    <cfRule type="cellIs" dxfId="20245" priority="1525" operator="greaterThan">
      <formula>0.95</formula>
    </cfRule>
  </conditionalFormatting>
  <conditionalFormatting sqref="P16">
    <cfRule type="cellIs" dxfId="20244" priority="1516" operator="lessThan">
      <formula>1</formula>
    </cfRule>
    <cfRule type="cellIs" dxfId="20243" priority="1517" operator="lessThan">
      <formula>0.95</formula>
    </cfRule>
    <cfRule type="cellIs" dxfId="20242" priority="1518" operator="lessThan">
      <formula>0.95</formula>
    </cfRule>
  </conditionalFormatting>
  <conditionalFormatting sqref="P16">
    <cfRule type="cellIs" dxfId="20241" priority="1515" operator="lessThan">
      <formula>0.95</formula>
    </cfRule>
  </conditionalFormatting>
  <conditionalFormatting sqref="P16">
    <cfRule type="cellIs" dxfId="20240" priority="1510" operator="lessThan">
      <formula>0.95</formula>
    </cfRule>
    <cfRule type="cellIs" dxfId="20239" priority="1511" operator="greaterThan">
      <formula>0.95</formula>
    </cfRule>
    <cfRule type="cellIs" dxfId="20238" priority="1512" operator="between">
      <formula>0.93</formula>
      <formula>0.96</formula>
    </cfRule>
    <cfRule type="cellIs" dxfId="20237" priority="1513" operator="lessThan">
      <formula>0.93</formula>
    </cfRule>
    <cfRule type="cellIs" dxfId="20236" priority="1514" operator="greaterThan">
      <formula>0.95</formula>
    </cfRule>
  </conditionalFormatting>
  <conditionalFormatting sqref="P16">
    <cfRule type="cellIs" dxfId="20235" priority="1508" operator="lessThan">
      <formula>0.99</formula>
    </cfRule>
    <cfRule type="cellIs" dxfId="20234" priority="1509" operator="lessThan">
      <formula>0.99</formula>
    </cfRule>
  </conditionalFormatting>
  <conditionalFormatting sqref="P16">
    <cfRule type="cellIs" dxfId="20233" priority="1502" operator="lessThan">
      <formula>0.99</formula>
    </cfRule>
    <cfRule type="cellIs" dxfId="20232" priority="1503" operator="lessThan">
      <formula>0.95</formula>
    </cfRule>
    <cfRule type="cellIs" dxfId="20231" priority="1504" operator="greaterThan">
      <formula>0.95</formula>
    </cfRule>
    <cfRule type="cellIs" dxfId="20230" priority="1505" operator="between">
      <formula>0.93</formula>
      <formula>0.96</formula>
    </cfRule>
    <cfRule type="cellIs" dxfId="20229" priority="1506" operator="lessThan">
      <formula>0.93</formula>
    </cfRule>
    <cfRule type="cellIs" dxfId="20228" priority="1507" operator="greaterThan">
      <formula>0.95</formula>
    </cfRule>
  </conditionalFormatting>
  <conditionalFormatting sqref="P16">
    <cfRule type="cellIs" dxfId="20227" priority="1501" operator="lessThan">
      <formula>0.95</formula>
    </cfRule>
  </conditionalFormatting>
  <conditionalFormatting sqref="P12">
    <cfRule type="cellIs" dxfId="20226" priority="1494" operator="lessThan">
      <formula>0.95</formula>
    </cfRule>
    <cfRule type="cellIs" dxfId="20225" priority="1495" operator="lessThan">
      <formula>0.99</formula>
    </cfRule>
    <cfRule type="cellIs" dxfId="20224" priority="1496" operator="lessThan">
      <formula>0.95</formula>
    </cfRule>
    <cfRule type="cellIs" dxfId="20223" priority="1497" operator="greaterThan">
      <formula>0.95</formula>
    </cfRule>
    <cfRule type="cellIs" dxfId="20222" priority="1498" operator="between">
      <formula>0.93</formula>
      <formula>0.96</formula>
    </cfRule>
    <cfRule type="cellIs" dxfId="20221" priority="1499" operator="lessThan">
      <formula>0.93</formula>
    </cfRule>
    <cfRule type="cellIs" dxfId="20220" priority="1500" operator="greaterThan">
      <formula>0.95</formula>
    </cfRule>
  </conditionalFormatting>
  <conditionalFormatting sqref="P12">
    <cfRule type="cellIs" dxfId="20219" priority="1491" operator="lessThan">
      <formula>1</formula>
    </cfRule>
    <cfRule type="cellIs" dxfId="20218" priority="1492" operator="lessThan">
      <formula>0.95</formula>
    </cfRule>
    <cfRule type="cellIs" dxfId="20217" priority="1493" operator="lessThan">
      <formula>0.95</formula>
    </cfRule>
  </conditionalFormatting>
  <conditionalFormatting sqref="P12">
    <cfRule type="cellIs" dxfId="20216" priority="1490" operator="lessThan">
      <formula>0.95</formula>
    </cfRule>
  </conditionalFormatting>
  <conditionalFormatting sqref="P12">
    <cfRule type="cellIs" dxfId="20215" priority="1485" operator="lessThan">
      <formula>0.95</formula>
    </cfRule>
    <cfRule type="cellIs" dxfId="20214" priority="1486" operator="greaterThan">
      <formula>0.95</formula>
    </cfRule>
    <cfRule type="cellIs" dxfId="20213" priority="1487" operator="between">
      <formula>0.93</formula>
      <formula>0.96</formula>
    </cfRule>
    <cfRule type="cellIs" dxfId="20212" priority="1488" operator="lessThan">
      <formula>0.93</formula>
    </cfRule>
    <cfRule type="cellIs" dxfId="20211" priority="1489" operator="greaterThan">
      <formula>0.95</formula>
    </cfRule>
  </conditionalFormatting>
  <conditionalFormatting sqref="P12">
    <cfRule type="cellIs" dxfId="20210" priority="1483" operator="lessThan">
      <formula>0.99</formula>
    </cfRule>
    <cfRule type="cellIs" dxfId="20209" priority="1484" operator="lessThan">
      <formula>0.99</formula>
    </cfRule>
  </conditionalFormatting>
  <conditionalFormatting sqref="P12">
    <cfRule type="cellIs" dxfId="20208" priority="1477" operator="lessThan">
      <formula>0.99</formula>
    </cfRule>
    <cfRule type="cellIs" dxfId="20207" priority="1478" operator="lessThan">
      <formula>0.95</formula>
    </cfRule>
    <cfRule type="cellIs" dxfId="20206" priority="1479" operator="greaterThan">
      <formula>0.95</formula>
    </cfRule>
    <cfRule type="cellIs" dxfId="20205" priority="1480" operator="between">
      <formula>0.93</formula>
      <formula>0.96</formula>
    </cfRule>
    <cfRule type="cellIs" dxfId="20204" priority="1481" operator="lessThan">
      <formula>0.93</formula>
    </cfRule>
    <cfRule type="cellIs" dxfId="20203" priority="1482" operator="greaterThan">
      <formula>0.95</formula>
    </cfRule>
  </conditionalFormatting>
  <conditionalFormatting sqref="P12">
    <cfRule type="cellIs" dxfId="20202" priority="1476" operator="lessThan">
      <formula>0.95</formula>
    </cfRule>
  </conditionalFormatting>
  <conditionalFormatting sqref="P24">
    <cfRule type="cellIs" dxfId="20201" priority="1469" operator="lessThan">
      <formula>0.95</formula>
    </cfRule>
    <cfRule type="cellIs" dxfId="20200" priority="1470" operator="lessThan">
      <formula>0.99</formula>
    </cfRule>
    <cfRule type="cellIs" dxfId="20199" priority="1471" operator="lessThan">
      <formula>0.95</formula>
    </cfRule>
    <cfRule type="cellIs" dxfId="20198" priority="1472" operator="greaterThan">
      <formula>0.95</formula>
    </cfRule>
    <cfRule type="cellIs" dxfId="20197" priority="1473" operator="between">
      <formula>0.93</formula>
      <formula>0.96</formula>
    </cfRule>
    <cfRule type="cellIs" dxfId="20196" priority="1474" operator="lessThan">
      <formula>0.93</formula>
    </cfRule>
    <cfRule type="cellIs" dxfId="20195" priority="1475" operator="greaterThan">
      <formula>0.95</formula>
    </cfRule>
  </conditionalFormatting>
  <conditionalFormatting sqref="P24">
    <cfRule type="cellIs" dxfId="20194" priority="1466" operator="lessThan">
      <formula>1</formula>
    </cfRule>
    <cfRule type="cellIs" dxfId="20193" priority="1467" operator="lessThan">
      <formula>0.95</formula>
    </cfRule>
    <cfRule type="cellIs" dxfId="20192" priority="1468" operator="lessThan">
      <formula>0.95</formula>
    </cfRule>
  </conditionalFormatting>
  <conditionalFormatting sqref="P24">
    <cfRule type="cellIs" dxfId="20191" priority="1465" operator="lessThan">
      <formula>0.95</formula>
    </cfRule>
  </conditionalFormatting>
  <conditionalFormatting sqref="P24">
    <cfRule type="cellIs" dxfId="20190" priority="1460" operator="lessThan">
      <formula>0.95</formula>
    </cfRule>
    <cfRule type="cellIs" dxfId="20189" priority="1461" operator="greaterThan">
      <formula>0.95</formula>
    </cfRule>
    <cfRule type="cellIs" dxfId="20188" priority="1462" operator="between">
      <formula>0.93</formula>
      <formula>0.96</formula>
    </cfRule>
    <cfRule type="cellIs" dxfId="20187" priority="1463" operator="lessThan">
      <formula>0.93</formula>
    </cfRule>
    <cfRule type="cellIs" dxfId="20186" priority="1464" operator="greaterThan">
      <formula>0.95</formula>
    </cfRule>
  </conditionalFormatting>
  <conditionalFormatting sqref="P24">
    <cfRule type="cellIs" dxfId="20185" priority="1458" operator="lessThan">
      <formula>0.99</formula>
    </cfRule>
    <cfRule type="cellIs" dxfId="20184" priority="1459" operator="lessThan">
      <formula>0.99</formula>
    </cfRule>
  </conditionalFormatting>
  <conditionalFormatting sqref="P24">
    <cfRule type="cellIs" dxfId="20183" priority="1452" operator="lessThan">
      <formula>0.99</formula>
    </cfRule>
    <cfRule type="cellIs" dxfId="20182" priority="1453" operator="lessThan">
      <formula>0.95</formula>
    </cfRule>
    <cfRule type="cellIs" dxfId="20181" priority="1454" operator="greaterThan">
      <formula>0.95</formula>
    </cfRule>
    <cfRule type="cellIs" dxfId="20180" priority="1455" operator="between">
      <formula>0.93</formula>
      <formula>0.96</formula>
    </cfRule>
    <cfRule type="cellIs" dxfId="20179" priority="1456" operator="lessThan">
      <formula>0.93</formula>
    </cfRule>
    <cfRule type="cellIs" dxfId="20178" priority="1457" operator="greaterThan">
      <formula>0.95</formula>
    </cfRule>
  </conditionalFormatting>
  <conditionalFormatting sqref="P24">
    <cfRule type="cellIs" dxfId="20177" priority="1451" operator="lessThan">
      <formula>0.95</formula>
    </cfRule>
  </conditionalFormatting>
  <conditionalFormatting sqref="P45">
    <cfRule type="cellIs" dxfId="20176" priority="1441" operator="lessThan">
      <formula>1</formula>
    </cfRule>
    <cfRule type="cellIs" dxfId="20175" priority="1442" operator="lessThan">
      <formula>0.95</formula>
    </cfRule>
    <cfRule type="cellIs" dxfId="20174" priority="1443" operator="lessThan">
      <formula>0.95</formula>
    </cfRule>
  </conditionalFormatting>
  <conditionalFormatting sqref="P45">
    <cfRule type="cellIs" dxfId="20173" priority="1440" operator="lessThan">
      <formula>0.95</formula>
    </cfRule>
  </conditionalFormatting>
  <conditionalFormatting sqref="P45">
    <cfRule type="cellIs" dxfId="20172" priority="1435" operator="lessThan">
      <formula>0.95</formula>
    </cfRule>
    <cfRule type="cellIs" dxfId="20171" priority="1436" operator="greaterThan">
      <formula>0.95</formula>
    </cfRule>
    <cfRule type="cellIs" dxfId="20170" priority="1437" operator="between">
      <formula>0.93</formula>
      <formula>0.96</formula>
    </cfRule>
    <cfRule type="cellIs" dxfId="20169" priority="1438" operator="lessThan">
      <formula>0.93</formula>
    </cfRule>
    <cfRule type="cellIs" dxfId="20168" priority="1439" operator="greaterThan">
      <formula>0.95</formula>
    </cfRule>
  </conditionalFormatting>
  <conditionalFormatting sqref="P45">
    <cfRule type="cellIs" dxfId="20167" priority="1426" operator="lessThan">
      <formula>0.95</formula>
    </cfRule>
  </conditionalFormatting>
  <conditionalFormatting sqref="P45">
    <cfRule type="cellIs" dxfId="20166" priority="1444" operator="lessThan">
      <formula>0.95</formula>
    </cfRule>
    <cfRule type="cellIs" dxfId="20165" priority="1445" operator="lessThan">
      <formula>0.99</formula>
    </cfRule>
    <cfRule type="cellIs" dxfId="20164" priority="1446" operator="lessThan">
      <formula>0.95</formula>
    </cfRule>
    <cfRule type="cellIs" dxfId="20163" priority="1447" operator="greaterThan">
      <formula>0.95</formula>
    </cfRule>
    <cfRule type="cellIs" dxfId="20162" priority="1448" operator="between">
      <formula>0.93</formula>
      <formula>0.96</formula>
    </cfRule>
    <cfRule type="cellIs" dxfId="20161" priority="1449" operator="lessThan">
      <formula>0.93</formula>
    </cfRule>
    <cfRule type="cellIs" dxfId="20160" priority="1450" operator="greaterThan">
      <formula>0.95</formula>
    </cfRule>
  </conditionalFormatting>
  <conditionalFormatting sqref="P45">
    <cfRule type="cellIs" dxfId="20159" priority="1433" operator="lessThan">
      <formula>0.99</formula>
    </cfRule>
    <cfRule type="cellIs" dxfId="20158" priority="1434" operator="lessThan">
      <formula>0.99</formula>
    </cfRule>
  </conditionalFormatting>
  <conditionalFormatting sqref="P45">
    <cfRule type="cellIs" dxfId="20157" priority="1427" operator="lessThan">
      <formula>0.99</formula>
    </cfRule>
    <cfRule type="cellIs" dxfId="20156" priority="1428" operator="lessThan">
      <formula>0.95</formula>
    </cfRule>
    <cfRule type="cellIs" dxfId="20155" priority="1429" operator="greaterThan">
      <formula>0.95</formula>
    </cfRule>
    <cfRule type="cellIs" dxfId="20154" priority="1430" operator="between">
      <formula>0.93</formula>
      <formula>0.96</formula>
    </cfRule>
    <cfRule type="cellIs" dxfId="20153" priority="1431" operator="lessThan">
      <formula>0.93</formula>
    </cfRule>
    <cfRule type="cellIs" dxfId="20152" priority="1432" operator="greaterThan">
      <formula>0.95</formula>
    </cfRule>
  </conditionalFormatting>
  <conditionalFormatting sqref="P47:P48">
    <cfRule type="cellIs" dxfId="20151" priority="1419" operator="lessThan">
      <formula>0.95</formula>
    </cfRule>
    <cfRule type="cellIs" dxfId="20150" priority="1420" operator="lessThan">
      <formula>0.99</formula>
    </cfRule>
    <cfRule type="cellIs" dxfId="20149" priority="1421" operator="lessThan">
      <formula>0.95</formula>
    </cfRule>
    <cfRule type="cellIs" dxfId="20148" priority="1422" operator="greaterThan">
      <formula>0.95</formula>
    </cfRule>
    <cfRule type="cellIs" dxfId="20147" priority="1423" operator="between">
      <formula>0.93</formula>
      <formula>0.96</formula>
    </cfRule>
    <cfRule type="cellIs" dxfId="20146" priority="1424" operator="lessThan">
      <formula>0.93</formula>
    </cfRule>
    <cfRule type="cellIs" dxfId="20145" priority="1425" operator="greaterThan">
      <formula>0.95</formula>
    </cfRule>
  </conditionalFormatting>
  <conditionalFormatting sqref="P47:P48">
    <cfRule type="cellIs" dxfId="20144" priority="1416" operator="lessThan">
      <formula>1</formula>
    </cfRule>
    <cfRule type="cellIs" dxfId="20143" priority="1417" operator="lessThan">
      <formula>0.95</formula>
    </cfRule>
    <cfRule type="cellIs" dxfId="20142" priority="1418" operator="lessThan">
      <formula>0.95</formula>
    </cfRule>
  </conditionalFormatting>
  <conditionalFormatting sqref="P47:P48">
    <cfRule type="cellIs" dxfId="20141" priority="1415" operator="lessThan">
      <formula>0.95</formula>
    </cfRule>
  </conditionalFormatting>
  <conditionalFormatting sqref="P47:P48">
    <cfRule type="cellIs" dxfId="20140" priority="1410" operator="lessThan">
      <formula>0.95</formula>
    </cfRule>
    <cfRule type="cellIs" dxfId="20139" priority="1411" operator="greaterThan">
      <formula>0.95</formula>
    </cfRule>
    <cfRule type="cellIs" dxfId="20138" priority="1412" operator="between">
      <formula>0.93</formula>
      <formula>0.96</formula>
    </cfRule>
    <cfRule type="cellIs" dxfId="20137" priority="1413" operator="lessThan">
      <formula>0.93</formula>
    </cfRule>
    <cfRule type="cellIs" dxfId="20136" priority="1414" operator="greaterThan">
      <formula>0.95</formula>
    </cfRule>
  </conditionalFormatting>
  <conditionalFormatting sqref="P47:P48">
    <cfRule type="cellIs" dxfId="20135" priority="1408" operator="lessThan">
      <formula>0.99</formula>
    </cfRule>
    <cfRule type="cellIs" dxfId="20134" priority="1409" operator="lessThan">
      <formula>0.99</formula>
    </cfRule>
  </conditionalFormatting>
  <conditionalFormatting sqref="P47:P48">
    <cfRule type="cellIs" dxfId="20133" priority="1402" operator="lessThan">
      <formula>0.99</formula>
    </cfRule>
    <cfRule type="cellIs" dxfId="20132" priority="1403" operator="lessThan">
      <formula>0.95</formula>
    </cfRule>
    <cfRule type="cellIs" dxfId="20131" priority="1404" operator="greaterThan">
      <formula>0.95</formula>
    </cfRule>
    <cfRule type="cellIs" dxfId="20130" priority="1405" operator="between">
      <formula>0.93</formula>
      <formula>0.96</formula>
    </cfRule>
    <cfRule type="cellIs" dxfId="20129" priority="1406" operator="lessThan">
      <formula>0.93</formula>
    </cfRule>
    <cfRule type="cellIs" dxfId="20128" priority="1407" operator="greaterThan">
      <formula>0.95</formula>
    </cfRule>
  </conditionalFormatting>
  <conditionalFormatting sqref="P47:P48">
    <cfRule type="cellIs" dxfId="20127" priority="1401" operator="lessThan">
      <formula>0.95</formula>
    </cfRule>
  </conditionalFormatting>
  <conditionalFormatting sqref="P83">
    <cfRule type="cellIs" dxfId="20126" priority="1391" operator="lessThan">
      <formula>1</formula>
    </cfRule>
    <cfRule type="cellIs" dxfId="20125" priority="1392" operator="lessThan">
      <formula>0.95</formula>
    </cfRule>
    <cfRule type="cellIs" dxfId="20124" priority="1393" operator="lessThan">
      <formula>0.95</formula>
    </cfRule>
  </conditionalFormatting>
  <conditionalFormatting sqref="P83">
    <cfRule type="cellIs" dxfId="20123" priority="1390" operator="lessThan">
      <formula>0.95</formula>
    </cfRule>
  </conditionalFormatting>
  <conditionalFormatting sqref="P83">
    <cfRule type="cellIs" dxfId="20122" priority="1385" operator="lessThan">
      <formula>0.95</formula>
    </cfRule>
    <cfRule type="cellIs" dxfId="20121" priority="1386" operator="greaterThan">
      <formula>0.95</formula>
    </cfRule>
    <cfRule type="cellIs" dxfId="20120" priority="1387" operator="between">
      <formula>0.93</formula>
      <formula>0.96</formula>
    </cfRule>
    <cfRule type="cellIs" dxfId="20119" priority="1388" operator="lessThan">
      <formula>0.93</formula>
    </cfRule>
    <cfRule type="cellIs" dxfId="20118" priority="1389" operator="greaterThan">
      <formula>0.95</formula>
    </cfRule>
  </conditionalFormatting>
  <conditionalFormatting sqref="P83">
    <cfRule type="cellIs" dxfId="20117" priority="1376" operator="lessThan">
      <formula>0.95</formula>
    </cfRule>
  </conditionalFormatting>
  <conditionalFormatting sqref="P83">
    <cfRule type="cellIs" dxfId="20116" priority="1394" operator="lessThan">
      <formula>0.95</formula>
    </cfRule>
    <cfRule type="cellIs" dxfId="20115" priority="1395" operator="lessThan">
      <formula>0.99</formula>
    </cfRule>
    <cfRule type="cellIs" dxfId="20114" priority="1396" operator="lessThan">
      <formula>0.95</formula>
    </cfRule>
    <cfRule type="cellIs" dxfId="20113" priority="1397" operator="greaterThan">
      <formula>0.95</formula>
    </cfRule>
    <cfRule type="cellIs" dxfId="20112" priority="1398" operator="between">
      <formula>0.93</formula>
      <formula>0.96</formula>
    </cfRule>
    <cfRule type="cellIs" dxfId="20111" priority="1399" operator="lessThan">
      <formula>0.93</formula>
    </cfRule>
    <cfRule type="cellIs" dxfId="20110" priority="1400" operator="greaterThan">
      <formula>0.95</formula>
    </cfRule>
  </conditionalFormatting>
  <conditionalFormatting sqref="P83">
    <cfRule type="cellIs" dxfId="20109" priority="1383" operator="lessThan">
      <formula>0.99</formula>
    </cfRule>
    <cfRule type="cellIs" dxfId="20108" priority="1384" operator="lessThan">
      <formula>0.99</formula>
    </cfRule>
  </conditionalFormatting>
  <conditionalFormatting sqref="P83">
    <cfRule type="cellIs" dxfId="20107" priority="1377" operator="lessThan">
      <formula>0.99</formula>
    </cfRule>
    <cfRule type="cellIs" dxfId="20106" priority="1378" operator="lessThan">
      <formula>0.95</formula>
    </cfRule>
    <cfRule type="cellIs" dxfId="20105" priority="1379" operator="greaterThan">
      <formula>0.95</formula>
    </cfRule>
    <cfRule type="cellIs" dxfId="20104" priority="1380" operator="between">
      <formula>0.93</formula>
      <formula>0.96</formula>
    </cfRule>
    <cfRule type="cellIs" dxfId="20103" priority="1381" operator="lessThan">
      <formula>0.93</formula>
    </cfRule>
    <cfRule type="cellIs" dxfId="20102" priority="1382" operator="greaterThan">
      <formula>0.95</formula>
    </cfRule>
  </conditionalFormatting>
  <conditionalFormatting sqref="P52 P58">
    <cfRule type="cellIs" dxfId="20101" priority="1369" operator="lessThan">
      <formula>0.95</formula>
    </cfRule>
    <cfRule type="cellIs" dxfId="20100" priority="1370" operator="lessThan">
      <formula>0.99</formula>
    </cfRule>
    <cfRule type="cellIs" dxfId="20099" priority="1371" operator="lessThan">
      <formula>0.95</formula>
    </cfRule>
    <cfRule type="cellIs" dxfId="20098" priority="1372" operator="greaterThan">
      <formula>0.95</formula>
    </cfRule>
    <cfRule type="cellIs" dxfId="20097" priority="1373" operator="between">
      <formula>0.93</formula>
      <formula>0.96</formula>
    </cfRule>
    <cfRule type="cellIs" dxfId="20096" priority="1374" operator="lessThan">
      <formula>0.93</formula>
    </cfRule>
    <cfRule type="cellIs" dxfId="20095" priority="1375" operator="greaterThan">
      <formula>0.95</formula>
    </cfRule>
  </conditionalFormatting>
  <conditionalFormatting sqref="P52 P58">
    <cfRule type="cellIs" dxfId="20094" priority="1366" operator="lessThan">
      <formula>1</formula>
    </cfRule>
    <cfRule type="cellIs" dxfId="20093" priority="1367" operator="lessThan">
      <formula>0.95</formula>
    </cfRule>
    <cfRule type="cellIs" dxfId="20092" priority="1368" operator="lessThan">
      <formula>0.95</formula>
    </cfRule>
  </conditionalFormatting>
  <conditionalFormatting sqref="P52 P58">
    <cfRule type="cellIs" dxfId="20091" priority="1365" operator="lessThan">
      <formula>0.95</formula>
    </cfRule>
  </conditionalFormatting>
  <conditionalFormatting sqref="P52 P58">
    <cfRule type="cellIs" dxfId="20090" priority="1360" operator="lessThan">
      <formula>0.95</formula>
    </cfRule>
    <cfRule type="cellIs" dxfId="20089" priority="1361" operator="greaterThan">
      <formula>0.95</formula>
    </cfRule>
    <cfRule type="cellIs" dxfId="20088" priority="1362" operator="between">
      <formula>0.93</formula>
      <formula>0.96</formula>
    </cfRule>
    <cfRule type="cellIs" dxfId="20087" priority="1363" operator="lessThan">
      <formula>0.93</formula>
    </cfRule>
    <cfRule type="cellIs" dxfId="20086" priority="1364" operator="greaterThan">
      <formula>0.95</formula>
    </cfRule>
  </conditionalFormatting>
  <conditionalFormatting sqref="P52 P58">
    <cfRule type="cellIs" dxfId="20085" priority="1358" operator="lessThan">
      <formula>0.99</formula>
    </cfRule>
    <cfRule type="cellIs" dxfId="20084" priority="1359" operator="lessThan">
      <formula>0.99</formula>
    </cfRule>
  </conditionalFormatting>
  <conditionalFormatting sqref="P52 P58">
    <cfRule type="cellIs" dxfId="20083" priority="1352" operator="lessThan">
      <formula>0.99</formula>
    </cfRule>
    <cfRule type="cellIs" dxfId="20082" priority="1353" operator="lessThan">
      <formula>0.95</formula>
    </cfRule>
    <cfRule type="cellIs" dxfId="20081" priority="1354" operator="greaterThan">
      <formula>0.95</formula>
    </cfRule>
    <cfRule type="cellIs" dxfId="20080" priority="1355" operator="between">
      <formula>0.93</formula>
      <formula>0.96</formula>
    </cfRule>
    <cfRule type="cellIs" dxfId="20079" priority="1356" operator="lessThan">
      <formula>0.93</formula>
    </cfRule>
    <cfRule type="cellIs" dxfId="20078" priority="1357" operator="greaterThan">
      <formula>0.95</formula>
    </cfRule>
  </conditionalFormatting>
  <conditionalFormatting sqref="P52 P58">
    <cfRule type="cellIs" dxfId="20077" priority="1351" operator="lessThan">
      <formula>0.95</formula>
    </cfRule>
  </conditionalFormatting>
  <conditionalFormatting sqref="P62">
    <cfRule type="cellIs" dxfId="20076" priority="1341" operator="lessThan">
      <formula>1</formula>
    </cfRule>
    <cfRule type="cellIs" dxfId="20075" priority="1342" operator="lessThan">
      <formula>0.95</formula>
    </cfRule>
    <cfRule type="cellIs" dxfId="20074" priority="1343" operator="lessThan">
      <formula>0.95</formula>
    </cfRule>
  </conditionalFormatting>
  <conditionalFormatting sqref="P62">
    <cfRule type="cellIs" dxfId="20073" priority="1340" operator="lessThan">
      <formula>0.95</formula>
    </cfRule>
  </conditionalFormatting>
  <conditionalFormatting sqref="P62">
    <cfRule type="cellIs" dxfId="20072" priority="1335" operator="lessThan">
      <formula>0.95</formula>
    </cfRule>
    <cfRule type="cellIs" dxfId="20071" priority="1336" operator="greaterThan">
      <formula>0.95</formula>
    </cfRule>
    <cfRule type="cellIs" dxfId="20070" priority="1337" operator="between">
      <formula>0.93</formula>
      <formula>0.96</formula>
    </cfRule>
    <cfRule type="cellIs" dxfId="20069" priority="1338" operator="lessThan">
      <formula>0.93</formula>
    </cfRule>
    <cfRule type="cellIs" dxfId="20068" priority="1339" operator="greaterThan">
      <formula>0.95</formula>
    </cfRule>
  </conditionalFormatting>
  <conditionalFormatting sqref="P62">
    <cfRule type="cellIs" dxfId="20067" priority="1326" operator="lessThan">
      <formula>0.95</formula>
    </cfRule>
  </conditionalFormatting>
  <conditionalFormatting sqref="P62">
    <cfRule type="cellIs" dxfId="20066" priority="1344" operator="lessThan">
      <formula>0.95</formula>
    </cfRule>
    <cfRule type="cellIs" dxfId="20065" priority="1345" operator="lessThan">
      <formula>0.99</formula>
    </cfRule>
    <cfRule type="cellIs" dxfId="20064" priority="1346" operator="lessThan">
      <formula>0.95</formula>
    </cfRule>
    <cfRule type="cellIs" dxfId="20063" priority="1347" operator="greaterThan">
      <formula>0.95</formula>
    </cfRule>
    <cfRule type="cellIs" dxfId="20062" priority="1348" operator="between">
      <formula>0.93</formula>
      <formula>0.96</formula>
    </cfRule>
    <cfRule type="cellIs" dxfId="20061" priority="1349" operator="lessThan">
      <formula>0.93</formula>
    </cfRule>
    <cfRule type="cellIs" dxfId="20060" priority="1350" operator="greaterThan">
      <formula>0.95</formula>
    </cfRule>
  </conditionalFormatting>
  <conditionalFormatting sqref="P62">
    <cfRule type="cellIs" dxfId="20059" priority="1333" operator="lessThan">
      <formula>0.99</formula>
    </cfRule>
    <cfRule type="cellIs" dxfId="20058" priority="1334" operator="lessThan">
      <formula>0.99</formula>
    </cfRule>
  </conditionalFormatting>
  <conditionalFormatting sqref="P62">
    <cfRule type="cellIs" dxfId="20057" priority="1327" operator="lessThan">
      <formula>0.99</formula>
    </cfRule>
    <cfRule type="cellIs" dxfId="20056" priority="1328" operator="lessThan">
      <formula>0.95</formula>
    </cfRule>
    <cfRule type="cellIs" dxfId="20055" priority="1329" operator="greaterThan">
      <formula>0.95</formula>
    </cfRule>
    <cfRule type="cellIs" dxfId="20054" priority="1330" operator="between">
      <formula>0.93</formula>
      <formula>0.96</formula>
    </cfRule>
    <cfRule type="cellIs" dxfId="20053" priority="1331" operator="lessThan">
      <formula>0.93</formula>
    </cfRule>
    <cfRule type="cellIs" dxfId="20052" priority="1332" operator="greaterThan">
      <formula>0.95</formula>
    </cfRule>
  </conditionalFormatting>
  <conditionalFormatting sqref="P74">
    <cfRule type="cellIs" dxfId="20051" priority="1319" operator="lessThan">
      <formula>0.95</formula>
    </cfRule>
    <cfRule type="cellIs" dxfId="20050" priority="1320" operator="lessThan">
      <formula>0.99</formula>
    </cfRule>
    <cfRule type="cellIs" dxfId="20049" priority="1321" operator="lessThan">
      <formula>0.95</formula>
    </cfRule>
    <cfRule type="cellIs" dxfId="20048" priority="1322" operator="greaterThan">
      <formula>0.95</formula>
    </cfRule>
    <cfRule type="cellIs" dxfId="20047" priority="1323" operator="between">
      <formula>0.93</formula>
      <formula>0.96</formula>
    </cfRule>
    <cfRule type="cellIs" dxfId="20046" priority="1324" operator="lessThan">
      <formula>0.93</formula>
    </cfRule>
    <cfRule type="cellIs" dxfId="20045" priority="1325" operator="greaterThan">
      <formula>0.95</formula>
    </cfRule>
  </conditionalFormatting>
  <conditionalFormatting sqref="P74">
    <cfRule type="cellIs" dxfId="20044" priority="1316" operator="lessThan">
      <formula>1</formula>
    </cfRule>
    <cfRule type="cellIs" dxfId="20043" priority="1317" operator="lessThan">
      <formula>0.95</formula>
    </cfRule>
    <cfRule type="cellIs" dxfId="20042" priority="1318" operator="lessThan">
      <formula>0.95</formula>
    </cfRule>
  </conditionalFormatting>
  <conditionalFormatting sqref="P74">
    <cfRule type="cellIs" dxfId="20041" priority="1315" operator="lessThan">
      <formula>0.95</formula>
    </cfRule>
  </conditionalFormatting>
  <conditionalFormatting sqref="P74">
    <cfRule type="cellIs" dxfId="20040" priority="1310" operator="lessThan">
      <formula>0.95</formula>
    </cfRule>
    <cfRule type="cellIs" dxfId="20039" priority="1311" operator="greaterThan">
      <formula>0.95</formula>
    </cfRule>
    <cfRule type="cellIs" dxfId="20038" priority="1312" operator="between">
      <formula>0.93</formula>
      <formula>0.96</formula>
    </cfRule>
    <cfRule type="cellIs" dxfId="20037" priority="1313" operator="lessThan">
      <formula>0.93</formula>
    </cfRule>
    <cfRule type="cellIs" dxfId="20036" priority="1314" operator="greaterThan">
      <formula>0.95</formula>
    </cfRule>
  </conditionalFormatting>
  <conditionalFormatting sqref="P74">
    <cfRule type="cellIs" dxfId="20035" priority="1308" operator="lessThan">
      <formula>0.99</formula>
    </cfRule>
    <cfRule type="cellIs" dxfId="20034" priority="1309" operator="lessThan">
      <formula>0.99</formula>
    </cfRule>
  </conditionalFormatting>
  <conditionalFormatting sqref="P74">
    <cfRule type="cellIs" dxfId="20033" priority="1302" operator="lessThan">
      <formula>0.99</formula>
    </cfRule>
    <cfRule type="cellIs" dxfId="20032" priority="1303" operator="lessThan">
      <formula>0.95</formula>
    </cfRule>
    <cfRule type="cellIs" dxfId="20031" priority="1304" operator="greaterThan">
      <formula>0.95</formula>
    </cfRule>
    <cfRule type="cellIs" dxfId="20030" priority="1305" operator="between">
      <formula>0.93</formula>
      <formula>0.96</formula>
    </cfRule>
    <cfRule type="cellIs" dxfId="20029" priority="1306" operator="lessThan">
      <formula>0.93</formula>
    </cfRule>
    <cfRule type="cellIs" dxfId="20028" priority="1307" operator="greaterThan">
      <formula>0.95</formula>
    </cfRule>
  </conditionalFormatting>
  <conditionalFormatting sqref="P74">
    <cfRule type="cellIs" dxfId="20027" priority="1301" operator="lessThan">
      <formula>0.95</formula>
    </cfRule>
  </conditionalFormatting>
  <conditionalFormatting sqref="P66 P69">
    <cfRule type="cellIs" dxfId="20026" priority="1291" operator="lessThan">
      <formula>1</formula>
    </cfRule>
    <cfRule type="cellIs" dxfId="20025" priority="1292" operator="lessThan">
      <formula>0.95</formula>
    </cfRule>
    <cfRule type="cellIs" dxfId="20024" priority="1293" operator="lessThan">
      <formula>0.95</formula>
    </cfRule>
  </conditionalFormatting>
  <conditionalFormatting sqref="P66 P69">
    <cfRule type="cellIs" dxfId="20023" priority="1290" operator="lessThan">
      <formula>0.95</formula>
    </cfRule>
  </conditionalFormatting>
  <conditionalFormatting sqref="P66 P69">
    <cfRule type="cellIs" dxfId="20022" priority="1285" operator="lessThan">
      <formula>0.95</formula>
    </cfRule>
    <cfRule type="cellIs" dxfId="20021" priority="1286" operator="greaterThan">
      <formula>0.95</formula>
    </cfRule>
    <cfRule type="cellIs" dxfId="20020" priority="1287" operator="between">
      <formula>0.93</formula>
      <formula>0.96</formula>
    </cfRule>
    <cfRule type="cellIs" dxfId="20019" priority="1288" operator="lessThan">
      <formula>0.93</formula>
    </cfRule>
    <cfRule type="cellIs" dxfId="20018" priority="1289" operator="greaterThan">
      <formula>0.95</formula>
    </cfRule>
  </conditionalFormatting>
  <conditionalFormatting sqref="P66 P69">
    <cfRule type="cellIs" dxfId="20017" priority="1276" operator="lessThan">
      <formula>0.95</formula>
    </cfRule>
  </conditionalFormatting>
  <conditionalFormatting sqref="P66 P69">
    <cfRule type="cellIs" dxfId="20016" priority="1294" operator="lessThan">
      <formula>0.95</formula>
    </cfRule>
    <cfRule type="cellIs" dxfId="20015" priority="1295" operator="lessThan">
      <formula>0.99</formula>
    </cfRule>
    <cfRule type="cellIs" dxfId="20014" priority="1296" operator="lessThan">
      <formula>0.95</formula>
    </cfRule>
    <cfRule type="cellIs" dxfId="20013" priority="1297" operator="greaterThan">
      <formula>0.95</formula>
    </cfRule>
    <cfRule type="cellIs" dxfId="20012" priority="1298" operator="between">
      <formula>0.93</formula>
      <formula>0.96</formula>
    </cfRule>
    <cfRule type="cellIs" dxfId="20011" priority="1299" operator="lessThan">
      <formula>0.93</formula>
    </cfRule>
    <cfRule type="cellIs" dxfId="20010" priority="1300" operator="greaterThan">
      <formula>0.95</formula>
    </cfRule>
  </conditionalFormatting>
  <conditionalFormatting sqref="P66 P69">
    <cfRule type="cellIs" dxfId="20009" priority="1283" operator="lessThan">
      <formula>0.99</formula>
    </cfRule>
    <cfRule type="cellIs" dxfId="20008" priority="1284" operator="lessThan">
      <formula>0.99</formula>
    </cfRule>
  </conditionalFormatting>
  <conditionalFormatting sqref="P66 P69">
    <cfRule type="cellIs" dxfId="20007" priority="1277" operator="lessThan">
      <formula>0.99</formula>
    </cfRule>
    <cfRule type="cellIs" dxfId="20006" priority="1278" operator="lessThan">
      <formula>0.95</formula>
    </cfRule>
    <cfRule type="cellIs" dxfId="20005" priority="1279" operator="greaterThan">
      <formula>0.95</formula>
    </cfRule>
    <cfRule type="cellIs" dxfId="20004" priority="1280" operator="between">
      <formula>0.93</formula>
      <formula>0.96</formula>
    </cfRule>
    <cfRule type="cellIs" dxfId="20003" priority="1281" operator="lessThan">
      <formula>0.93</formula>
    </cfRule>
    <cfRule type="cellIs" dxfId="20002" priority="1282" operator="greaterThan">
      <formula>0.95</formula>
    </cfRule>
  </conditionalFormatting>
  <conditionalFormatting sqref="P77">
    <cfRule type="cellIs" dxfId="20001" priority="1266" operator="lessThan">
      <formula>1</formula>
    </cfRule>
    <cfRule type="cellIs" dxfId="20000" priority="1267" operator="lessThan">
      <formula>0.95</formula>
    </cfRule>
    <cfRule type="cellIs" dxfId="19999" priority="1268" operator="lessThan">
      <formula>0.95</formula>
    </cfRule>
  </conditionalFormatting>
  <conditionalFormatting sqref="P77">
    <cfRule type="cellIs" dxfId="19998" priority="1265" operator="lessThan">
      <formula>0.95</formula>
    </cfRule>
  </conditionalFormatting>
  <conditionalFormatting sqref="P77">
    <cfRule type="cellIs" dxfId="19997" priority="1260" operator="lessThan">
      <formula>0.95</formula>
    </cfRule>
    <cfRule type="cellIs" dxfId="19996" priority="1261" operator="greaterThan">
      <formula>0.95</formula>
    </cfRule>
    <cfRule type="cellIs" dxfId="19995" priority="1262" operator="between">
      <formula>0.93</formula>
      <formula>0.96</formula>
    </cfRule>
    <cfRule type="cellIs" dxfId="19994" priority="1263" operator="lessThan">
      <formula>0.93</formula>
    </cfRule>
    <cfRule type="cellIs" dxfId="19993" priority="1264" operator="greaterThan">
      <formula>0.95</formula>
    </cfRule>
  </conditionalFormatting>
  <conditionalFormatting sqref="P77">
    <cfRule type="cellIs" dxfId="19992" priority="1251" operator="lessThan">
      <formula>0.95</formula>
    </cfRule>
  </conditionalFormatting>
  <conditionalFormatting sqref="P77">
    <cfRule type="cellIs" dxfId="19991" priority="1269" operator="lessThan">
      <formula>0.95</formula>
    </cfRule>
    <cfRule type="cellIs" dxfId="19990" priority="1270" operator="lessThan">
      <formula>0.99</formula>
    </cfRule>
    <cfRule type="cellIs" dxfId="19989" priority="1271" operator="lessThan">
      <formula>0.95</formula>
    </cfRule>
    <cfRule type="cellIs" dxfId="19988" priority="1272" operator="greaterThan">
      <formula>0.95</formula>
    </cfRule>
    <cfRule type="cellIs" dxfId="19987" priority="1273" operator="between">
      <formula>0.93</formula>
      <formula>0.96</formula>
    </cfRule>
    <cfRule type="cellIs" dxfId="19986" priority="1274" operator="lessThan">
      <formula>0.93</formula>
    </cfRule>
    <cfRule type="cellIs" dxfId="19985" priority="1275" operator="greaterThan">
      <formula>0.95</formula>
    </cfRule>
  </conditionalFormatting>
  <conditionalFormatting sqref="P77">
    <cfRule type="cellIs" dxfId="19984" priority="1258" operator="lessThan">
      <formula>0.99</formula>
    </cfRule>
    <cfRule type="cellIs" dxfId="19983" priority="1259" operator="lessThan">
      <formula>0.99</formula>
    </cfRule>
  </conditionalFormatting>
  <conditionalFormatting sqref="P77">
    <cfRule type="cellIs" dxfId="19982" priority="1252" operator="lessThan">
      <formula>0.99</formula>
    </cfRule>
    <cfRule type="cellIs" dxfId="19981" priority="1253" operator="lessThan">
      <formula>0.95</formula>
    </cfRule>
    <cfRule type="cellIs" dxfId="19980" priority="1254" operator="greaterThan">
      <formula>0.95</formula>
    </cfRule>
    <cfRule type="cellIs" dxfId="19979" priority="1255" operator="between">
      <formula>0.93</formula>
      <formula>0.96</formula>
    </cfRule>
    <cfRule type="cellIs" dxfId="19978" priority="1256" operator="lessThan">
      <formula>0.93</formula>
    </cfRule>
    <cfRule type="cellIs" dxfId="19977" priority="1257" operator="greaterThan">
      <formula>0.95</formula>
    </cfRule>
  </conditionalFormatting>
  <conditionalFormatting sqref="P81">
    <cfRule type="cellIs" dxfId="19976" priority="1241" operator="lessThan">
      <formula>1</formula>
    </cfRule>
    <cfRule type="cellIs" dxfId="19975" priority="1242" operator="lessThan">
      <formula>0.95</formula>
    </cfRule>
    <cfRule type="cellIs" dxfId="19974" priority="1243" operator="lessThan">
      <formula>0.95</formula>
    </cfRule>
  </conditionalFormatting>
  <conditionalFormatting sqref="P81">
    <cfRule type="cellIs" dxfId="19973" priority="1240" operator="lessThan">
      <formula>0.95</formula>
    </cfRule>
  </conditionalFormatting>
  <conditionalFormatting sqref="P81">
    <cfRule type="cellIs" dxfId="19972" priority="1235" operator="lessThan">
      <formula>0.95</formula>
    </cfRule>
    <cfRule type="cellIs" dxfId="19971" priority="1236" operator="greaterThan">
      <formula>0.95</formula>
    </cfRule>
    <cfRule type="cellIs" dxfId="19970" priority="1237" operator="between">
      <formula>0.93</formula>
      <formula>0.96</formula>
    </cfRule>
    <cfRule type="cellIs" dxfId="19969" priority="1238" operator="lessThan">
      <formula>0.93</formula>
    </cfRule>
    <cfRule type="cellIs" dxfId="19968" priority="1239" operator="greaterThan">
      <formula>0.95</formula>
    </cfRule>
  </conditionalFormatting>
  <conditionalFormatting sqref="P81">
    <cfRule type="cellIs" dxfId="19967" priority="1226" operator="lessThan">
      <formula>0.95</formula>
    </cfRule>
  </conditionalFormatting>
  <conditionalFormatting sqref="P81">
    <cfRule type="cellIs" dxfId="19966" priority="1244" operator="lessThan">
      <formula>0.95</formula>
    </cfRule>
    <cfRule type="cellIs" dxfId="19965" priority="1245" operator="lessThan">
      <formula>0.99</formula>
    </cfRule>
    <cfRule type="cellIs" dxfId="19964" priority="1246" operator="lessThan">
      <formula>0.95</formula>
    </cfRule>
    <cfRule type="cellIs" dxfId="19963" priority="1247" operator="greaterThan">
      <formula>0.95</formula>
    </cfRule>
    <cfRule type="cellIs" dxfId="19962" priority="1248" operator="between">
      <formula>0.93</formula>
      <formula>0.96</formula>
    </cfRule>
    <cfRule type="cellIs" dxfId="19961" priority="1249" operator="lessThan">
      <formula>0.93</formula>
    </cfRule>
    <cfRule type="cellIs" dxfId="19960" priority="1250" operator="greaterThan">
      <formula>0.95</formula>
    </cfRule>
  </conditionalFormatting>
  <conditionalFormatting sqref="P81">
    <cfRule type="cellIs" dxfId="19959" priority="1233" operator="lessThan">
      <formula>0.99</formula>
    </cfRule>
    <cfRule type="cellIs" dxfId="19958" priority="1234" operator="lessThan">
      <formula>0.99</formula>
    </cfRule>
  </conditionalFormatting>
  <conditionalFormatting sqref="P81">
    <cfRule type="cellIs" dxfId="19957" priority="1227" operator="lessThan">
      <formula>0.99</formula>
    </cfRule>
    <cfRule type="cellIs" dxfId="19956" priority="1228" operator="lessThan">
      <formula>0.95</formula>
    </cfRule>
    <cfRule type="cellIs" dxfId="19955" priority="1229" operator="greaterThan">
      <formula>0.95</formula>
    </cfRule>
    <cfRule type="cellIs" dxfId="19954" priority="1230" operator="between">
      <formula>0.93</formula>
      <formula>0.96</formula>
    </cfRule>
    <cfRule type="cellIs" dxfId="19953" priority="1231" operator="lessThan">
      <formula>0.93</formula>
    </cfRule>
    <cfRule type="cellIs" dxfId="19952" priority="1232" operator="greaterThan">
      <formula>0.95</formula>
    </cfRule>
  </conditionalFormatting>
  <conditionalFormatting sqref="P50">
    <cfRule type="cellIs" dxfId="19951" priority="1219" operator="lessThan">
      <formula>0.95</formula>
    </cfRule>
    <cfRule type="cellIs" dxfId="19950" priority="1220" operator="lessThan">
      <formula>0.99</formula>
    </cfRule>
    <cfRule type="cellIs" dxfId="19949" priority="1221" operator="lessThan">
      <formula>0.95</formula>
    </cfRule>
    <cfRule type="cellIs" dxfId="19948" priority="1222" operator="greaterThan">
      <formula>0.95</formula>
    </cfRule>
    <cfRule type="cellIs" dxfId="19947" priority="1223" operator="between">
      <formula>0.93</formula>
      <formula>0.96</formula>
    </cfRule>
    <cfRule type="cellIs" dxfId="19946" priority="1224" operator="lessThan">
      <formula>0.93</formula>
    </cfRule>
    <cfRule type="cellIs" dxfId="19945" priority="1225" operator="greaterThan">
      <formula>0.95</formula>
    </cfRule>
  </conditionalFormatting>
  <conditionalFormatting sqref="P50">
    <cfRule type="cellIs" dxfId="19944" priority="1216" operator="lessThan">
      <formula>1</formula>
    </cfRule>
    <cfRule type="cellIs" dxfId="19943" priority="1217" operator="lessThan">
      <formula>0.95</formula>
    </cfRule>
    <cfRule type="cellIs" dxfId="19942" priority="1218" operator="lessThan">
      <formula>0.95</formula>
    </cfRule>
  </conditionalFormatting>
  <conditionalFormatting sqref="P50">
    <cfRule type="cellIs" dxfId="19941" priority="1215" operator="lessThan">
      <formula>0.95</formula>
    </cfRule>
  </conditionalFormatting>
  <conditionalFormatting sqref="P50">
    <cfRule type="cellIs" dxfId="19940" priority="1210" operator="lessThan">
      <formula>0.95</formula>
    </cfRule>
    <cfRule type="cellIs" dxfId="19939" priority="1211" operator="greaterThan">
      <formula>0.95</formula>
    </cfRule>
    <cfRule type="cellIs" dxfId="19938" priority="1212" operator="between">
      <formula>0.93</formula>
      <formula>0.96</formula>
    </cfRule>
    <cfRule type="cellIs" dxfId="19937" priority="1213" operator="lessThan">
      <formula>0.93</formula>
    </cfRule>
    <cfRule type="cellIs" dxfId="19936" priority="1214" operator="greaterThan">
      <formula>0.95</formula>
    </cfRule>
  </conditionalFormatting>
  <conditionalFormatting sqref="P50">
    <cfRule type="cellIs" dxfId="19935" priority="1208" operator="lessThan">
      <formula>0.99</formula>
    </cfRule>
    <cfRule type="cellIs" dxfId="19934" priority="1209" operator="lessThan">
      <formula>0.99</formula>
    </cfRule>
  </conditionalFormatting>
  <conditionalFormatting sqref="P50">
    <cfRule type="cellIs" dxfId="19933" priority="1202" operator="lessThan">
      <formula>0.99</formula>
    </cfRule>
    <cfRule type="cellIs" dxfId="19932" priority="1203" operator="lessThan">
      <formula>0.95</formula>
    </cfRule>
    <cfRule type="cellIs" dxfId="19931" priority="1204" operator="greaterThan">
      <formula>0.95</formula>
    </cfRule>
    <cfRule type="cellIs" dxfId="19930" priority="1205" operator="between">
      <formula>0.93</formula>
      <formula>0.96</formula>
    </cfRule>
    <cfRule type="cellIs" dxfId="19929" priority="1206" operator="lessThan">
      <formula>0.93</formula>
    </cfRule>
    <cfRule type="cellIs" dxfId="19928" priority="1207" operator="greaterThan">
      <formula>0.95</formula>
    </cfRule>
  </conditionalFormatting>
  <conditionalFormatting sqref="P50">
    <cfRule type="cellIs" dxfId="19927" priority="1201" operator="lessThan">
      <formula>0.95</formula>
    </cfRule>
  </conditionalFormatting>
  <conditionalFormatting sqref="P60">
    <cfRule type="cellIs" dxfId="19926" priority="1194" operator="lessThan">
      <formula>0.95</formula>
    </cfRule>
    <cfRule type="cellIs" dxfId="19925" priority="1195" operator="lessThan">
      <formula>0.99</formula>
    </cfRule>
    <cfRule type="cellIs" dxfId="19924" priority="1196" operator="lessThan">
      <formula>0.95</formula>
    </cfRule>
    <cfRule type="cellIs" dxfId="19923" priority="1197" operator="greaterThan">
      <formula>0.95</formula>
    </cfRule>
    <cfRule type="cellIs" dxfId="19922" priority="1198" operator="between">
      <formula>0.93</formula>
      <formula>0.96</formula>
    </cfRule>
    <cfRule type="cellIs" dxfId="19921" priority="1199" operator="lessThan">
      <formula>0.93</formula>
    </cfRule>
    <cfRule type="cellIs" dxfId="19920" priority="1200" operator="greaterThan">
      <formula>0.95</formula>
    </cfRule>
  </conditionalFormatting>
  <conditionalFormatting sqref="P60">
    <cfRule type="cellIs" dxfId="19919" priority="1191" operator="lessThan">
      <formula>1</formula>
    </cfRule>
    <cfRule type="cellIs" dxfId="19918" priority="1192" operator="lessThan">
      <formula>0.95</formula>
    </cfRule>
    <cfRule type="cellIs" dxfId="19917" priority="1193" operator="lessThan">
      <formula>0.95</formula>
    </cfRule>
  </conditionalFormatting>
  <conditionalFormatting sqref="P60">
    <cfRule type="cellIs" dxfId="19916" priority="1190" operator="lessThan">
      <formula>0.95</formula>
    </cfRule>
  </conditionalFormatting>
  <conditionalFormatting sqref="P60">
    <cfRule type="cellIs" dxfId="19915" priority="1185" operator="lessThan">
      <formula>0.95</formula>
    </cfRule>
    <cfRule type="cellIs" dxfId="19914" priority="1186" operator="greaterThan">
      <formula>0.95</formula>
    </cfRule>
    <cfRule type="cellIs" dxfId="19913" priority="1187" operator="between">
      <formula>0.93</formula>
      <formula>0.96</formula>
    </cfRule>
    <cfRule type="cellIs" dxfId="19912" priority="1188" operator="lessThan">
      <formula>0.93</formula>
    </cfRule>
    <cfRule type="cellIs" dxfId="19911" priority="1189" operator="greaterThan">
      <formula>0.95</formula>
    </cfRule>
  </conditionalFormatting>
  <conditionalFormatting sqref="P60">
    <cfRule type="cellIs" dxfId="19910" priority="1183" operator="lessThan">
      <formula>0.99</formula>
    </cfRule>
    <cfRule type="cellIs" dxfId="19909" priority="1184" operator="lessThan">
      <formula>0.99</formula>
    </cfRule>
  </conditionalFormatting>
  <conditionalFormatting sqref="P60">
    <cfRule type="cellIs" dxfId="19908" priority="1177" operator="lessThan">
      <formula>0.99</formula>
    </cfRule>
    <cfRule type="cellIs" dxfId="19907" priority="1178" operator="lessThan">
      <formula>0.95</formula>
    </cfRule>
    <cfRule type="cellIs" dxfId="19906" priority="1179" operator="greaterThan">
      <formula>0.95</formula>
    </cfRule>
    <cfRule type="cellIs" dxfId="19905" priority="1180" operator="between">
      <formula>0.93</formula>
      <formula>0.96</formula>
    </cfRule>
    <cfRule type="cellIs" dxfId="19904" priority="1181" operator="lessThan">
      <formula>0.93</formula>
    </cfRule>
    <cfRule type="cellIs" dxfId="19903" priority="1182" operator="greaterThan">
      <formula>0.95</formula>
    </cfRule>
  </conditionalFormatting>
  <conditionalFormatting sqref="P60">
    <cfRule type="cellIs" dxfId="19902" priority="1176" operator="lessThan">
      <formula>0.95</formula>
    </cfRule>
  </conditionalFormatting>
  <conditionalFormatting sqref="P56">
    <cfRule type="cellIs" dxfId="19901" priority="1169" operator="lessThan">
      <formula>0.95</formula>
    </cfRule>
    <cfRule type="cellIs" dxfId="19900" priority="1170" operator="lessThan">
      <formula>0.99</formula>
    </cfRule>
    <cfRule type="cellIs" dxfId="19899" priority="1171" operator="lessThan">
      <formula>0.95</formula>
    </cfRule>
    <cfRule type="cellIs" dxfId="19898" priority="1172" operator="greaterThan">
      <formula>0.95</formula>
    </cfRule>
    <cfRule type="cellIs" dxfId="19897" priority="1173" operator="between">
      <formula>0.93</formula>
      <formula>0.96</formula>
    </cfRule>
    <cfRule type="cellIs" dxfId="19896" priority="1174" operator="lessThan">
      <formula>0.93</formula>
    </cfRule>
    <cfRule type="cellIs" dxfId="19895" priority="1175" operator="greaterThan">
      <formula>0.95</formula>
    </cfRule>
  </conditionalFormatting>
  <conditionalFormatting sqref="P56">
    <cfRule type="cellIs" dxfId="19894" priority="1166" operator="lessThan">
      <formula>1</formula>
    </cfRule>
    <cfRule type="cellIs" dxfId="19893" priority="1167" operator="lessThan">
      <formula>0.95</formula>
    </cfRule>
    <cfRule type="cellIs" dxfId="19892" priority="1168" operator="lessThan">
      <formula>0.95</formula>
    </cfRule>
  </conditionalFormatting>
  <conditionalFormatting sqref="P56">
    <cfRule type="cellIs" dxfId="19891" priority="1165" operator="lessThan">
      <formula>0.95</formula>
    </cfRule>
  </conditionalFormatting>
  <conditionalFormatting sqref="P56">
    <cfRule type="cellIs" dxfId="19890" priority="1160" operator="lessThan">
      <formula>0.95</formula>
    </cfRule>
    <cfRule type="cellIs" dxfId="19889" priority="1161" operator="greaterThan">
      <formula>0.95</formula>
    </cfRule>
    <cfRule type="cellIs" dxfId="19888" priority="1162" operator="between">
      <formula>0.93</formula>
      <formula>0.96</formula>
    </cfRule>
    <cfRule type="cellIs" dxfId="19887" priority="1163" operator="lessThan">
      <formula>0.93</formula>
    </cfRule>
    <cfRule type="cellIs" dxfId="19886" priority="1164" operator="greaterThan">
      <formula>0.95</formula>
    </cfRule>
  </conditionalFormatting>
  <conditionalFormatting sqref="P56">
    <cfRule type="cellIs" dxfId="19885" priority="1158" operator="lessThan">
      <formula>0.99</formula>
    </cfRule>
    <cfRule type="cellIs" dxfId="19884" priority="1159" operator="lessThan">
      <formula>0.99</formula>
    </cfRule>
  </conditionalFormatting>
  <conditionalFormatting sqref="P56">
    <cfRule type="cellIs" dxfId="19883" priority="1152" operator="lessThan">
      <formula>0.99</formula>
    </cfRule>
    <cfRule type="cellIs" dxfId="19882" priority="1153" operator="lessThan">
      <formula>0.95</formula>
    </cfRule>
    <cfRule type="cellIs" dxfId="19881" priority="1154" operator="greaterThan">
      <formula>0.95</formula>
    </cfRule>
    <cfRule type="cellIs" dxfId="19880" priority="1155" operator="between">
      <formula>0.93</formula>
      <formula>0.96</formula>
    </cfRule>
    <cfRule type="cellIs" dxfId="19879" priority="1156" operator="lessThan">
      <formula>0.93</formula>
    </cfRule>
    <cfRule type="cellIs" dxfId="19878" priority="1157" operator="greaterThan">
      <formula>0.95</formula>
    </cfRule>
  </conditionalFormatting>
  <conditionalFormatting sqref="P56">
    <cfRule type="cellIs" dxfId="19877" priority="1151" operator="lessThan">
      <formula>0.95</formula>
    </cfRule>
  </conditionalFormatting>
  <conditionalFormatting sqref="P79">
    <cfRule type="cellIs" dxfId="19876" priority="1141" operator="lessThan">
      <formula>1</formula>
    </cfRule>
    <cfRule type="cellIs" dxfId="19875" priority="1142" operator="lessThan">
      <formula>0.95</formula>
    </cfRule>
    <cfRule type="cellIs" dxfId="19874" priority="1143" operator="lessThan">
      <formula>0.95</formula>
    </cfRule>
  </conditionalFormatting>
  <conditionalFormatting sqref="P79">
    <cfRule type="cellIs" dxfId="19873" priority="1140" operator="lessThan">
      <formula>0.95</formula>
    </cfRule>
  </conditionalFormatting>
  <conditionalFormatting sqref="P79">
    <cfRule type="cellIs" dxfId="19872" priority="1135" operator="lessThan">
      <formula>0.95</formula>
    </cfRule>
    <cfRule type="cellIs" dxfId="19871" priority="1136" operator="greaterThan">
      <formula>0.95</formula>
    </cfRule>
    <cfRule type="cellIs" dxfId="19870" priority="1137" operator="between">
      <formula>0.93</formula>
      <formula>0.96</formula>
    </cfRule>
    <cfRule type="cellIs" dxfId="19869" priority="1138" operator="lessThan">
      <formula>0.93</formula>
    </cfRule>
    <cfRule type="cellIs" dxfId="19868" priority="1139" operator="greaterThan">
      <formula>0.95</formula>
    </cfRule>
  </conditionalFormatting>
  <conditionalFormatting sqref="P79">
    <cfRule type="cellIs" dxfId="19867" priority="1126" operator="lessThan">
      <formula>0.95</formula>
    </cfRule>
  </conditionalFormatting>
  <conditionalFormatting sqref="P79">
    <cfRule type="cellIs" dxfId="19866" priority="1144" operator="lessThan">
      <formula>0.95</formula>
    </cfRule>
    <cfRule type="cellIs" dxfId="19865" priority="1145" operator="lessThan">
      <formula>0.99</formula>
    </cfRule>
    <cfRule type="cellIs" dxfId="19864" priority="1146" operator="lessThan">
      <formula>0.95</formula>
    </cfRule>
    <cfRule type="cellIs" dxfId="19863" priority="1147" operator="greaterThan">
      <formula>0.95</formula>
    </cfRule>
    <cfRule type="cellIs" dxfId="19862" priority="1148" operator="between">
      <formula>0.93</formula>
      <formula>0.96</formula>
    </cfRule>
    <cfRule type="cellIs" dxfId="19861" priority="1149" operator="lessThan">
      <formula>0.93</formula>
    </cfRule>
    <cfRule type="cellIs" dxfId="19860" priority="1150" operator="greaterThan">
      <formula>0.95</formula>
    </cfRule>
  </conditionalFormatting>
  <conditionalFormatting sqref="P79">
    <cfRule type="cellIs" dxfId="19859" priority="1133" operator="lessThan">
      <formula>0.99</formula>
    </cfRule>
    <cfRule type="cellIs" dxfId="19858" priority="1134" operator="lessThan">
      <formula>0.99</formula>
    </cfRule>
  </conditionalFormatting>
  <conditionalFormatting sqref="P79">
    <cfRule type="cellIs" dxfId="19857" priority="1127" operator="lessThan">
      <formula>0.99</formula>
    </cfRule>
    <cfRule type="cellIs" dxfId="19856" priority="1128" operator="lessThan">
      <formula>0.95</formula>
    </cfRule>
    <cfRule type="cellIs" dxfId="19855" priority="1129" operator="greaterThan">
      <formula>0.95</formula>
    </cfRule>
    <cfRule type="cellIs" dxfId="19854" priority="1130" operator="between">
      <formula>0.93</formula>
      <formula>0.96</formula>
    </cfRule>
    <cfRule type="cellIs" dxfId="19853" priority="1131" operator="lessThan">
      <formula>0.93</formula>
    </cfRule>
    <cfRule type="cellIs" dxfId="19852" priority="1132" operator="greaterThan">
      <formula>0.95</formula>
    </cfRule>
  </conditionalFormatting>
  <conditionalFormatting sqref="P55">
    <cfRule type="cellIs" dxfId="19851" priority="1119" operator="lessThan">
      <formula>0.95</formula>
    </cfRule>
    <cfRule type="cellIs" dxfId="19850" priority="1120" operator="lessThan">
      <formula>0.99</formula>
    </cfRule>
    <cfRule type="cellIs" dxfId="19849" priority="1121" operator="lessThan">
      <formula>0.95</formula>
    </cfRule>
    <cfRule type="cellIs" dxfId="19848" priority="1122" operator="greaterThan">
      <formula>0.95</formula>
    </cfRule>
    <cfRule type="cellIs" dxfId="19847" priority="1123" operator="between">
      <formula>0.93</formula>
      <formula>0.96</formula>
    </cfRule>
    <cfRule type="cellIs" dxfId="19846" priority="1124" operator="lessThan">
      <formula>0.93</formula>
    </cfRule>
    <cfRule type="cellIs" dxfId="19845" priority="1125" operator="greaterThan">
      <formula>0.95</formula>
    </cfRule>
  </conditionalFormatting>
  <conditionalFormatting sqref="P55">
    <cfRule type="cellIs" dxfId="19844" priority="1116" operator="lessThan">
      <formula>1</formula>
    </cfRule>
    <cfRule type="cellIs" dxfId="19843" priority="1117" operator="lessThan">
      <formula>0.95</formula>
    </cfRule>
    <cfRule type="cellIs" dxfId="19842" priority="1118" operator="lessThan">
      <formula>0.95</formula>
    </cfRule>
  </conditionalFormatting>
  <conditionalFormatting sqref="P55">
    <cfRule type="cellIs" dxfId="19841" priority="1115" operator="lessThan">
      <formula>0.95</formula>
    </cfRule>
  </conditionalFormatting>
  <conditionalFormatting sqref="P55">
    <cfRule type="cellIs" dxfId="19840" priority="1110" operator="lessThan">
      <formula>0.95</formula>
    </cfRule>
    <cfRule type="cellIs" dxfId="19839" priority="1111" operator="greaterThan">
      <formula>0.95</formula>
    </cfRule>
    <cfRule type="cellIs" dxfId="19838" priority="1112" operator="between">
      <formula>0.93</formula>
      <formula>0.96</formula>
    </cfRule>
    <cfRule type="cellIs" dxfId="19837" priority="1113" operator="lessThan">
      <formula>0.93</formula>
    </cfRule>
    <cfRule type="cellIs" dxfId="19836" priority="1114" operator="greaterThan">
      <formula>0.95</formula>
    </cfRule>
  </conditionalFormatting>
  <conditionalFormatting sqref="P55">
    <cfRule type="cellIs" dxfId="19835" priority="1108" operator="lessThan">
      <formula>0.99</formula>
    </cfRule>
    <cfRule type="cellIs" dxfId="19834" priority="1109" operator="lessThan">
      <formula>0.99</formula>
    </cfRule>
  </conditionalFormatting>
  <conditionalFormatting sqref="P55">
    <cfRule type="cellIs" dxfId="19833" priority="1102" operator="lessThan">
      <formula>0.99</formula>
    </cfRule>
    <cfRule type="cellIs" dxfId="19832" priority="1103" operator="lessThan">
      <formula>0.95</formula>
    </cfRule>
    <cfRule type="cellIs" dxfId="19831" priority="1104" operator="greaterThan">
      <formula>0.95</formula>
    </cfRule>
    <cfRule type="cellIs" dxfId="19830" priority="1105" operator="between">
      <formula>0.93</formula>
      <formula>0.96</formula>
    </cfRule>
    <cfRule type="cellIs" dxfId="19829" priority="1106" operator="lessThan">
      <formula>0.93</formula>
    </cfRule>
    <cfRule type="cellIs" dxfId="19828" priority="1107" operator="greaterThan">
      <formula>0.95</formula>
    </cfRule>
  </conditionalFormatting>
  <conditionalFormatting sqref="P55">
    <cfRule type="cellIs" dxfId="19827" priority="1101" operator="lessThan">
      <formula>0.95</formula>
    </cfRule>
  </conditionalFormatting>
  <conditionalFormatting sqref="P87">
    <cfRule type="cellIs" dxfId="19826" priority="1091" operator="lessThan">
      <formula>1</formula>
    </cfRule>
    <cfRule type="cellIs" dxfId="19825" priority="1092" operator="lessThan">
      <formula>0.95</formula>
    </cfRule>
    <cfRule type="cellIs" dxfId="19824" priority="1093" operator="lessThan">
      <formula>0.95</formula>
    </cfRule>
  </conditionalFormatting>
  <conditionalFormatting sqref="P87">
    <cfRule type="cellIs" dxfId="19823" priority="1090" operator="lessThan">
      <formula>0.95</formula>
    </cfRule>
  </conditionalFormatting>
  <conditionalFormatting sqref="P87">
    <cfRule type="cellIs" dxfId="19822" priority="1085" operator="lessThan">
      <formula>0.95</formula>
    </cfRule>
    <cfRule type="cellIs" dxfId="19821" priority="1086" operator="greaterThan">
      <formula>0.95</formula>
    </cfRule>
    <cfRule type="cellIs" dxfId="19820" priority="1087" operator="between">
      <formula>0.93</formula>
      <formula>0.96</formula>
    </cfRule>
    <cfRule type="cellIs" dxfId="19819" priority="1088" operator="lessThan">
      <formula>0.93</formula>
    </cfRule>
    <cfRule type="cellIs" dxfId="19818" priority="1089" operator="greaterThan">
      <formula>0.95</formula>
    </cfRule>
  </conditionalFormatting>
  <conditionalFormatting sqref="P87">
    <cfRule type="cellIs" dxfId="19817" priority="1076" operator="lessThan">
      <formula>0.95</formula>
    </cfRule>
  </conditionalFormatting>
  <conditionalFormatting sqref="P87">
    <cfRule type="cellIs" dxfId="19816" priority="1094" operator="lessThan">
      <formula>0.95</formula>
    </cfRule>
    <cfRule type="cellIs" dxfId="19815" priority="1095" operator="lessThan">
      <formula>0.99</formula>
    </cfRule>
    <cfRule type="cellIs" dxfId="19814" priority="1096" operator="lessThan">
      <formula>0.95</formula>
    </cfRule>
    <cfRule type="cellIs" dxfId="19813" priority="1097" operator="greaterThan">
      <formula>0.95</formula>
    </cfRule>
    <cfRule type="cellIs" dxfId="19812" priority="1098" operator="between">
      <formula>0.93</formula>
      <formula>0.96</formula>
    </cfRule>
    <cfRule type="cellIs" dxfId="19811" priority="1099" operator="lessThan">
      <formula>0.93</formula>
    </cfRule>
    <cfRule type="cellIs" dxfId="19810" priority="1100" operator="greaterThan">
      <formula>0.95</formula>
    </cfRule>
  </conditionalFormatting>
  <conditionalFormatting sqref="P87">
    <cfRule type="cellIs" dxfId="19809" priority="1083" operator="lessThan">
      <formula>0.99</formula>
    </cfRule>
    <cfRule type="cellIs" dxfId="19808" priority="1084" operator="lessThan">
      <formula>0.99</formula>
    </cfRule>
  </conditionalFormatting>
  <conditionalFormatting sqref="P87">
    <cfRule type="cellIs" dxfId="19807" priority="1077" operator="lessThan">
      <formula>0.99</formula>
    </cfRule>
    <cfRule type="cellIs" dxfId="19806" priority="1078" operator="lessThan">
      <formula>0.95</formula>
    </cfRule>
    <cfRule type="cellIs" dxfId="19805" priority="1079" operator="greaterThan">
      <formula>0.95</formula>
    </cfRule>
    <cfRule type="cellIs" dxfId="19804" priority="1080" operator="between">
      <formula>0.93</formula>
      <formula>0.96</formula>
    </cfRule>
    <cfRule type="cellIs" dxfId="19803" priority="1081" operator="lessThan">
      <formula>0.93</formula>
    </cfRule>
    <cfRule type="cellIs" dxfId="19802" priority="1082" operator="greaterThan">
      <formula>0.95</formula>
    </cfRule>
  </conditionalFormatting>
  <conditionalFormatting sqref="P89:P90">
    <cfRule type="cellIs" dxfId="19801" priority="1069" operator="lessThan">
      <formula>0.95</formula>
    </cfRule>
    <cfRule type="cellIs" dxfId="19800" priority="1070" operator="lessThan">
      <formula>0.99</formula>
    </cfRule>
    <cfRule type="cellIs" dxfId="19799" priority="1071" operator="lessThan">
      <formula>0.95</formula>
    </cfRule>
    <cfRule type="cellIs" dxfId="19798" priority="1072" operator="greaterThan">
      <formula>0.95</formula>
    </cfRule>
    <cfRule type="cellIs" dxfId="19797" priority="1073" operator="between">
      <formula>0.93</formula>
      <formula>0.96</formula>
    </cfRule>
    <cfRule type="cellIs" dxfId="19796" priority="1074" operator="lessThan">
      <formula>0.93</formula>
    </cfRule>
    <cfRule type="cellIs" dxfId="19795" priority="1075" operator="greaterThan">
      <formula>0.95</formula>
    </cfRule>
  </conditionalFormatting>
  <conditionalFormatting sqref="P89:P90">
    <cfRule type="cellIs" dxfId="19794" priority="1066" operator="lessThan">
      <formula>1</formula>
    </cfRule>
    <cfRule type="cellIs" dxfId="19793" priority="1067" operator="lessThan">
      <formula>0.95</formula>
    </cfRule>
    <cfRule type="cellIs" dxfId="19792" priority="1068" operator="lessThan">
      <formula>0.95</formula>
    </cfRule>
  </conditionalFormatting>
  <conditionalFormatting sqref="P89:P90">
    <cfRule type="cellIs" dxfId="19791" priority="1065" operator="lessThan">
      <formula>0.95</formula>
    </cfRule>
  </conditionalFormatting>
  <conditionalFormatting sqref="P89:P90">
    <cfRule type="cellIs" dxfId="19790" priority="1060" operator="lessThan">
      <formula>0.95</formula>
    </cfRule>
    <cfRule type="cellIs" dxfId="19789" priority="1061" operator="greaterThan">
      <formula>0.95</formula>
    </cfRule>
    <cfRule type="cellIs" dxfId="19788" priority="1062" operator="between">
      <formula>0.93</formula>
      <formula>0.96</formula>
    </cfRule>
    <cfRule type="cellIs" dxfId="19787" priority="1063" operator="lessThan">
      <formula>0.93</formula>
    </cfRule>
    <cfRule type="cellIs" dxfId="19786" priority="1064" operator="greaterThan">
      <formula>0.95</formula>
    </cfRule>
  </conditionalFormatting>
  <conditionalFormatting sqref="P89:P90">
    <cfRule type="cellIs" dxfId="19785" priority="1058" operator="lessThan">
      <formula>0.99</formula>
    </cfRule>
    <cfRule type="cellIs" dxfId="19784" priority="1059" operator="lessThan">
      <formula>0.99</formula>
    </cfRule>
  </conditionalFormatting>
  <conditionalFormatting sqref="P89:P90">
    <cfRule type="cellIs" dxfId="19783" priority="1052" operator="lessThan">
      <formula>0.99</formula>
    </cfRule>
    <cfRule type="cellIs" dxfId="19782" priority="1053" operator="lessThan">
      <formula>0.95</formula>
    </cfRule>
    <cfRule type="cellIs" dxfId="19781" priority="1054" operator="greaterThan">
      <formula>0.95</formula>
    </cfRule>
    <cfRule type="cellIs" dxfId="19780" priority="1055" operator="between">
      <formula>0.93</formula>
      <formula>0.96</formula>
    </cfRule>
    <cfRule type="cellIs" dxfId="19779" priority="1056" operator="lessThan">
      <formula>0.93</formula>
    </cfRule>
    <cfRule type="cellIs" dxfId="19778" priority="1057" operator="greaterThan">
      <formula>0.95</formula>
    </cfRule>
  </conditionalFormatting>
  <conditionalFormatting sqref="P89:P90">
    <cfRule type="cellIs" dxfId="19777" priority="1051" operator="lessThan">
      <formula>0.95</formula>
    </cfRule>
  </conditionalFormatting>
  <conditionalFormatting sqref="P103">
    <cfRule type="cellIs" dxfId="19776" priority="1044" operator="lessThan">
      <formula>0.95</formula>
    </cfRule>
    <cfRule type="cellIs" dxfId="19775" priority="1045" operator="lessThan">
      <formula>0.99</formula>
    </cfRule>
    <cfRule type="cellIs" dxfId="19774" priority="1046" operator="lessThan">
      <formula>0.95</formula>
    </cfRule>
    <cfRule type="cellIs" dxfId="19773" priority="1047" operator="greaterThan">
      <formula>0.95</formula>
    </cfRule>
    <cfRule type="cellIs" dxfId="19772" priority="1048" operator="between">
      <formula>0.93</formula>
      <formula>0.96</formula>
    </cfRule>
    <cfRule type="cellIs" dxfId="19771" priority="1049" operator="lessThan">
      <formula>0.93</formula>
    </cfRule>
    <cfRule type="cellIs" dxfId="19770" priority="1050" operator="greaterThan">
      <formula>0.95</formula>
    </cfRule>
  </conditionalFormatting>
  <conditionalFormatting sqref="P103">
    <cfRule type="cellIs" dxfId="19769" priority="1041" operator="lessThan">
      <formula>1</formula>
    </cfRule>
    <cfRule type="cellIs" dxfId="19768" priority="1042" operator="lessThan">
      <formula>0.95</formula>
    </cfRule>
    <cfRule type="cellIs" dxfId="19767" priority="1043" operator="lessThan">
      <formula>0.95</formula>
    </cfRule>
  </conditionalFormatting>
  <conditionalFormatting sqref="P103">
    <cfRule type="cellIs" dxfId="19766" priority="1040" operator="lessThan">
      <formula>0.95</formula>
    </cfRule>
  </conditionalFormatting>
  <conditionalFormatting sqref="P103">
    <cfRule type="cellIs" dxfId="19765" priority="1035" operator="lessThan">
      <formula>0.95</formula>
    </cfRule>
    <cfRule type="cellIs" dxfId="19764" priority="1036" operator="greaterThan">
      <formula>0.95</formula>
    </cfRule>
    <cfRule type="cellIs" dxfId="19763" priority="1037" operator="between">
      <formula>0.93</formula>
      <formula>0.96</formula>
    </cfRule>
    <cfRule type="cellIs" dxfId="19762" priority="1038" operator="lessThan">
      <formula>0.93</formula>
    </cfRule>
    <cfRule type="cellIs" dxfId="19761" priority="1039" operator="greaterThan">
      <formula>0.95</formula>
    </cfRule>
  </conditionalFormatting>
  <conditionalFormatting sqref="P103">
    <cfRule type="cellIs" dxfId="19760" priority="1033" operator="lessThan">
      <formula>0.99</formula>
    </cfRule>
    <cfRule type="cellIs" dxfId="19759" priority="1034" operator="lessThan">
      <formula>0.99</formula>
    </cfRule>
  </conditionalFormatting>
  <conditionalFormatting sqref="P103">
    <cfRule type="cellIs" dxfId="19758" priority="1027" operator="lessThan">
      <formula>0.99</formula>
    </cfRule>
    <cfRule type="cellIs" dxfId="19757" priority="1028" operator="lessThan">
      <formula>0.95</formula>
    </cfRule>
    <cfRule type="cellIs" dxfId="19756" priority="1029" operator="greaterThan">
      <formula>0.95</formula>
    </cfRule>
    <cfRule type="cellIs" dxfId="19755" priority="1030" operator="between">
      <formula>0.93</formula>
      <formula>0.96</formula>
    </cfRule>
    <cfRule type="cellIs" dxfId="19754" priority="1031" operator="lessThan">
      <formula>0.93</formula>
    </cfRule>
    <cfRule type="cellIs" dxfId="19753" priority="1032" operator="greaterThan">
      <formula>0.95</formula>
    </cfRule>
  </conditionalFormatting>
  <conditionalFormatting sqref="P103">
    <cfRule type="cellIs" dxfId="19752" priority="1026" operator="lessThan">
      <formula>0.95</formula>
    </cfRule>
  </conditionalFormatting>
  <conditionalFormatting sqref="P110">
    <cfRule type="cellIs" dxfId="19751" priority="1016" operator="lessThan">
      <formula>1</formula>
    </cfRule>
    <cfRule type="cellIs" dxfId="19750" priority="1017" operator="lessThan">
      <formula>0.95</formula>
    </cfRule>
    <cfRule type="cellIs" dxfId="19749" priority="1018" operator="lessThan">
      <formula>0.95</formula>
    </cfRule>
  </conditionalFormatting>
  <conditionalFormatting sqref="P110">
    <cfRule type="cellIs" dxfId="19748" priority="1015" operator="lessThan">
      <formula>0.95</formula>
    </cfRule>
  </conditionalFormatting>
  <conditionalFormatting sqref="P110">
    <cfRule type="cellIs" dxfId="19747" priority="1010" operator="lessThan">
      <formula>0.95</formula>
    </cfRule>
    <cfRule type="cellIs" dxfId="19746" priority="1011" operator="greaterThan">
      <formula>0.95</formula>
    </cfRule>
    <cfRule type="cellIs" dxfId="19745" priority="1012" operator="between">
      <formula>0.93</formula>
      <formula>0.96</formula>
    </cfRule>
    <cfRule type="cellIs" dxfId="19744" priority="1013" operator="lessThan">
      <formula>0.93</formula>
    </cfRule>
    <cfRule type="cellIs" dxfId="19743" priority="1014" operator="greaterThan">
      <formula>0.95</formula>
    </cfRule>
  </conditionalFormatting>
  <conditionalFormatting sqref="P110">
    <cfRule type="cellIs" dxfId="19742" priority="1001" operator="lessThan">
      <formula>0.95</formula>
    </cfRule>
  </conditionalFormatting>
  <conditionalFormatting sqref="P110">
    <cfRule type="cellIs" dxfId="19741" priority="1019" operator="lessThan">
      <formula>0.95</formula>
    </cfRule>
    <cfRule type="cellIs" dxfId="19740" priority="1020" operator="lessThan">
      <formula>0.99</formula>
    </cfRule>
    <cfRule type="cellIs" dxfId="19739" priority="1021" operator="lessThan">
      <formula>0.95</formula>
    </cfRule>
    <cfRule type="cellIs" dxfId="19738" priority="1022" operator="greaterThan">
      <formula>0.95</formula>
    </cfRule>
    <cfRule type="cellIs" dxfId="19737" priority="1023" operator="between">
      <formula>0.93</formula>
      <formula>0.96</formula>
    </cfRule>
    <cfRule type="cellIs" dxfId="19736" priority="1024" operator="lessThan">
      <formula>0.93</formula>
    </cfRule>
    <cfRule type="cellIs" dxfId="19735" priority="1025" operator="greaterThan">
      <formula>0.95</formula>
    </cfRule>
  </conditionalFormatting>
  <conditionalFormatting sqref="P110">
    <cfRule type="cellIs" dxfId="19734" priority="1008" operator="lessThan">
      <formula>0.99</formula>
    </cfRule>
    <cfRule type="cellIs" dxfId="19733" priority="1009" operator="lessThan">
      <formula>0.99</formula>
    </cfRule>
  </conditionalFormatting>
  <conditionalFormatting sqref="P110">
    <cfRule type="cellIs" dxfId="19732" priority="1002" operator="lessThan">
      <formula>0.99</formula>
    </cfRule>
    <cfRule type="cellIs" dxfId="19731" priority="1003" operator="lessThan">
      <formula>0.95</formula>
    </cfRule>
    <cfRule type="cellIs" dxfId="19730" priority="1004" operator="greaterThan">
      <formula>0.95</formula>
    </cfRule>
    <cfRule type="cellIs" dxfId="19729" priority="1005" operator="between">
      <formula>0.93</formula>
      <formula>0.96</formula>
    </cfRule>
    <cfRule type="cellIs" dxfId="19728" priority="1006" operator="lessThan">
      <formula>0.93</formula>
    </cfRule>
    <cfRule type="cellIs" dxfId="19727" priority="1007" operator="greaterThan">
      <formula>0.95</formula>
    </cfRule>
  </conditionalFormatting>
  <conditionalFormatting sqref="P119">
    <cfRule type="cellIs" dxfId="19726" priority="994" operator="lessThan">
      <formula>0.95</formula>
    </cfRule>
    <cfRule type="cellIs" dxfId="19725" priority="995" operator="lessThan">
      <formula>0.99</formula>
    </cfRule>
    <cfRule type="cellIs" dxfId="19724" priority="996" operator="lessThan">
      <formula>0.95</formula>
    </cfRule>
    <cfRule type="cellIs" dxfId="19723" priority="997" operator="greaterThan">
      <formula>0.95</formula>
    </cfRule>
    <cfRule type="cellIs" dxfId="19722" priority="998" operator="between">
      <formula>0.93</formula>
      <formula>0.96</formula>
    </cfRule>
    <cfRule type="cellIs" dxfId="19721" priority="999" operator="lessThan">
      <formula>0.93</formula>
    </cfRule>
    <cfRule type="cellIs" dxfId="19720" priority="1000" operator="greaterThan">
      <formula>0.95</formula>
    </cfRule>
  </conditionalFormatting>
  <conditionalFormatting sqref="P119">
    <cfRule type="cellIs" dxfId="19719" priority="991" operator="lessThan">
      <formula>1</formula>
    </cfRule>
    <cfRule type="cellIs" dxfId="19718" priority="992" operator="lessThan">
      <formula>0.95</formula>
    </cfRule>
    <cfRule type="cellIs" dxfId="19717" priority="993" operator="lessThan">
      <formula>0.95</formula>
    </cfRule>
  </conditionalFormatting>
  <conditionalFormatting sqref="P119">
    <cfRule type="cellIs" dxfId="19716" priority="990" operator="lessThan">
      <formula>0.95</formula>
    </cfRule>
  </conditionalFormatting>
  <conditionalFormatting sqref="P119">
    <cfRule type="cellIs" dxfId="19715" priority="985" operator="lessThan">
      <formula>0.95</formula>
    </cfRule>
    <cfRule type="cellIs" dxfId="19714" priority="986" operator="greaterThan">
      <formula>0.95</formula>
    </cfRule>
    <cfRule type="cellIs" dxfId="19713" priority="987" operator="between">
      <formula>0.93</formula>
      <formula>0.96</formula>
    </cfRule>
    <cfRule type="cellIs" dxfId="19712" priority="988" operator="lessThan">
      <formula>0.93</formula>
    </cfRule>
    <cfRule type="cellIs" dxfId="19711" priority="989" operator="greaterThan">
      <formula>0.95</formula>
    </cfRule>
  </conditionalFormatting>
  <conditionalFormatting sqref="P119">
    <cfRule type="cellIs" dxfId="19710" priority="983" operator="lessThan">
      <formula>0.99</formula>
    </cfRule>
    <cfRule type="cellIs" dxfId="19709" priority="984" operator="lessThan">
      <formula>0.99</formula>
    </cfRule>
  </conditionalFormatting>
  <conditionalFormatting sqref="P119">
    <cfRule type="cellIs" dxfId="19708" priority="977" operator="lessThan">
      <formula>0.99</formula>
    </cfRule>
    <cfRule type="cellIs" dxfId="19707" priority="978" operator="lessThan">
      <formula>0.95</formula>
    </cfRule>
    <cfRule type="cellIs" dxfId="19706" priority="979" operator="greaterThan">
      <formula>0.95</formula>
    </cfRule>
    <cfRule type="cellIs" dxfId="19705" priority="980" operator="between">
      <formula>0.93</formula>
      <formula>0.96</formula>
    </cfRule>
    <cfRule type="cellIs" dxfId="19704" priority="981" operator="lessThan">
      <formula>0.93</formula>
    </cfRule>
    <cfRule type="cellIs" dxfId="19703" priority="982" operator="greaterThan">
      <formula>0.95</formula>
    </cfRule>
  </conditionalFormatting>
  <conditionalFormatting sqref="P119">
    <cfRule type="cellIs" dxfId="19702" priority="976" operator="lessThan">
      <formula>0.95</formula>
    </cfRule>
  </conditionalFormatting>
  <conditionalFormatting sqref="P115:P116">
    <cfRule type="cellIs" dxfId="19701" priority="966" operator="lessThan">
      <formula>1</formula>
    </cfRule>
    <cfRule type="cellIs" dxfId="19700" priority="967" operator="lessThan">
      <formula>0.95</formula>
    </cfRule>
    <cfRule type="cellIs" dxfId="19699" priority="968" operator="lessThan">
      <formula>0.95</formula>
    </cfRule>
  </conditionalFormatting>
  <conditionalFormatting sqref="P115:P116">
    <cfRule type="cellIs" dxfId="19698" priority="965" operator="lessThan">
      <formula>0.95</formula>
    </cfRule>
  </conditionalFormatting>
  <conditionalFormatting sqref="P115:P116">
    <cfRule type="cellIs" dxfId="19697" priority="960" operator="lessThan">
      <formula>0.95</formula>
    </cfRule>
    <cfRule type="cellIs" dxfId="19696" priority="961" operator="greaterThan">
      <formula>0.95</formula>
    </cfRule>
    <cfRule type="cellIs" dxfId="19695" priority="962" operator="between">
      <formula>0.93</formula>
      <formula>0.96</formula>
    </cfRule>
    <cfRule type="cellIs" dxfId="19694" priority="963" operator="lessThan">
      <formula>0.93</formula>
    </cfRule>
    <cfRule type="cellIs" dxfId="19693" priority="964" operator="greaterThan">
      <formula>0.95</formula>
    </cfRule>
  </conditionalFormatting>
  <conditionalFormatting sqref="P115:P116">
    <cfRule type="cellIs" dxfId="19692" priority="951" operator="lessThan">
      <formula>0.95</formula>
    </cfRule>
  </conditionalFormatting>
  <conditionalFormatting sqref="P115:P116">
    <cfRule type="cellIs" dxfId="19691" priority="969" operator="lessThan">
      <formula>0.95</formula>
    </cfRule>
    <cfRule type="cellIs" dxfId="19690" priority="970" operator="lessThan">
      <formula>0.99</formula>
    </cfRule>
    <cfRule type="cellIs" dxfId="19689" priority="971" operator="lessThan">
      <formula>0.95</formula>
    </cfRule>
    <cfRule type="cellIs" dxfId="19688" priority="972" operator="greaterThan">
      <formula>0.95</formula>
    </cfRule>
    <cfRule type="cellIs" dxfId="19687" priority="973" operator="between">
      <formula>0.93</formula>
      <formula>0.96</formula>
    </cfRule>
    <cfRule type="cellIs" dxfId="19686" priority="974" operator="lessThan">
      <formula>0.93</formula>
    </cfRule>
    <cfRule type="cellIs" dxfId="19685" priority="975" operator="greaterThan">
      <formula>0.95</formula>
    </cfRule>
  </conditionalFormatting>
  <conditionalFormatting sqref="P115:P116">
    <cfRule type="cellIs" dxfId="19684" priority="958" operator="lessThan">
      <formula>0.99</formula>
    </cfRule>
    <cfRule type="cellIs" dxfId="19683" priority="959" operator="lessThan">
      <formula>0.99</formula>
    </cfRule>
  </conditionalFormatting>
  <conditionalFormatting sqref="P115:P116">
    <cfRule type="cellIs" dxfId="19682" priority="952" operator="lessThan">
      <formula>0.99</formula>
    </cfRule>
    <cfRule type="cellIs" dxfId="19681" priority="953" operator="lessThan">
      <formula>0.95</formula>
    </cfRule>
    <cfRule type="cellIs" dxfId="19680" priority="954" operator="greaterThan">
      <formula>0.95</formula>
    </cfRule>
    <cfRule type="cellIs" dxfId="19679" priority="955" operator="between">
      <formula>0.93</formula>
      <formula>0.96</formula>
    </cfRule>
    <cfRule type="cellIs" dxfId="19678" priority="956" operator="lessThan">
      <formula>0.93</formula>
    </cfRule>
    <cfRule type="cellIs" dxfId="19677" priority="957" operator="greaterThan">
      <formula>0.95</formula>
    </cfRule>
  </conditionalFormatting>
  <conditionalFormatting sqref="P92">
    <cfRule type="cellIs" dxfId="19676" priority="941" operator="lessThan">
      <formula>1</formula>
    </cfRule>
    <cfRule type="cellIs" dxfId="19675" priority="942" operator="lessThan">
      <formula>0.95</formula>
    </cfRule>
    <cfRule type="cellIs" dxfId="19674" priority="943" operator="lessThan">
      <formula>0.95</formula>
    </cfRule>
  </conditionalFormatting>
  <conditionalFormatting sqref="P92">
    <cfRule type="cellIs" dxfId="19673" priority="940" operator="lessThan">
      <formula>0.95</formula>
    </cfRule>
  </conditionalFormatting>
  <conditionalFormatting sqref="P92">
    <cfRule type="cellIs" dxfId="19672" priority="935" operator="lessThan">
      <formula>0.95</formula>
    </cfRule>
    <cfRule type="cellIs" dxfId="19671" priority="936" operator="greaterThan">
      <formula>0.95</formula>
    </cfRule>
    <cfRule type="cellIs" dxfId="19670" priority="937" operator="between">
      <formula>0.93</formula>
      <formula>0.96</formula>
    </cfRule>
    <cfRule type="cellIs" dxfId="19669" priority="938" operator="lessThan">
      <formula>0.93</formula>
    </cfRule>
    <cfRule type="cellIs" dxfId="19668" priority="939" operator="greaterThan">
      <formula>0.95</formula>
    </cfRule>
  </conditionalFormatting>
  <conditionalFormatting sqref="P92">
    <cfRule type="cellIs" dxfId="19667" priority="926" operator="lessThan">
      <formula>0.95</formula>
    </cfRule>
  </conditionalFormatting>
  <conditionalFormatting sqref="P92">
    <cfRule type="cellIs" dxfId="19666" priority="944" operator="lessThan">
      <formula>0.95</formula>
    </cfRule>
    <cfRule type="cellIs" dxfId="19665" priority="945" operator="lessThan">
      <formula>0.99</formula>
    </cfRule>
    <cfRule type="cellIs" dxfId="19664" priority="946" operator="lessThan">
      <formula>0.95</formula>
    </cfRule>
    <cfRule type="cellIs" dxfId="19663" priority="947" operator="greaterThan">
      <formula>0.95</formula>
    </cfRule>
    <cfRule type="cellIs" dxfId="19662" priority="948" operator="between">
      <formula>0.93</formula>
      <formula>0.96</formula>
    </cfRule>
    <cfRule type="cellIs" dxfId="19661" priority="949" operator="lessThan">
      <formula>0.93</formula>
    </cfRule>
    <cfRule type="cellIs" dxfId="19660" priority="950" operator="greaterThan">
      <formula>0.95</formula>
    </cfRule>
  </conditionalFormatting>
  <conditionalFormatting sqref="P92">
    <cfRule type="cellIs" dxfId="19659" priority="933" operator="lessThan">
      <formula>0.99</formula>
    </cfRule>
    <cfRule type="cellIs" dxfId="19658" priority="934" operator="lessThan">
      <formula>0.99</formula>
    </cfRule>
  </conditionalFormatting>
  <conditionalFormatting sqref="P92">
    <cfRule type="cellIs" dxfId="19657" priority="927" operator="lessThan">
      <formula>0.99</formula>
    </cfRule>
    <cfRule type="cellIs" dxfId="19656" priority="928" operator="lessThan">
      <formula>0.95</formula>
    </cfRule>
    <cfRule type="cellIs" dxfId="19655" priority="929" operator="greaterThan">
      <formula>0.95</formula>
    </cfRule>
    <cfRule type="cellIs" dxfId="19654" priority="930" operator="between">
      <formula>0.93</formula>
      <formula>0.96</formula>
    </cfRule>
    <cfRule type="cellIs" dxfId="19653" priority="931" operator="lessThan">
      <formula>0.93</formula>
    </cfRule>
    <cfRule type="cellIs" dxfId="19652" priority="932" operator="greaterThan">
      <formula>0.95</formula>
    </cfRule>
  </conditionalFormatting>
  <conditionalFormatting sqref="P107">
    <cfRule type="cellIs" dxfId="19651" priority="919" operator="lessThan">
      <formula>0.95</formula>
    </cfRule>
    <cfRule type="cellIs" dxfId="19650" priority="920" operator="lessThan">
      <formula>0.99</formula>
    </cfRule>
    <cfRule type="cellIs" dxfId="19649" priority="921" operator="lessThan">
      <formula>0.95</formula>
    </cfRule>
    <cfRule type="cellIs" dxfId="19648" priority="922" operator="greaterThan">
      <formula>0.95</formula>
    </cfRule>
    <cfRule type="cellIs" dxfId="19647" priority="923" operator="between">
      <formula>0.93</formula>
      <formula>0.96</formula>
    </cfRule>
    <cfRule type="cellIs" dxfId="19646" priority="924" operator="lessThan">
      <formula>0.93</formula>
    </cfRule>
    <cfRule type="cellIs" dxfId="19645" priority="925" operator="greaterThan">
      <formula>0.95</formula>
    </cfRule>
  </conditionalFormatting>
  <conditionalFormatting sqref="P107">
    <cfRule type="cellIs" dxfId="19644" priority="916" operator="lessThan">
      <formula>1</formula>
    </cfRule>
    <cfRule type="cellIs" dxfId="19643" priority="917" operator="lessThan">
      <formula>0.95</formula>
    </cfRule>
    <cfRule type="cellIs" dxfId="19642" priority="918" operator="lessThan">
      <formula>0.95</formula>
    </cfRule>
  </conditionalFormatting>
  <conditionalFormatting sqref="P107">
    <cfRule type="cellIs" dxfId="19641" priority="915" operator="lessThan">
      <formula>0.95</formula>
    </cfRule>
  </conditionalFormatting>
  <conditionalFormatting sqref="P107">
    <cfRule type="cellIs" dxfId="19640" priority="910" operator="lessThan">
      <formula>0.95</formula>
    </cfRule>
    <cfRule type="cellIs" dxfId="19639" priority="911" operator="greaterThan">
      <formula>0.95</formula>
    </cfRule>
    <cfRule type="cellIs" dxfId="19638" priority="912" operator="between">
      <formula>0.93</formula>
      <formula>0.96</formula>
    </cfRule>
    <cfRule type="cellIs" dxfId="19637" priority="913" operator="lessThan">
      <formula>0.93</formula>
    </cfRule>
    <cfRule type="cellIs" dxfId="19636" priority="914" operator="greaterThan">
      <formula>0.95</formula>
    </cfRule>
  </conditionalFormatting>
  <conditionalFormatting sqref="P107">
    <cfRule type="cellIs" dxfId="19635" priority="908" operator="lessThan">
      <formula>0.99</formula>
    </cfRule>
    <cfRule type="cellIs" dxfId="19634" priority="909" operator="lessThan">
      <formula>0.99</formula>
    </cfRule>
  </conditionalFormatting>
  <conditionalFormatting sqref="P107">
    <cfRule type="cellIs" dxfId="19633" priority="902" operator="lessThan">
      <formula>0.99</formula>
    </cfRule>
    <cfRule type="cellIs" dxfId="19632" priority="903" operator="lessThan">
      <formula>0.95</formula>
    </cfRule>
    <cfRule type="cellIs" dxfId="19631" priority="904" operator="greaterThan">
      <formula>0.95</formula>
    </cfRule>
    <cfRule type="cellIs" dxfId="19630" priority="905" operator="between">
      <formula>0.93</formula>
      <formula>0.96</formula>
    </cfRule>
    <cfRule type="cellIs" dxfId="19629" priority="906" operator="lessThan">
      <formula>0.93</formula>
    </cfRule>
    <cfRule type="cellIs" dxfId="19628" priority="907" operator="greaterThan">
      <formula>0.95</formula>
    </cfRule>
  </conditionalFormatting>
  <conditionalFormatting sqref="P107">
    <cfRule type="cellIs" dxfId="19627" priority="901" operator="lessThan">
      <formula>0.95</formula>
    </cfRule>
  </conditionalFormatting>
  <conditionalFormatting sqref="P100">
    <cfRule type="cellIs" dxfId="19626" priority="894" operator="lessThan">
      <formula>0.95</formula>
    </cfRule>
    <cfRule type="cellIs" dxfId="19625" priority="895" operator="lessThan">
      <formula>0.99</formula>
    </cfRule>
    <cfRule type="cellIs" dxfId="19624" priority="896" operator="lessThan">
      <formula>0.95</formula>
    </cfRule>
    <cfRule type="cellIs" dxfId="19623" priority="897" operator="greaterThan">
      <formula>0.95</formula>
    </cfRule>
    <cfRule type="cellIs" dxfId="19622" priority="898" operator="between">
      <formula>0.93</formula>
      <formula>0.96</formula>
    </cfRule>
    <cfRule type="cellIs" dxfId="19621" priority="899" operator="lessThan">
      <formula>0.93</formula>
    </cfRule>
    <cfRule type="cellIs" dxfId="19620" priority="900" operator="greaterThan">
      <formula>0.95</formula>
    </cfRule>
  </conditionalFormatting>
  <conditionalFormatting sqref="P100">
    <cfRule type="cellIs" dxfId="19619" priority="891" operator="lessThan">
      <formula>1</formula>
    </cfRule>
    <cfRule type="cellIs" dxfId="19618" priority="892" operator="lessThan">
      <formula>0.95</formula>
    </cfRule>
    <cfRule type="cellIs" dxfId="19617" priority="893" operator="lessThan">
      <formula>0.95</formula>
    </cfRule>
  </conditionalFormatting>
  <conditionalFormatting sqref="P100">
    <cfRule type="cellIs" dxfId="19616" priority="890" operator="lessThan">
      <formula>0.95</formula>
    </cfRule>
  </conditionalFormatting>
  <conditionalFormatting sqref="P100">
    <cfRule type="cellIs" dxfId="19615" priority="885" operator="lessThan">
      <formula>0.95</formula>
    </cfRule>
    <cfRule type="cellIs" dxfId="19614" priority="886" operator="greaterThan">
      <formula>0.95</formula>
    </cfRule>
    <cfRule type="cellIs" dxfId="19613" priority="887" operator="between">
      <formula>0.93</formula>
      <formula>0.96</formula>
    </cfRule>
    <cfRule type="cellIs" dxfId="19612" priority="888" operator="lessThan">
      <formula>0.93</formula>
    </cfRule>
    <cfRule type="cellIs" dxfId="19611" priority="889" operator="greaterThan">
      <formula>0.95</formula>
    </cfRule>
  </conditionalFormatting>
  <conditionalFormatting sqref="P100">
    <cfRule type="cellIs" dxfId="19610" priority="883" operator="lessThan">
      <formula>0.99</formula>
    </cfRule>
    <cfRule type="cellIs" dxfId="19609" priority="884" operator="lessThan">
      <formula>0.99</formula>
    </cfRule>
  </conditionalFormatting>
  <conditionalFormatting sqref="P100">
    <cfRule type="cellIs" dxfId="19608" priority="877" operator="lessThan">
      <formula>0.99</formula>
    </cfRule>
    <cfRule type="cellIs" dxfId="19607" priority="878" operator="lessThan">
      <formula>0.95</formula>
    </cfRule>
    <cfRule type="cellIs" dxfId="19606" priority="879" operator="greaterThan">
      <formula>0.95</formula>
    </cfRule>
    <cfRule type="cellIs" dxfId="19605" priority="880" operator="between">
      <formula>0.93</formula>
      <formula>0.96</formula>
    </cfRule>
    <cfRule type="cellIs" dxfId="19604" priority="881" operator="lessThan">
      <formula>0.93</formula>
    </cfRule>
    <cfRule type="cellIs" dxfId="19603" priority="882" operator="greaterThan">
      <formula>0.95</formula>
    </cfRule>
  </conditionalFormatting>
  <conditionalFormatting sqref="P100">
    <cfRule type="cellIs" dxfId="19602" priority="876" operator="lessThan">
      <formula>0.95</formula>
    </cfRule>
  </conditionalFormatting>
  <conditionalFormatting sqref="P95">
    <cfRule type="cellIs" dxfId="19601" priority="869" operator="lessThan">
      <formula>0.95</formula>
    </cfRule>
    <cfRule type="cellIs" dxfId="19600" priority="870" operator="lessThan">
      <formula>0.99</formula>
    </cfRule>
    <cfRule type="cellIs" dxfId="19599" priority="871" operator="lessThan">
      <formula>0.95</formula>
    </cfRule>
    <cfRule type="cellIs" dxfId="19598" priority="872" operator="greaterThan">
      <formula>0.95</formula>
    </cfRule>
    <cfRule type="cellIs" dxfId="19597" priority="873" operator="between">
      <formula>0.93</formula>
      <formula>0.96</formula>
    </cfRule>
    <cfRule type="cellIs" dxfId="19596" priority="874" operator="lessThan">
      <formula>0.93</formula>
    </cfRule>
    <cfRule type="cellIs" dxfId="19595" priority="875" operator="greaterThan">
      <formula>0.95</formula>
    </cfRule>
  </conditionalFormatting>
  <conditionalFormatting sqref="P95">
    <cfRule type="cellIs" dxfId="19594" priority="866" operator="lessThan">
      <formula>1</formula>
    </cfRule>
    <cfRule type="cellIs" dxfId="19593" priority="867" operator="lessThan">
      <formula>0.95</formula>
    </cfRule>
    <cfRule type="cellIs" dxfId="19592" priority="868" operator="lessThan">
      <formula>0.95</formula>
    </cfRule>
  </conditionalFormatting>
  <conditionalFormatting sqref="P95">
    <cfRule type="cellIs" dxfId="19591" priority="865" operator="lessThan">
      <formula>0.95</formula>
    </cfRule>
  </conditionalFormatting>
  <conditionalFormatting sqref="P95">
    <cfRule type="cellIs" dxfId="19590" priority="860" operator="lessThan">
      <formula>0.95</formula>
    </cfRule>
    <cfRule type="cellIs" dxfId="19589" priority="861" operator="greaterThan">
      <formula>0.95</formula>
    </cfRule>
    <cfRule type="cellIs" dxfId="19588" priority="862" operator="between">
      <formula>0.93</formula>
      <formula>0.96</formula>
    </cfRule>
    <cfRule type="cellIs" dxfId="19587" priority="863" operator="lessThan">
      <formula>0.93</formula>
    </cfRule>
    <cfRule type="cellIs" dxfId="19586" priority="864" operator="greaterThan">
      <formula>0.95</formula>
    </cfRule>
  </conditionalFormatting>
  <conditionalFormatting sqref="P95">
    <cfRule type="cellIs" dxfId="19585" priority="858" operator="lessThan">
      <formula>0.99</formula>
    </cfRule>
    <cfRule type="cellIs" dxfId="19584" priority="859" operator="lessThan">
      <formula>0.99</formula>
    </cfRule>
  </conditionalFormatting>
  <conditionalFormatting sqref="P95">
    <cfRule type="cellIs" dxfId="19583" priority="852" operator="lessThan">
      <formula>0.99</formula>
    </cfRule>
    <cfRule type="cellIs" dxfId="19582" priority="853" operator="lessThan">
      <formula>0.95</formula>
    </cfRule>
    <cfRule type="cellIs" dxfId="19581" priority="854" operator="greaterThan">
      <formula>0.95</formula>
    </cfRule>
    <cfRule type="cellIs" dxfId="19580" priority="855" operator="between">
      <formula>0.93</formula>
      <formula>0.96</formula>
    </cfRule>
    <cfRule type="cellIs" dxfId="19579" priority="856" operator="lessThan">
      <formula>0.93</formula>
    </cfRule>
    <cfRule type="cellIs" dxfId="19578" priority="857" operator="greaterThan">
      <formula>0.95</formula>
    </cfRule>
  </conditionalFormatting>
  <conditionalFormatting sqref="P95">
    <cfRule type="cellIs" dxfId="19577" priority="851" operator="lessThan">
      <formula>0.95</formula>
    </cfRule>
  </conditionalFormatting>
  <conditionalFormatting sqref="P97">
    <cfRule type="cellIs" dxfId="19576" priority="844" operator="lessThan">
      <formula>0.95</formula>
    </cfRule>
    <cfRule type="cellIs" dxfId="19575" priority="845" operator="lessThan">
      <formula>0.99</formula>
    </cfRule>
    <cfRule type="cellIs" dxfId="19574" priority="846" operator="lessThan">
      <formula>0.95</formula>
    </cfRule>
    <cfRule type="cellIs" dxfId="19573" priority="847" operator="greaterThan">
      <formula>0.95</formula>
    </cfRule>
    <cfRule type="cellIs" dxfId="19572" priority="848" operator="between">
      <formula>0.93</formula>
      <formula>0.96</formula>
    </cfRule>
    <cfRule type="cellIs" dxfId="19571" priority="849" operator="lessThan">
      <formula>0.93</formula>
    </cfRule>
    <cfRule type="cellIs" dxfId="19570" priority="850" operator="greaterThan">
      <formula>0.95</formula>
    </cfRule>
  </conditionalFormatting>
  <conditionalFormatting sqref="P97">
    <cfRule type="cellIs" dxfId="19569" priority="841" operator="lessThan">
      <formula>1</formula>
    </cfRule>
    <cfRule type="cellIs" dxfId="19568" priority="842" operator="lessThan">
      <formula>0.95</formula>
    </cfRule>
    <cfRule type="cellIs" dxfId="19567" priority="843" operator="lessThan">
      <formula>0.95</formula>
    </cfRule>
  </conditionalFormatting>
  <conditionalFormatting sqref="P97">
    <cfRule type="cellIs" dxfId="19566" priority="840" operator="lessThan">
      <formula>0.95</formula>
    </cfRule>
  </conditionalFormatting>
  <conditionalFormatting sqref="P97">
    <cfRule type="cellIs" dxfId="19565" priority="835" operator="lessThan">
      <formula>0.95</formula>
    </cfRule>
    <cfRule type="cellIs" dxfId="19564" priority="836" operator="greaterThan">
      <formula>0.95</formula>
    </cfRule>
    <cfRule type="cellIs" dxfId="19563" priority="837" operator="between">
      <formula>0.93</formula>
      <formula>0.96</formula>
    </cfRule>
    <cfRule type="cellIs" dxfId="19562" priority="838" operator="lessThan">
      <formula>0.93</formula>
    </cfRule>
    <cfRule type="cellIs" dxfId="19561" priority="839" operator="greaterThan">
      <formula>0.95</formula>
    </cfRule>
  </conditionalFormatting>
  <conditionalFormatting sqref="P97">
    <cfRule type="cellIs" dxfId="19560" priority="833" operator="lessThan">
      <formula>0.99</formula>
    </cfRule>
    <cfRule type="cellIs" dxfId="19559" priority="834" operator="lessThan">
      <formula>0.99</formula>
    </cfRule>
  </conditionalFormatting>
  <conditionalFormatting sqref="P97">
    <cfRule type="cellIs" dxfId="19558" priority="827" operator="lessThan">
      <formula>0.99</formula>
    </cfRule>
    <cfRule type="cellIs" dxfId="19557" priority="828" operator="lessThan">
      <formula>0.95</formula>
    </cfRule>
    <cfRule type="cellIs" dxfId="19556" priority="829" operator="greaterThan">
      <formula>0.95</formula>
    </cfRule>
    <cfRule type="cellIs" dxfId="19555" priority="830" operator="between">
      <formula>0.93</formula>
      <formula>0.96</formula>
    </cfRule>
    <cfRule type="cellIs" dxfId="19554" priority="831" operator="lessThan">
      <formula>0.93</formula>
    </cfRule>
    <cfRule type="cellIs" dxfId="19553" priority="832" operator="greaterThan">
      <formula>0.95</formula>
    </cfRule>
  </conditionalFormatting>
  <conditionalFormatting sqref="P97">
    <cfRule type="cellIs" dxfId="19552" priority="826" operator="lessThan">
      <formula>0.95</formula>
    </cfRule>
  </conditionalFormatting>
  <conditionalFormatting sqref="P124">
    <cfRule type="cellIs" dxfId="19551" priority="819" operator="lessThan">
      <formula>0.95</formula>
    </cfRule>
    <cfRule type="cellIs" dxfId="19550" priority="820" operator="lessThan">
      <formula>0.99</formula>
    </cfRule>
    <cfRule type="cellIs" dxfId="19549" priority="821" operator="lessThan">
      <formula>0.95</formula>
    </cfRule>
    <cfRule type="cellIs" dxfId="19548" priority="822" operator="greaterThan">
      <formula>0.95</formula>
    </cfRule>
    <cfRule type="cellIs" dxfId="19547" priority="823" operator="between">
      <formula>0.93</formula>
      <formula>0.96</formula>
    </cfRule>
    <cfRule type="cellIs" dxfId="19546" priority="824" operator="lessThan">
      <formula>0.93</formula>
    </cfRule>
    <cfRule type="cellIs" dxfId="19545" priority="825" operator="greaterThan">
      <formula>0.95</formula>
    </cfRule>
  </conditionalFormatting>
  <conditionalFormatting sqref="P124">
    <cfRule type="cellIs" dxfId="19544" priority="816" operator="lessThan">
      <formula>1</formula>
    </cfRule>
    <cfRule type="cellIs" dxfId="19543" priority="817" operator="lessThan">
      <formula>0.95</formula>
    </cfRule>
    <cfRule type="cellIs" dxfId="19542" priority="818" operator="lessThan">
      <formula>0.95</formula>
    </cfRule>
  </conditionalFormatting>
  <conditionalFormatting sqref="P124">
    <cfRule type="cellIs" dxfId="19541" priority="815" operator="lessThan">
      <formula>0.95</formula>
    </cfRule>
  </conditionalFormatting>
  <conditionalFormatting sqref="P124">
    <cfRule type="cellIs" dxfId="19540" priority="810" operator="lessThan">
      <formula>0.95</formula>
    </cfRule>
    <cfRule type="cellIs" dxfId="19539" priority="811" operator="greaterThan">
      <formula>0.95</formula>
    </cfRule>
    <cfRule type="cellIs" dxfId="19538" priority="812" operator="between">
      <formula>0.93</formula>
      <formula>0.96</formula>
    </cfRule>
    <cfRule type="cellIs" dxfId="19537" priority="813" operator="lessThan">
      <formula>0.93</formula>
    </cfRule>
    <cfRule type="cellIs" dxfId="19536" priority="814" operator="greaterThan">
      <formula>0.95</formula>
    </cfRule>
  </conditionalFormatting>
  <conditionalFormatting sqref="P124">
    <cfRule type="cellIs" dxfId="19535" priority="808" operator="lessThan">
      <formula>0.99</formula>
    </cfRule>
    <cfRule type="cellIs" dxfId="19534" priority="809" operator="lessThan">
      <formula>0.99</formula>
    </cfRule>
  </conditionalFormatting>
  <conditionalFormatting sqref="P124">
    <cfRule type="cellIs" dxfId="19533" priority="802" operator="lessThan">
      <formula>0.99</formula>
    </cfRule>
    <cfRule type="cellIs" dxfId="19532" priority="803" operator="lessThan">
      <formula>0.95</formula>
    </cfRule>
    <cfRule type="cellIs" dxfId="19531" priority="804" operator="greaterThan">
      <formula>0.95</formula>
    </cfRule>
    <cfRule type="cellIs" dxfId="19530" priority="805" operator="between">
      <formula>0.93</formula>
      <formula>0.96</formula>
    </cfRule>
    <cfRule type="cellIs" dxfId="19529" priority="806" operator="lessThan">
      <formula>0.93</formula>
    </cfRule>
    <cfRule type="cellIs" dxfId="19528" priority="807" operator="greaterThan">
      <formula>0.95</formula>
    </cfRule>
  </conditionalFormatting>
  <conditionalFormatting sqref="P124">
    <cfRule type="cellIs" dxfId="19527" priority="801" operator="lessThan">
      <formula>0.95</formula>
    </cfRule>
  </conditionalFormatting>
  <conditionalFormatting sqref="P130:P131">
    <cfRule type="cellIs" dxfId="19526" priority="791" operator="lessThan">
      <formula>1</formula>
    </cfRule>
    <cfRule type="cellIs" dxfId="19525" priority="792" operator="lessThan">
      <formula>0.95</formula>
    </cfRule>
    <cfRule type="cellIs" dxfId="19524" priority="793" operator="lessThan">
      <formula>0.95</formula>
    </cfRule>
  </conditionalFormatting>
  <conditionalFormatting sqref="P130:P131">
    <cfRule type="cellIs" dxfId="19523" priority="790" operator="lessThan">
      <formula>0.95</formula>
    </cfRule>
  </conditionalFormatting>
  <conditionalFormatting sqref="P130:P131">
    <cfRule type="cellIs" dxfId="19522" priority="785" operator="lessThan">
      <formula>0.95</formula>
    </cfRule>
    <cfRule type="cellIs" dxfId="19521" priority="786" operator="greaterThan">
      <formula>0.95</formula>
    </cfRule>
    <cfRule type="cellIs" dxfId="19520" priority="787" operator="between">
      <formula>0.93</formula>
      <formula>0.96</formula>
    </cfRule>
    <cfRule type="cellIs" dxfId="19519" priority="788" operator="lessThan">
      <formula>0.93</formula>
    </cfRule>
    <cfRule type="cellIs" dxfId="19518" priority="789" operator="greaterThan">
      <formula>0.95</formula>
    </cfRule>
  </conditionalFormatting>
  <conditionalFormatting sqref="P130:P131">
    <cfRule type="cellIs" dxfId="19517" priority="776" operator="lessThan">
      <formula>0.95</formula>
    </cfRule>
  </conditionalFormatting>
  <conditionalFormatting sqref="P130:P131">
    <cfRule type="cellIs" dxfId="19516" priority="794" operator="lessThan">
      <formula>0.95</formula>
    </cfRule>
    <cfRule type="cellIs" dxfId="19515" priority="795" operator="lessThan">
      <formula>0.99</formula>
    </cfRule>
    <cfRule type="cellIs" dxfId="19514" priority="796" operator="lessThan">
      <formula>0.95</formula>
    </cfRule>
    <cfRule type="cellIs" dxfId="19513" priority="797" operator="greaterThan">
      <formula>0.95</formula>
    </cfRule>
    <cfRule type="cellIs" dxfId="19512" priority="798" operator="between">
      <formula>0.93</formula>
      <formula>0.96</formula>
    </cfRule>
    <cfRule type="cellIs" dxfId="19511" priority="799" operator="lessThan">
      <formula>0.93</formula>
    </cfRule>
    <cfRule type="cellIs" dxfId="19510" priority="800" operator="greaterThan">
      <formula>0.95</formula>
    </cfRule>
  </conditionalFormatting>
  <conditionalFormatting sqref="P130:P131">
    <cfRule type="cellIs" dxfId="19509" priority="783" operator="lessThan">
      <formula>0.99</formula>
    </cfRule>
    <cfRule type="cellIs" dxfId="19508" priority="784" operator="lessThan">
      <formula>0.99</formula>
    </cfRule>
  </conditionalFormatting>
  <conditionalFormatting sqref="P130:P131">
    <cfRule type="cellIs" dxfId="19507" priority="777" operator="lessThan">
      <formula>0.99</formula>
    </cfRule>
    <cfRule type="cellIs" dxfId="19506" priority="778" operator="lessThan">
      <formula>0.95</formula>
    </cfRule>
    <cfRule type="cellIs" dxfId="19505" priority="779" operator="greaterThan">
      <formula>0.95</formula>
    </cfRule>
    <cfRule type="cellIs" dxfId="19504" priority="780" operator="between">
      <formula>0.93</formula>
      <formula>0.96</formula>
    </cfRule>
    <cfRule type="cellIs" dxfId="19503" priority="781" operator="lessThan">
      <formula>0.93</formula>
    </cfRule>
    <cfRule type="cellIs" dxfId="19502" priority="782" operator="greaterThan">
      <formula>0.95</formula>
    </cfRule>
  </conditionalFormatting>
  <conditionalFormatting sqref="P127">
    <cfRule type="cellIs" dxfId="19501" priority="769" operator="lessThan">
      <formula>0.95</formula>
    </cfRule>
    <cfRule type="cellIs" dxfId="19500" priority="770" operator="lessThan">
      <formula>0.99</formula>
    </cfRule>
    <cfRule type="cellIs" dxfId="19499" priority="771" operator="lessThan">
      <formula>0.95</formula>
    </cfRule>
    <cfRule type="cellIs" dxfId="19498" priority="772" operator="greaterThan">
      <formula>0.95</formula>
    </cfRule>
    <cfRule type="cellIs" dxfId="19497" priority="773" operator="between">
      <formula>0.93</formula>
      <formula>0.96</formula>
    </cfRule>
    <cfRule type="cellIs" dxfId="19496" priority="774" operator="lessThan">
      <formula>0.93</formula>
    </cfRule>
    <cfRule type="cellIs" dxfId="19495" priority="775" operator="greaterThan">
      <formula>0.95</formula>
    </cfRule>
  </conditionalFormatting>
  <conditionalFormatting sqref="P127">
    <cfRule type="cellIs" dxfId="19494" priority="766" operator="lessThan">
      <formula>1</formula>
    </cfRule>
    <cfRule type="cellIs" dxfId="19493" priority="767" operator="lessThan">
      <formula>0.95</formula>
    </cfRule>
    <cfRule type="cellIs" dxfId="19492" priority="768" operator="lessThan">
      <formula>0.95</formula>
    </cfRule>
  </conditionalFormatting>
  <conditionalFormatting sqref="P127">
    <cfRule type="cellIs" dxfId="19491" priority="765" operator="lessThan">
      <formula>0.95</formula>
    </cfRule>
  </conditionalFormatting>
  <conditionalFormatting sqref="P127">
    <cfRule type="cellIs" dxfId="19490" priority="760" operator="lessThan">
      <formula>0.95</formula>
    </cfRule>
    <cfRule type="cellIs" dxfId="19489" priority="761" operator="greaterThan">
      <formula>0.95</formula>
    </cfRule>
    <cfRule type="cellIs" dxfId="19488" priority="762" operator="between">
      <formula>0.93</formula>
      <formula>0.96</formula>
    </cfRule>
    <cfRule type="cellIs" dxfId="19487" priority="763" operator="lessThan">
      <formula>0.93</formula>
    </cfRule>
    <cfRule type="cellIs" dxfId="19486" priority="764" operator="greaterThan">
      <formula>0.95</formula>
    </cfRule>
  </conditionalFormatting>
  <conditionalFormatting sqref="P127">
    <cfRule type="cellIs" dxfId="19485" priority="758" operator="lessThan">
      <formula>0.99</formula>
    </cfRule>
    <cfRule type="cellIs" dxfId="19484" priority="759" operator="lessThan">
      <formula>0.99</formula>
    </cfRule>
  </conditionalFormatting>
  <conditionalFormatting sqref="P127">
    <cfRule type="cellIs" dxfId="19483" priority="752" operator="lessThan">
      <formula>0.99</formula>
    </cfRule>
    <cfRule type="cellIs" dxfId="19482" priority="753" operator="lessThan">
      <formula>0.95</formula>
    </cfRule>
    <cfRule type="cellIs" dxfId="19481" priority="754" operator="greaterThan">
      <formula>0.95</formula>
    </cfRule>
    <cfRule type="cellIs" dxfId="19480" priority="755" operator="between">
      <formula>0.93</formula>
      <formula>0.96</formula>
    </cfRule>
    <cfRule type="cellIs" dxfId="19479" priority="756" operator="lessThan">
      <formula>0.93</formula>
    </cfRule>
    <cfRule type="cellIs" dxfId="19478" priority="757" operator="greaterThan">
      <formula>0.95</formula>
    </cfRule>
  </conditionalFormatting>
  <conditionalFormatting sqref="P127">
    <cfRule type="cellIs" dxfId="19477" priority="751" operator="lessThan">
      <formula>0.95</formula>
    </cfRule>
  </conditionalFormatting>
  <conditionalFormatting sqref="P132">
    <cfRule type="cellIs" dxfId="19476" priority="741" operator="lessThan">
      <formula>1</formula>
    </cfRule>
    <cfRule type="cellIs" dxfId="19475" priority="742" operator="lessThan">
      <formula>0.95</formula>
    </cfRule>
    <cfRule type="cellIs" dxfId="19474" priority="743" operator="lessThan">
      <formula>0.95</formula>
    </cfRule>
  </conditionalFormatting>
  <conditionalFormatting sqref="P132">
    <cfRule type="cellIs" dxfId="19473" priority="740" operator="lessThan">
      <formula>0.95</formula>
    </cfRule>
  </conditionalFormatting>
  <conditionalFormatting sqref="P132">
    <cfRule type="cellIs" dxfId="19472" priority="735" operator="lessThan">
      <formula>0.95</formula>
    </cfRule>
    <cfRule type="cellIs" dxfId="19471" priority="736" operator="greaterThan">
      <formula>0.95</formula>
    </cfRule>
    <cfRule type="cellIs" dxfId="19470" priority="737" operator="between">
      <formula>0.93</formula>
      <formula>0.96</formula>
    </cfRule>
    <cfRule type="cellIs" dxfId="19469" priority="738" operator="lessThan">
      <formula>0.93</formula>
    </cfRule>
    <cfRule type="cellIs" dxfId="19468" priority="739" operator="greaterThan">
      <formula>0.95</formula>
    </cfRule>
  </conditionalFormatting>
  <conditionalFormatting sqref="P132">
    <cfRule type="cellIs" dxfId="19467" priority="726" operator="lessThan">
      <formula>0.95</formula>
    </cfRule>
  </conditionalFormatting>
  <conditionalFormatting sqref="P132">
    <cfRule type="cellIs" dxfId="19466" priority="744" operator="lessThan">
      <formula>0.95</formula>
    </cfRule>
    <cfRule type="cellIs" dxfId="19465" priority="745" operator="lessThan">
      <formula>0.99</formula>
    </cfRule>
    <cfRule type="cellIs" dxfId="19464" priority="746" operator="lessThan">
      <formula>0.95</formula>
    </cfRule>
    <cfRule type="cellIs" dxfId="19463" priority="747" operator="greaterThan">
      <formula>0.95</formula>
    </cfRule>
    <cfRule type="cellIs" dxfId="19462" priority="748" operator="between">
      <formula>0.93</formula>
      <formula>0.96</formula>
    </cfRule>
    <cfRule type="cellIs" dxfId="19461" priority="749" operator="lessThan">
      <formula>0.93</formula>
    </cfRule>
    <cfRule type="cellIs" dxfId="19460" priority="750" operator="greaterThan">
      <formula>0.95</formula>
    </cfRule>
  </conditionalFormatting>
  <conditionalFormatting sqref="P132">
    <cfRule type="cellIs" dxfId="19459" priority="733" operator="lessThan">
      <formula>0.99</formula>
    </cfRule>
    <cfRule type="cellIs" dxfId="19458" priority="734" operator="lessThan">
      <formula>0.99</formula>
    </cfRule>
  </conditionalFormatting>
  <conditionalFormatting sqref="P132">
    <cfRule type="cellIs" dxfId="19457" priority="727" operator="lessThan">
      <formula>0.99</formula>
    </cfRule>
    <cfRule type="cellIs" dxfId="19456" priority="728" operator="lessThan">
      <formula>0.95</formula>
    </cfRule>
    <cfRule type="cellIs" dxfId="19455" priority="729" operator="greaterThan">
      <formula>0.95</formula>
    </cfRule>
    <cfRule type="cellIs" dxfId="19454" priority="730" operator="between">
      <formula>0.93</formula>
      <formula>0.96</formula>
    </cfRule>
    <cfRule type="cellIs" dxfId="19453" priority="731" operator="lessThan">
      <formula>0.93</formula>
    </cfRule>
    <cfRule type="cellIs" dxfId="19452" priority="732" operator="greaterThan">
      <formula>0.95</formula>
    </cfRule>
  </conditionalFormatting>
  <conditionalFormatting sqref="P134 P138">
    <cfRule type="cellIs" dxfId="19451" priority="719" operator="lessThan">
      <formula>0.95</formula>
    </cfRule>
    <cfRule type="cellIs" dxfId="19450" priority="720" operator="lessThan">
      <formula>0.99</formula>
    </cfRule>
    <cfRule type="cellIs" dxfId="19449" priority="721" operator="lessThan">
      <formula>0.95</formula>
    </cfRule>
    <cfRule type="cellIs" dxfId="19448" priority="722" operator="greaterThan">
      <formula>0.95</formula>
    </cfRule>
    <cfRule type="cellIs" dxfId="19447" priority="723" operator="between">
      <formula>0.93</formula>
      <formula>0.96</formula>
    </cfRule>
    <cfRule type="cellIs" dxfId="19446" priority="724" operator="lessThan">
      <formula>0.93</formula>
    </cfRule>
    <cfRule type="cellIs" dxfId="19445" priority="725" operator="greaterThan">
      <formula>0.95</formula>
    </cfRule>
  </conditionalFormatting>
  <conditionalFormatting sqref="P134 P138">
    <cfRule type="cellIs" dxfId="19444" priority="716" operator="lessThan">
      <formula>1</formula>
    </cfRule>
    <cfRule type="cellIs" dxfId="19443" priority="717" operator="lessThan">
      <formula>0.95</formula>
    </cfRule>
    <cfRule type="cellIs" dxfId="19442" priority="718" operator="lessThan">
      <formula>0.95</formula>
    </cfRule>
  </conditionalFormatting>
  <conditionalFormatting sqref="P134 P138">
    <cfRule type="cellIs" dxfId="19441" priority="715" operator="lessThan">
      <formula>0.95</formula>
    </cfRule>
  </conditionalFormatting>
  <conditionalFormatting sqref="P134 P138">
    <cfRule type="cellIs" dxfId="19440" priority="710" operator="lessThan">
      <formula>0.95</formula>
    </cfRule>
    <cfRule type="cellIs" dxfId="19439" priority="711" operator="greaterThan">
      <formula>0.95</formula>
    </cfRule>
    <cfRule type="cellIs" dxfId="19438" priority="712" operator="between">
      <formula>0.93</formula>
      <formula>0.96</formula>
    </cfRule>
    <cfRule type="cellIs" dxfId="19437" priority="713" operator="lessThan">
      <formula>0.93</formula>
    </cfRule>
    <cfRule type="cellIs" dxfId="19436" priority="714" operator="greaterThan">
      <formula>0.95</formula>
    </cfRule>
  </conditionalFormatting>
  <conditionalFormatting sqref="P134 P138">
    <cfRule type="cellIs" dxfId="19435" priority="708" operator="lessThan">
      <formula>0.99</formula>
    </cfRule>
    <cfRule type="cellIs" dxfId="19434" priority="709" operator="lessThan">
      <formula>0.99</formula>
    </cfRule>
  </conditionalFormatting>
  <conditionalFormatting sqref="P134 P138">
    <cfRule type="cellIs" dxfId="19433" priority="702" operator="lessThan">
      <formula>0.99</formula>
    </cfRule>
    <cfRule type="cellIs" dxfId="19432" priority="703" operator="lessThan">
      <formula>0.95</formula>
    </cfRule>
    <cfRule type="cellIs" dxfId="19431" priority="704" operator="greaterThan">
      <formula>0.95</formula>
    </cfRule>
    <cfRule type="cellIs" dxfId="19430" priority="705" operator="between">
      <formula>0.93</formula>
      <formula>0.96</formula>
    </cfRule>
    <cfRule type="cellIs" dxfId="19429" priority="706" operator="lessThan">
      <formula>0.93</formula>
    </cfRule>
    <cfRule type="cellIs" dxfId="19428" priority="707" operator="greaterThan">
      <formula>0.95</formula>
    </cfRule>
  </conditionalFormatting>
  <conditionalFormatting sqref="P134 P138">
    <cfRule type="cellIs" dxfId="19427" priority="701" operator="lessThan">
      <formula>0.95</formula>
    </cfRule>
  </conditionalFormatting>
  <conditionalFormatting sqref="P152">
    <cfRule type="cellIs" dxfId="19426" priority="694" operator="lessThan">
      <formula>0.95</formula>
    </cfRule>
    <cfRule type="cellIs" dxfId="19425" priority="695" operator="lessThan">
      <formula>0.99</formula>
    </cfRule>
    <cfRule type="cellIs" dxfId="19424" priority="696" operator="lessThan">
      <formula>0.95</formula>
    </cfRule>
    <cfRule type="cellIs" dxfId="19423" priority="697" operator="greaterThan">
      <formula>0.95</formula>
    </cfRule>
    <cfRule type="cellIs" dxfId="19422" priority="698" operator="between">
      <formula>0.93</formula>
      <formula>0.96</formula>
    </cfRule>
    <cfRule type="cellIs" dxfId="19421" priority="699" operator="lessThan">
      <formula>0.93</formula>
    </cfRule>
    <cfRule type="cellIs" dxfId="19420" priority="700" operator="greaterThan">
      <formula>0.95</formula>
    </cfRule>
  </conditionalFormatting>
  <conditionalFormatting sqref="P152">
    <cfRule type="cellIs" dxfId="19419" priority="691" operator="lessThan">
      <formula>1</formula>
    </cfRule>
    <cfRule type="cellIs" dxfId="19418" priority="692" operator="lessThan">
      <formula>0.95</formula>
    </cfRule>
    <cfRule type="cellIs" dxfId="19417" priority="693" operator="lessThan">
      <formula>0.95</formula>
    </cfRule>
  </conditionalFormatting>
  <conditionalFormatting sqref="P152">
    <cfRule type="cellIs" dxfId="19416" priority="690" operator="lessThan">
      <formula>0.95</formula>
    </cfRule>
  </conditionalFormatting>
  <conditionalFormatting sqref="P152">
    <cfRule type="cellIs" dxfId="19415" priority="685" operator="lessThan">
      <formula>0.95</formula>
    </cfRule>
    <cfRule type="cellIs" dxfId="19414" priority="686" operator="greaterThan">
      <formula>0.95</formula>
    </cfRule>
    <cfRule type="cellIs" dxfId="19413" priority="687" operator="between">
      <formula>0.93</formula>
      <formula>0.96</formula>
    </cfRule>
    <cfRule type="cellIs" dxfId="19412" priority="688" operator="lessThan">
      <formula>0.93</formula>
    </cfRule>
    <cfRule type="cellIs" dxfId="19411" priority="689" operator="greaterThan">
      <formula>0.95</formula>
    </cfRule>
  </conditionalFormatting>
  <conditionalFormatting sqref="P152">
    <cfRule type="cellIs" dxfId="19410" priority="683" operator="lessThan">
      <formula>0.99</formula>
    </cfRule>
    <cfRule type="cellIs" dxfId="19409" priority="684" operator="lessThan">
      <formula>0.99</formula>
    </cfRule>
  </conditionalFormatting>
  <conditionalFormatting sqref="P152">
    <cfRule type="cellIs" dxfId="19408" priority="677" operator="lessThan">
      <formula>0.99</formula>
    </cfRule>
    <cfRule type="cellIs" dxfId="19407" priority="678" operator="lessThan">
      <formula>0.95</formula>
    </cfRule>
    <cfRule type="cellIs" dxfId="19406" priority="679" operator="greaterThan">
      <formula>0.95</formula>
    </cfRule>
    <cfRule type="cellIs" dxfId="19405" priority="680" operator="between">
      <formula>0.93</formula>
      <formula>0.96</formula>
    </cfRule>
    <cfRule type="cellIs" dxfId="19404" priority="681" operator="lessThan">
      <formula>0.93</formula>
    </cfRule>
    <cfRule type="cellIs" dxfId="19403" priority="682" operator="greaterThan">
      <formula>0.95</formula>
    </cfRule>
  </conditionalFormatting>
  <conditionalFormatting sqref="P152">
    <cfRule type="cellIs" dxfId="19402" priority="676" operator="lessThan">
      <formula>0.95</formula>
    </cfRule>
  </conditionalFormatting>
  <conditionalFormatting sqref="P160">
    <cfRule type="cellIs" dxfId="19401" priority="666" operator="lessThan">
      <formula>1</formula>
    </cfRule>
    <cfRule type="cellIs" dxfId="19400" priority="667" operator="lessThan">
      <formula>0.95</formula>
    </cfRule>
    <cfRule type="cellIs" dxfId="19399" priority="668" operator="lessThan">
      <formula>0.95</formula>
    </cfRule>
  </conditionalFormatting>
  <conditionalFormatting sqref="P160">
    <cfRule type="cellIs" dxfId="19398" priority="665" operator="lessThan">
      <formula>0.95</formula>
    </cfRule>
  </conditionalFormatting>
  <conditionalFormatting sqref="P160">
    <cfRule type="cellIs" dxfId="19397" priority="660" operator="lessThan">
      <formula>0.95</formula>
    </cfRule>
    <cfRule type="cellIs" dxfId="19396" priority="661" operator="greaterThan">
      <formula>0.95</formula>
    </cfRule>
    <cfRule type="cellIs" dxfId="19395" priority="662" operator="between">
      <formula>0.93</formula>
      <formula>0.96</formula>
    </cfRule>
    <cfRule type="cellIs" dxfId="19394" priority="663" operator="lessThan">
      <formula>0.93</formula>
    </cfRule>
    <cfRule type="cellIs" dxfId="19393" priority="664" operator="greaterThan">
      <formula>0.95</formula>
    </cfRule>
  </conditionalFormatting>
  <conditionalFormatting sqref="P160">
    <cfRule type="cellIs" dxfId="19392" priority="651" operator="lessThan">
      <formula>0.95</formula>
    </cfRule>
  </conditionalFormatting>
  <conditionalFormatting sqref="P160">
    <cfRule type="cellIs" dxfId="19391" priority="669" operator="lessThan">
      <formula>0.95</formula>
    </cfRule>
    <cfRule type="cellIs" dxfId="19390" priority="670" operator="lessThan">
      <formula>0.99</formula>
    </cfRule>
    <cfRule type="cellIs" dxfId="19389" priority="671" operator="lessThan">
      <formula>0.95</formula>
    </cfRule>
    <cfRule type="cellIs" dxfId="19388" priority="672" operator="greaterThan">
      <formula>0.95</formula>
    </cfRule>
    <cfRule type="cellIs" dxfId="19387" priority="673" operator="between">
      <formula>0.93</formula>
      <formula>0.96</formula>
    </cfRule>
    <cfRule type="cellIs" dxfId="19386" priority="674" operator="lessThan">
      <formula>0.93</formula>
    </cfRule>
    <cfRule type="cellIs" dxfId="19385" priority="675" operator="greaterThan">
      <formula>0.95</formula>
    </cfRule>
  </conditionalFormatting>
  <conditionalFormatting sqref="P160">
    <cfRule type="cellIs" dxfId="19384" priority="658" operator="lessThan">
      <formula>0.99</formula>
    </cfRule>
    <cfRule type="cellIs" dxfId="19383" priority="659" operator="lessThan">
      <formula>0.99</formula>
    </cfRule>
  </conditionalFormatting>
  <conditionalFormatting sqref="P160">
    <cfRule type="cellIs" dxfId="19382" priority="652" operator="lessThan">
      <formula>0.99</formula>
    </cfRule>
    <cfRule type="cellIs" dxfId="19381" priority="653" operator="lessThan">
      <formula>0.95</formula>
    </cfRule>
    <cfRule type="cellIs" dxfId="19380" priority="654" operator="greaterThan">
      <formula>0.95</formula>
    </cfRule>
    <cfRule type="cellIs" dxfId="19379" priority="655" operator="between">
      <formula>0.93</formula>
      <formula>0.96</formula>
    </cfRule>
    <cfRule type="cellIs" dxfId="19378" priority="656" operator="lessThan">
      <formula>0.93</formula>
    </cfRule>
    <cfRule type="cellIs" dxfId="19377" priority="657" operator="greaterThan">
      <formula>0.95</formula>
    </cfRule>
  </conditionalFormatting>
  <conditionalFormatting sqref="P168">
    <cfRule type="cellIs" dxfId="19376" priority="644" operator="lessThan">
      <formula>0.95</formula>
    </cfRule>
    <cfRule type="cellIs" dxfId="19375" priority="645" operator="lessThan">
      <formula>0.99</formula>
    </cfRule>
    <cfRule type="cellIs" dxfId="19374" priority="646" operator="lessThan">
      <formula>0.95</formula>
    </cfRule>
    <cfRule type="cellIs" dxfId="19373" priority="647" operator="greaterThan">
      <formula>0.95</formula>
    </cfRule>
    <cfRule type="cellIs" dxfId="19372" priority="648" operator="between">
      <formula>0.93</formula>
      <formula>0.96</formula>
    </cfRule>
    <cfRule type="cellIs" dxfId="19371" priority="649" operator="lessThan">
      <formula>0.93</formula>
    </cfRule>
    <cfRule type="cellIs" dxfId="19370" priority="650" operator="greaterThan">
      <formula>0.95</formula>
    </cfRule>
  </conditionalFormatting>
  <conditionalFormatting sqref="P168">
    <cfRule type="cellIs" dxfId="19369" priority="641" operator="lessThan">
      <formula>1</formula>
    </cfRule>
    <cfRule type="cellIs" dxfId="19368" priority="642" operator="lessThan">
      <formula>0.95</formula>
    </cfRule>
    <cfRule type="cellIs" dxfId="19367" priority="643" operator="lessThan">
      <formula>0.95</formula>
    </cfRule>
  </conditionalFormatting>
  <conditionalFormatting sqref="P168">
    <cfRule type="cellIs" dxfId="19366" priority="640" operator="lessThan">
      <formula>0.95</formula>
    </cfRule>
  </conditionalFormatting>
  <conditionalFormatting sqref="P168">
    <cfRule type="cellIs" dxfId="19365" priority="635" operator="lessThan">
      <formula>0.95</formula>
    </cfRule>
    <cfRule type="cellIs" dxfId="19364" priority="636" operator="greaterThan">
      <formula>0.95</formula>
    </cfRule>
    <cfRule type="cellIs" dxfId="19363" priority="637" operator="between">
      <formula>0.93</formula>
      <formula>0.96</formula>
    </cfRule>
    <cfRule type="cellIs" dxfId="19362" priority="638" operator="lessThan">
      <formula>0.93</formula>
    </cfRule>
    <cfRule type="cellIs" dxfId="19361" priority="639" operator="greaterThan">
      <formula>0.95</formula>
    </cfRule>
  </conditionalFormatting>
  <conditionalFormatting sqref="P168">
    <cfRule type="cellIs" dxfId="19360" priority="633" operator="lessThan">
      <formula>0.99</formula>
    </cfRule>
    <cfRule type="cellIs" dxfId="19359" priority="634" operator="lessThan">
      <formula>0.99</formula>
    </cfRule>
  </conditionalFormatting>
  <conditionalFormatting sqref="P168">
    <cfRule type="cellIs" dxfId="19358" priority="627" operator="lessThan">
      <formula>0.99</formula>
    </cfRule>
    <cfRule type="cellIs" dxfId="19357" priority="628" operator="lessThan">
      <formula>0.95</formula>
    </cfRule>
    <cfRule type="cellIs" dxfId="19356" priority="629" operator="greaterThan">
      <formula>0.95</formula>
    </cfRule>
    <cfRule type="cellIs" dxfId="19355" priority="630" operator="between">
      <formula>0.93</formula>
      <formula>0.96</formula>
    </cfRule>
    <cfRule type="cellIs" dxfId="19354" priority="631" operator="lessThan">
      <formula>0.93</formula>
    </cfRule>
    <cfRule type="cellIs" dxfId="19353" priority="632" operator="greaterThan">
      <formula>0.95</formula>
    </cfRule>
  </conditionalFormatting>
  <conditionalFormatting sqref="P168">
    <cfRule type="cellIs" dxfId="19352" priority="626" operator="lessThan">
      <formula>0.95</formula>
    </cfRule>
  </conditionalFormatting>
  <conditionalFormatting sqref="P164:P165">
    <cfRule type="cellIs" dxfId="19351" priority="616" operator="lessThan">
      <formula>1</formula>
    </cfRule>
    <cfRule type="cellIs" dxfId="19350" priority="617" operator="lessThan">
      <formula>0.95</formula>
    </cfRule>
    <cfRule type="cellIs" dxfId="19349" priority="618" operator="lessThan">
      <formula>0.95</formula>
    </cfRule>
  </conditionalFormatting>
  <conditionalFormatting sqref="P164:P165">
    <cfRule type="cellIs" dxfId="19348" priority="615" operator="lessThan">
      <formula>0.95</formula>
    </cfRule>
  </conditionalFormatting>
  <conditionalFormatting sqref="P164:P165">
    <cfRule type="cellIs" dxfId="19347" priority="610" operator="lessThan">
      <formula>0.95</formula>
    </cfRule>
    <cfRule type="cellIs" dxfId="19346" priority="611" operator="greaterThan">
      <formula>0.95</formula>
    </cfRule>
    <cfRule type="cellIs" dxfId="19345" priority="612" operator="between">
      <formula>0.93</formula>
      <formula>0.96</formula>
    </cfRule>
    <cfRule type="cellIs" dxfId="19344" priority="613" operator="lessThan">
      <formula>0.93</formula>
    </cfRule>
    <cfRule type="cellIs" dxfId="19343" priority="614" operator="greaterThan">
      <formula>0.95</formula>
    </cfRule>
  </conditionalFormatting>
  <conditionalFormatting sqref="P164:P165">
    <cfRule type="cellIs" dxfId="19342" priority="601" operator="lessThan">
      <formula>0.95</formula>
    </cfRule>
  </conditionalFormatting>
  <conditionalFormatting sqref="P164:P165">
    <cfRule type="cellIs" dxfId="19341" priority="619" operator="lessThan">
      <formula>0.95</formula>
    </cfRule>
    <cfRule type="cellIs" dxfId="19340" priority="620" operator="lessThan">
      <formula>0.99</formula>
    </cfRule>
    <cfRule type="cellIs" dxfId="19339" priority="621" operator="lessThan">
      <formula>0.95</formula>
    </cfRule>
    <cfRule type="cellIs" dxfId="19338" priority="622" operator="greaterThan">
      <formula>0.95</formula>
    </cfRule>
    <cfRule type="cellIs" dxfId="19337" priority="623" operator="between">
      <formula>0.93</formula>
      <formula>0.96</formula>
    </cfRule>
    <cfRule type="cellIs" dxfId="19336" priority="624" operator="lessThan">
      <formula>0.93</formula>
    </cfRule>
    <cfRule type="cellIs" dxfId="19335" priority="625" operator="greaterThan">
      <formula>0.95</formula>
    </cfRule>
  </conditionalFormatting>
  <conditionalFormatting sqref="P164:P165">
    <cfRule type="cellIs" dxfId="19334" priority="608" operator="lessThan">
      <formula>0.99</formula>
    </cfRule>
    <cfRule type="cellIs" dxfId="19333" priority="609" operator="lessThan">
      <formula>0.99</formula>
    </cfRule>
  </conditionalFormatting>
  <conditionalFormatting sqref="P164:P165">
    <cfRule type="cellIs" dxfId="19332" priority="602" operator="lessThan">
      <formula>0.99</formula>
    </cfRule>
    <cfRule type="cellIs" dxfId="19331" priority="603" operator="lessThan">
      <formula>0.95</formula>
    </cfRule>
    <cfRule type="cellIs" dxfId="19330" priority="604" operator="greaterThan">
      <formula>0.95</formula>
    </cfRule>
    <cfRule type="cellIs" dxfId="19329" priority="605" operator="between">
      <formula>0.93</formula>
      <formula>0.96</formula>
    </cfRule>
    <cfRule type="cellIs" dxfId="19328" priority="606" operator="lessThan">
      <formula>0.93</formula>
    </cfRule>
    <cfRule type="cellIs" dxfId="19327" priority="607" operator="greaterThan">
      <formula>0.95</formula>
    </cfRule>
  </conditionalFormatting>
  <conditionalFormatting sqref="P142">
    <cfRule type="cellIs" dxfId="19326" priority="591" operator="lessThan">
      <formula>1</formula>
    </cfRule>
    <cfRule type="cellIs" dxfId="19325" priority="592" operator="lessThan">
      <formula>0.95</formula>
    </cfRule>
    <cfRule type="cellIs" dxfId="19324" priority="593" operator="lessThan">
      <formula>0.95</formula>
    </cfRule>
  </conditionalFormatting>
  <conditionalFormatting sqref="P142">
    <cfRule type="cellIs" dxfId="19323" priority="590" operator="lessThan">
      <formula>0.95</formula>
    </cfRule>
  </conditionalFormatting>
  <conditionalFormatting sqref="P142">
    <cfRule type="cellIs" dxfId="19322" priority="585" operator="lessThan">
      <formula>0.95</formula>
    </cfRule>
    <cfRule type="cellIs" dxfId="19321" priority="586" operator="greaterThan">
      <formula>0.95</formula>
    </cfRule>
    <cfRule type="cellIs" dxfId="19320" priority="587" operator="between">
      <formula>0.93</formula>
      <formula>0.96</formula>
    </cfRule>
    <cfRule type="cellIs" dxfId="19319" priority="588" operator="lessThan">
      <formula>0.93</formula>
    </cfRule>
    <cfRule type="cellIs" dxfId="19318" priority="589" operator="greaterThan">
      <formula>0.95</formula>
    </cfRule>
  </conditionalFormatting>
  <conditionalFormatting sqref="P142">
    <cfRule type="cellIs" dxfId="19317" priority="576" operator="lessThan">
      <formula>0.95</formula>
    </cfRule>
  </conditionalFormatting>
  <conditionalFormatting sqref="P142">
    <cfRule type="cellIs" dxfId="19316" priority="594" operator="lessThan">
      <formula>0.95</formula>
    </cfRule>
    <cfRule type="cellIs" dxfId="19315" priority="595" operator="lessThan">
      <formula>0.99</formula>
    </cfRule>
    <cfRule type="cellIs" dxfId="19314" priority="596" operator="lessThan">
      <formula>0.95</formula>
    </cfRule>
    <cfRule type="cellIs" dxfId="19313" priority="597" operator="greaterThan">
      <formula>0.95</formula>
    </cfRule>
    <cfRule type="cellIs" dxfId="19312" priority="598" operator="between">
      <formula>0.93</formula>
      <formula>0.96</formula>
    </cfRule>
    <cfRule type="cellIs" dxfId="19311" priority="599" operator="lessThan">
      <formula>0.93</formula>
    </cfRule>
    <cfRule type="cellIs" dxfId="19310" priority="600" operator="greaterThan">
      <formula>0.95</formula>
    </cfRule>
  </conditionalFormatting>
  <conditionalFormatting sqref="P142">
    <cfRule type="cellIs" dxfId="19309" priority="583" operator="lessThan">
      <formula>0.99</formula>
    </cfRule>
    <cfRule type="cellIs" dxfId="19308" priority="584" operator="lessThan">
      <formula>0.99</formula>
    </cfRule>
  </conditionalFormatting>
  <conditionalFormatting sqref="P142">
    <cfRule type="cellIs" dxfId="19307" priority="577" operator="lessThan">
      <formula>0.99</formula>
    </cfRule>
    <cfRule type="cellIs" dxfId="19306" priority="578" operator="lessThan">
      <formula>0.95</formula>
    </cfRule>
    <cfRule type="cellIs" dxfId="19305" priority="579" operator="greaterThan">
      <formula>0.95</formula>
    </cfRule>
    <cfRule type="cellIs" dxfId="19304" priority="580" operator="between">
      <formula>0.93</formula>
      <formula>0.96</formula>
    </cfRule>
    <cfRule type="cellIs" dxfId="19303" priority="581" operator="lessThan">
      <formula>0.93</formula>
    </cfRule>
    <cfRule type="cellIs" dxfId="19302" priority="582" operator="greaterThan">
      <formula>0.95</formula>
    </cfRule>
  </conditionalFormatting>
  <conditionalFormatting sqref="P157:P158">
    <cfRule type="cellIs" dxfId="19301" priority="569" operator="lessThan">
      <formula>0.95</formula>
    </cfRule>
    <cfRule type="cellIs" dxfId="19300" priority="570" operator="lessThan">
      <formula>0.99</formula>
    </cfRule>
    <cfRule type="cellIs" dxfId="19299" priority="571" operator="lessThan">
      <formula>0.95</formula>
    </cfRule>
    <cfRule type="cellIs" dxfId="19298" priority="572" operator="greaterThan">
      <formula>0.95</formula>
    </cfRule>
    <cfRule type="cellIs" dxfId="19297" priority="573" operator="between">
      <formula>0.93</formula>
      <formula>0.96</formula>
    </cfRule>
    <cfRule type="cellIs" dxfId="19296" priority="574" operator="lessThan">
      <formula>0.93</formula>
    </cfRule>
    <cfRule type="cellIs" dxfId="19295" priority="575" operator="greaterThan">
      <formula>0.95</formula>
    </cfRule>
  </conditionalFormatting>
  <conditionalFormatting sqref="P157:P158">
    <cfRule type="cellIs" dxfId="19294" priority="566" operator="lessThan">
      <formula>1</formula>
    </cfRule>
    <cfRule type="cellIs" dxfId="19293" priority="567" operator="lessThan">
      <formula>0.95</formula>
    </cfRule>
    <cfRule type="cellIs" dxfId="19292" priority="568" operator="lessThan">
      <formula>0.95</formula>
    </cfRule>
  </conditionalFormatting>
  <conditionalFormatting sqref="P157:P158">
    <cfRule type="cellIs" dxfId="19291" priority="565" operator="lessThan">
      <formula>0.95</formula>
    </cfRule>
  </conditionalFormatting>
  <conditionalFormatting sqref="P157:P158">
    <cfRule type="cellIs" dxfId="19290" priority="560" operator="lessThan">
      <formula>0.95</formula>
    </cfRule>
    <cfRule type="cellIs" dxfId="19289" priority="561" operator="greaterThan">
      <formula>0.95</formula>
    </cfRule>
    <cfRule type="cellIs" dxfId="19288" priority="562" operator="between">
      <formula>0.93</formula>
      <formula>0.96</formula>
    </cfRule>
    <cfRule type="cellIs" dxfId="19287" priority="563" operator="lessThan">
      <formula>0.93</formula>
    </cfRule>
    <cfRule type="cellIs" dxfId="19286" priority="564" operator="greaterThan">
      <formula>0.95</formula>
    </cfRule>
  </conditionalFormatting>
  <conditionalFormatting sqref="P157:P158">
    <cfRule type="cellIs" dxfId="19285" priority="558" operator="lessThan">
      <formula>0.99</formula>
    </cfRule>
    <cfRule type="cellIs" dxfId="19284" priority="559" operator="lessThan">
      <formula>0.99</formula>
    </cfRule>
  </conditionalFormatting>
  <conditionalFormatting sqref="P157:P158">
    <cfRule type="cellIs" dxfId="19283" priority="552" operator="lessThan">
      <formula>0.99</formula>
    </cfRule>
    <cfRule type="cellIs" dxfId="19282" priority="553" operator="lessThan">
      <formula>0.95</formula>
    </cfRule>
    <cfRule type="cellIs" dxfId="19281" priority="554" operator="greaterThan">
      <formula>0.95</formula>
    </cfRule>
    <cfRule type="cellIs" dxfId="19280" priority="555" operator="between">
      <formula>0.93</formula>
      <formula>0.96</formula>
    </cfRule>
    <cfRule type="cellIs" dxfId="19279" priority="556" operator="lessThan">
      <formula>0.93</formula>
    </cfRule>
    <cfRule type="cellIs" dxfId="19278" priority="557" operator="greaterThan">
      <formula>0.95</formula>
    </cfRule>
  </conditionalFormatting>
  <conditionalFormatting sqref="P157:P158">
    <cfRule type="cellIs" dxfId="19277" priority="551" operator="lessThan">
      <formula>0.95</formula>
    </cfRule>
  </conditionalFormatting>
  <conditionalFormatting sqref="P149">
    <cfRule type="cellIs" dxfId="19276" priority="544" operator="lessThan">
      <formula>0.95</formula>
    </cfRule>
    <cfRule type="cellIs" dxfId="19275" priority="545" operator="lessThan">
      <formula>0.99</formula>
    </cfRule>
    <cfRule type="cellIs" dxfId="19274" priority="546" operator="lessThan">
      <formula>0.95</formula>
    </cfRule>
    <cfRule type="cellIs" dxfId="19273" priority="547" operator="greaterThan">
      <formula>0.95</formula>
    </cfRule>
    <cfRule type="cellIs" dxfId="19272" priority="548" operator="between">
      <formula>0.93</formula>
      <formula>0.96</formula>
    </cfRule>
    <cfRule type="cellIs" dxfId="19271" priority="549" operator="lessThan">
      <formula>0.93</formula>
    </cfRule>
    <cfRule type="cellIs" dxfId="19270" priority="550" operator="greaterThan">
      <formula>0.95</formula>
    </cfRule>
  </conditionalFormatting>
  <conditionalFormatting sqref="P149">
    <cfRule type="cellIs" dxfId="19269" priority="541" operator="lessThan">
      <formula>1</formula>
    </cfRule>
    <cfRule type="cellIs" dxfId="19268" priority="542" operator="lessThan">
      <formula>0.95</formula>
    </cfRule>
    <cfRule type="cellIs" dxfId="19267" priority="543" operator="lessThan">
      <formula>0.95</formula>
    </cfRule>
  </conditionalFormatting>
  <conditionalFormatting sqref="P149">
    <cfRule type="cellIs" dxfId="19266" priority="540" operator="lessThan">
      <formula>0.95</formula>
    </cfRule>
  </conditionalFormatting>
  <conditionalFormatting sqref="P149">
    <cfRule type="cellIs" dxfId="19265" priority="535" operator="lessThan">
      <formula>0.95</formula>
    </cfRule>
    <cfRule type="cellIs" dxfId="19264" priority="536" operator="greaterThan">
      <formula>0.95</formula>
    </cfRule>
    <cfRule type="cellIs" dxfId="19263" priority="537" operator="between">
      <formula>0.93</formula>
      <formula>0.96</formula>
    </cfRule>
    <cfRule type="cellIs" dxfId="19262" priority="538" operator="lessThan">
      <formula>0.93</formula>
    </cfRule>
    <cfRule type="cellIs" dxfId="19261" priority="539" operator="greaterThan">
      <formula>0.95</formula>
    </cfRule>
  </conditionalFormatting>
  <conditionalFormatting sqref="P149">
    <cfRule type="cellIs" dxfId="19260" priority="533" operator="lessThan">
      <formula>0.99</formula>
    </cfRule>
    <cfRule type="cellIs" dxfId="19259" priority="534" operator="lessThan">
      <formula>0.99</formula>
    </cfRule>
  </conditionalFormatting>
  <conditionalFormatting sqref="P149">
    <cfRule type="cellIs" dxfId="19258" priority="527" operator="lessThan">
      <formula>0.99</formula>
    </cfRule>
    <cfRule type="cellIs" dxfId="19257" priority="528" operator="lessThan">
      <formula>0.95</formula>
    </cfRule>
    <cfRule type="cellIs" dxfId="19256" priority="529" operator="greaterThan">
      <formula>0.95</formula>
    </cfRule>
    <cfRule type="cellIs" dxfId="19255" priority="530" operator="between">
      <formula>0.93</formula>
      <formula>0.96</formula>
    </cfRule>
    <cfRule type="cellIs" dxfId="19254" priority="531" operator="lessThan">
      <formula>0.93</formula>
    </cfRule>
    <cfRule type="cellIs" dxfId="19253" priority="532" operator="greaterThan">
      <formula>0.95</formula>
    </cfRule>
  </conditionalFormatting>
  <conditionalFormatting sqref="P149">
    <cfRule type="cellIs" dxfId="19252" priority="526" operator="lessThan">
      <formula>0.95</formula>
    </cfRule>
  </conditionalFormatting>
  <conditionalFormatting sqref="P145">
    <cfRule type="cellIs" dxfId="19251" priority="519" operator="lessThan">
      <formula>0.95</formula>
    </cfRule>
    <cfRule type="cellIs" dxfId="19250" priority="520" operator="lessThan">
      <formula>0.99</formula>
    </cfRule>
    <cfRule type="cellIs" dxfId="19249" priority="521" operator="lessThan">
      <formula>0.95</formula>
    </cfRule>
    <cfRule type="cellIs" dxfId="19248" priority="522" operator="greaterThan">
      <formula>0.95</formula>
    </cfRule>
    <cfRule type="cellIs" dxfId="19247" priority="523" operator="between">
      <formula>0.93</formula>
      <formula>0.96</formula>
    </cfRule>
    <cfRule type="cellIs" dxfId="19246" priority="524" operator="lessThan">
      <formula>0.93</formula>
    </cfRule>
    <cfRule type="cellIs" dxfId="19245" priority="525" operator="greaterThan">
      <formula>0.95</formula>
    </cfRule>
  </conditionalFormatting>
  <conditionalFormatting sqref="P145">
    <cfRule type="cellIs" dxfId="19244" priority="516" operator="lessThan">
      <formula>1</formula>
    </cfRule>
    <cfRule type="cellIs" dxfId="19243" priority="517" operator="lessThan">
      <formula>0.95</formula>
    </cfRule>
    <cfRule type="cellIs" dxfId="19242" priority="518" operator="lessThan">
      <formula>0.95</formula>
    </cfRule>
  </conditionalFormatting>
  <conditionalFormatting sqref="P145">
    <cfRule type="cellIs" dxfId="19241" priority="515" operator="lessThan">
      <formula>0.95</formula>
    </cfRule>
  </conditionalFormatting>
  <conditionalFormatting sqref="P145">
    <cfRule type="cellIs" dxfId="19240" priority="510" operator="lessThan">
      <formula>0.95</formula>
    </cfRule>
    <cfRule type="cellIs" dxfId="19239" priority="511" operator="greaterThan">
      <formula>0.95</formula>
    </cfRule>
    <cfRule type="cellIs" dxfId="19238" priority="512" operator="between">
      <formula>0.93</formula>
      <formula>0.96</formula>
    </cfRule>
    <cfRule type="cellIs" dxfId="19237" priority="513" operator="lessThan">
      <formula>0.93</formula>
    </cfRule>
    <cfRule type="cellIs" dxfId="19236" priority="514" operator="greaterThan">
      <formula>0.95</formula>
    </cfRule>
  </conditionalFormatting>
  <conditionalFormatting sqref="P145">
    <cfRule type="cellIs" dxfId="19235" priority="508" operator="lessThan">
      <formula>0.99</formula>
    </cfRule>
    <cfRule type="cellIs" dxfId="19234" priority="509" operator="lessThan">
      <formula>0.99</formula>
    </cfRule>
  </conditionalFormatting>
  <conditionalFormatting sqref="P145">
    <cfRule type="cellIs" dxfId="19233" priority="502" operator="lessThan">
      <formula>0.99</formula>
    </cfRule>
    <cfRule type="cellIs" dxfId="19232" priority="503" operator="lessThan">
      <formula>0.95</formula>
    </cfRule>
    <cfRule type="cellIs" dxfId="19231" priority="504" operator="greaterThan">
      <formula>0.95</formula>
    </cfRule>
    <cfRule type="cellIs" dxfId="19230" priority="505" operator="between">
      <formula>0.93</formula>
      <formula>0.96</formula>
    </cfRule>
    <cfRule type="cellIs" dxfId="19229" priority="506" operator="lessThan">
      <formula>0.93</formula>
    </cfRule>
    <cfRule type="cellIs" dxfId="19228" priority="507" operator="greaterThan">
      <formula>0.95</formula>
    </cfRule>
  </conditionalFormatting>
  <conditionalFormatting sqref="P145">
    <cfRule type="cellIs" dxfId="19227" priority="501" operator="lessThan">
      <formula>0.95</formula>
    </cfRule>
  </conditionalFormatting>
  <conditionalFormatting sqref="P147">
    <cfRule type="cellIs" dxfId="19226" priority="494" operator="lessThan">
      <formula>0.95</formula>
    </cfRule>
    <cfRule type="cellIs" dxfId="19225" priority="495" operator="lessThan">
      <formula>0.99</formula>
    </cfRule>
    <cfRule type="cellIs" dxfId="19224" priority="496" operator="lessThan">
      <formula>0.95</formula>
    </cfRule>
    <cfRule type="cellIs" dxfId="19223" priority="497" operator="greaterThan">
      <formula>0.95</formula>
    </cfRule>
    <cfRule type="cellIs" dxfId="19222" priority="498" operator="between">
      <formula>0.93</formula>
      <formula>0.96</formula>
    </cfRule>
    <cfRule type="cellIs" dxfId="19221" priority="499" operator="lessThan">
      <formula>0.93</formula>
    </cfRule>
    <cfRule type="cellIs" dxfId="19220" priority="500" operator="greaterThan">
      <formula>0.95</formula>
    </cfRule>
  </conditionalFormatting>
  <conditionalFormatting sqref="P147">
    <cfRule type="cellIs" dxfId="19219" priority="491" operator="lessThan">
      <formula>1</formula>
    </cfRule>
    <cfRule type="cellIs" dxfId="19218" priority="492" operator="lessThan">
      <formula>0.95</formula>
    </cfRule>
    <cfRule type="cellIs" dxfId="19217" priority="493" operator="lessThan">
      <formula>0.95</formula>
    </cfRule>
  </conditionalFormatting>
  <conditionalFormatting sqref="P147">
    <cfRule type="cellIs" dxfId="19216" priority="490" operator="lessThan">
      <formula>0.95</formula>
    </cfRule>
  </conditionalFormatting>
  <conditionalFormatting sqref="P147">
    <cfRule type="cellIs" dxfId="19215" priority="485" operator="lessThan">
      <formula>0.95</formula>
    </cfRule>
    <cfRule type="cellIs" dxfId="19214" priority="486" operator="greaterThan">
      <formula>0.95</formula>
    </cfRule>
    <cfRule type="cellIs" dxfId="19213" priority="487" operator="between">
      <formula>0.93</formula>
      <formula>0.96</formula>
    </cfRule>
    <cfRule type="cellIs" dxfId="19212" priority="488" operator="lessThan">
      <formula>0.93</formula>
    </cfRule>
    <cfRule type="cellIs" dxfId="19211" priority="489" operator="greaterThan">
      <formula>0.95</formula>
    </cfRule>
  </conditionalFormatting>
  <conditionalFormatting sqref="P147">
    <cfRule type="cellIs" dxfId="19210" priority="483" operator="lessThan">
      <formula>0.99</formula>
    </cfRule>
    <cfRule type="cellIs" dxfId="19209" priority="484" operator="lessThan">
      <formula>0.99</formula>
    </cfRule>
  </conditionalFormatting>
  <conditionalFormatting sqref="P147">
    <cfRule type="cellIs" dxfId="19208" priority="477" operator="lessThan">
      <formula>0.99</formula>
    </cfRule>
    <cfRule type="cellIs" dxfId="19207" priority="478" operator="lessThan">
      <formula>0.95</formula>
    </cfRule>
    <cfRule type="cellIs" dxfId="19206" priority="479" operator="greaterThan">
      <formula>0.95</formula>
    </cfRule>
    <cfRule type="cellIs" dxfId="19205" priority="480" operator="between">
      <formula>0.93</formula>
      <formula>0.96</formula>
    </cfRule>
    <cfRule type="cellIs" dxfId="19204" priority="481" operator="lessThan">
      <formula>0.93</formula>
    </cfRule>
    <cfRule type="cellIs" dxfId="19203" priority="482" operator="greaterThan">
      <formula>0.95</formula>
    </cfRule>
  </conditionalFormatting>
  <conditionalFormatting sqref="P147">
    <cfRule type="cellIs" dxfId="19202" priority="476" operator="lessThan">
      <formula>0.95</formula>
    </cfRule>
  </conditionalFormatting>
  <conditionalFormatting sqref="P172">
    <cfRule type="cellIs" dxfId="19201" priority="469" operator="lessThan">
      <formula>0.95</formula>
    </cfRule>
    <cfRule type="cellIs" dxfId="19200" priority="470" operator="lessThan">
      <formula>0.99</formula>
    </cfRule>
    <cfRule type="cellIs" dxfId="19199" priority="471" operator="lessThan">
      <formula>0.95</formula>
    </cfRule>
    <cfRule type="cellIs" dxfId="19198" priority="472" operator="greaterThan">
      <formula>0.95</formula>
    </cfRule>
    <cfRule type="cellIs" dxfId="19197" priority="473" operator="between">
      <formula>0.93</formula>
      <formula>0.96</formula>
    </cfRule>
    <cfRule type="cellIs" dxfId="19196" priority="474" operator="lessThan">
      <formula>0.93</formula>
    </cfRule>
    <cfRule type="cellIs" dxfId="19195" priority="475" operator="greaterThan">
      <formula>0.95</formula>
    </cfRule>
  </conditionalFormatting>
  <conditionalFormatting sqref="P172">
    <cfRule type="cellIs" dxfId="19194" priority="466" operator="lessThan">
      <formula>1</formula>
    </cfRule>
    <cfRule type="cellIs" dxfId="19193" priority="467" operator="lessThan">
      <formula>0.95</formula>
    </cfRule>
    <cfRule type="cellIs" dxfId="19192" priority="468" operator="lessThan">
      <formula>0.95</formula>
    </cfRule>
  </conditionalFormatting>
  <conditionalFormatting sqref="P172">
    <cfRule type="cellIs" dxfId="19191" priority="465" operator="lessThan">
      <formula>0.95</formula>
    </cfRule>
  </conditionalFormatting>
  <conditionalFormatting sqref="P172">
    <cfRule type="cellIs" dxfId="19190" priority="460" operator="lessThan">
      <formula>0.95</formula>
    </cfRule>
    <cfRule type="cellIs" dxfId="19189" priority="461" operator="greaterThan">
      <formula>0.95</formula>
    </cfRule>
    <cfRule type="cellIs" dxfId="19188" priority="462" operator="between">
      <formula>0.93</formula>
      <formula>0.96</formula>
    </cfRule>
    <cfRule type="cellIs" dxfId="19187" priority="463" operator="lessThan">
      <formula>0.93</formula>
    </cfRule>
    <cfRule type="cellIs" dxfId="19186" priority="464" operator="greaterThan">
      <formula>0.95</formula>
    </cfRule>
  </conditionalFormatting>
  <conditionalFormatting sqref="P172">
    <cfRule type="cellIs" dxfId="19185" priority="458" operator="lessThan">
      <formula>0.99</formula>
    </cfRule>
    <cfRule type="cellIs" dxfId="19184" priority="459" operator="lessThan">
      <formula>0.99</formula>
    </cfRule>
  </conditionalFormatting>
  <conditionalFormatting sqref="P172">
    <cfRule type="cellIs" dxfId="19183" priority="452" operator="lessThan">
      <formula>0.99</formula>
    </cfRule>
    <cfRule type="cellIs" dxfId="19182" priority="453" operator="lessThan">
      <formula>0.95</formula>
    </cfRule>
    <cfRule type="cellIs" dxfId="19181" priority="454" operator="greaterThan">
      <formula>0.95</formula>
    </cfRule>
    <cfRule type="cellIs" dxfId="19180" priority="455" operator="between">
      <formula>0.93</formula>
      <formula>0.96</formula>
    </cfRule>
    <cfRule type="cellIs" dxfId="19179" priority="456" operator="lessThan">
      <formula>0.93</formula>
    </cfRule>
    <cfRule type="cellIs" dxfId="19178" priority="457" operator="greaterThan">
      <formula>0.95</formula>
    </cfRule>
  </conditionalFormatting>
  <conditionalFormatting sqref="P172">
    <cfRule type="cellIs" dxfId="19177" priority="451" operator="lessThan">
      <formula>0.95</formula>
    </cfRule>
  </conditionalFormatting>
  <conditionalFormatting sqref="P179 P181">
    <cfRule type="cellIs" dxfId="19176" priority="441" operator="lessThan">
      <formula>1</formula>
    </cfRule>
    <cfRule type="cellIs" dxfId="19175" priority="442" operator="lessThan">
      <formula>0.95</formula>
    </cfRule>
    <cfRule type="cellIs" dxfId="19174" priority="443" operator="lessThan">
      <formula>0.95</formula>
    </cfRule>
  </conditionalFormatting>
  <conditionalFormatting sqref="P179 P181">
    <cfRule type="cellIs" dxfId="19173" priority="440" operator="lessThan">
      <formula>0.95</formula>
    </cfRule>
  </conditionalFormatting>
  <conditionalFormatting sqref="P179 P181">
    <cfRule type="cellIs" dxfId="19172" priority="435" operator="lessThan">
      <formula>0.95</formula>
    </cfRule>
    <cfRule type="cellIs" dxfId="19171" priority="436" operator="greaterThan">
      <formula>0.95</formula>
    </cfRule>
    <cfRule type="cellIs" dxfId="19170" priority="437" operator="between">
      <formula>0.93</formula>
      <formula>0.96</formula>
    </cfRule>
    <cfRule type="cellIs" dxfId="19169" priority="438" operator="lessThan">
      <formula>0.93</formula>
    </cfRule>
    <cfRule type="cellIs" dxfId="19168" priority="439" operator="greaterThan">
      <formula>0.95</formula>
    </cfRule>
  </conditionalFormatting>
  <conditionalFormatting sqref="P179 P181">
    <cfRule type="cellIs" dxfId="19167" priority="426" operator="lessThan">
      <formula>0.95</formula>
    </cfRule>
  </conditionalFormatting>
  <conditionalFormatting sqref="P179 P181">
    <cfRule type="cellIs" dxfId="19166" priority="444" operator="lessThan">
      <formula>0.95</formula>
    </cfRule>
    <cfRule type="cellIs" dxfId="19165" priority="445" operator="lessThan">
      <formula>0.99</formula>
    </cfRule>
    <cfRule type="cellIs" dxfId="19164" priority="446" operator="lessThan">
      <formula>0.95</formula>
    </cfRule>
    <cfRule type="cellIs" dxfId="19163" priority="447" operator="greaterThan">
      <formula>0.95</formula>
    </cfRule>
    <cfRule type="cellIs" dxfId="19162" priority="448" operator="between">
      <formula>0.93</formula>
      <formula>0.96</formula>
    </cfRule>
    <cfRule type="cellIs" dxfId="19161" priority="449" operator="lessThan">
      <formula>0.93</formula>
    </cfRule>
    <cfRule type="cellIs" dxfId="19160" priority="450" operator="greaterThan">
      <formula>0.95</formula>
    </cfRule>
  </conditionalFormatting>
  <conditionalFormatting sqref="P179 P181">
    <cfRule type="cellIs" dxfId="19159" priority="433" operator="lessThan">
      <formula>0.99</formula>
    </cfRule>
    <cfRule type="cellIs" dxfId="19158" priority="434" operator="lessThan">
      <formula>0.99</formula>
    </cfRule>
  </conditionalFormatting>
  <conditionalFormatting sqref="P179 P181">
    <cfRule type="cellIs" dxfId="19157" priority="427" operator="lessThan">
      <formula>0.99</formula>
    </cfRule>
    <cfRule type="cellIs" dxfId="19156" priority="428" operator="lessThan">
      <formula>0.95</formula>
    </cfRule>
    <cfRule type="cellIs" dxfId="19155" priority="429" operator="greaterThan">
      <formula>0.95</formula>
    </cfRule>
    <cfRule type="cellIs" dxfId="19154" priority="430" operator="between">
      <formula>0.93</formula>
      <formula>0.96</formula>
    </cfRule>
    <cfRule type="cellIs" dxfId="19153" priority="431" operator="lessThan">
      <formula>0.93</formula>
    </cfRule>
    <cfRule type="cellIs" dxfId="19152" priority="432" operator="greaterThan">
      <formula>0.95</formula>
    </cfRule>
  </conditionalFormatting>
  <conditionalFormatting sqref="P175">
    <cfRule type="cellIs" dxfId="19151" priority="419" operator="lessThan">
      <formula>0.95</formula>
    </cfRule>
    <cfRule type="cellIs" dxfId="19150" priority="420" operator="lessThan">
      <formula>0.99</formula>
    </cfRule>
    <cfRule type="cellIs" dxfId="19149" priority="421" operator="lessThan">
      <formula>0.95</formula>
    </cfRule>
    <cfRule type="cellIs" dxfId="19148" priority="422" operator="greaterThan">
      <formula>0.95</formula>
    </cfRule>
    <cfRule type="cellIs" dxfId="19147" priority="423" operator="between">
      <formula>0.93</formula>
      <formula>0.96</formula>
    </cfRule>
    <cfRule type="cellIs" dxfId="19146" priority="424" operator="lessThan">
      <formula>0.93</formula>
    </cfRule>
    <cfRule type="cellIs" dxfId="19145" priority="425" operator="greaterThan">
      <formula>0.95</formula>
    </cfRule>
  </conditionalFormatting>
  <conditionalFormatting sqref="P175">
    <cfRule type="cellIs" dxfId="19144" priority="416" operator="lessThan">
      <formula>1</formula>
    </cfRule>
    <cfRule type="cellIs" dxfId="19143" priority="417" operator="lessThan">
      <formula>0.95</formula>
    </cfRule>
    <cfRule type="cellIs" dxfId="19142" priority="418" operator="lessThan">
      <formula>0.95</formula>
    </cfRule>
  </conditionalFormatting>
  <conditionalFormatting sqref="P175">
    <cfRule type="cellIs" dxfId="19141" priority="415" operator="lessThan">
      <formula>0.95</formula>
    </cfRule>
  </conditionalFormatting>
  <conditionalFormatting sqref="P175">
    <cfRule type="cellIs" dxfId="19140" priority="410" operator="lessThan">
      <formula>0.95</formula>
    </cfRule>
    <cfRule type="cellIs" dxfId="19139" priority="411" operator="greaterThan">
      <formula>0.95</formula>
    </cfRule>
    <cfRule type="cellIs" dxfId="19138" priority="412" operator="between">
      <formula>0.93</formula>
      <formula>0.96</formula>
    </cfRule>
    <cfRule type="cellIs" dxfId="19137" priority="413" operator="lessThan">
      <formula>0.93</formula>
    </cfRule>
    <cfRule type="cellIs" dxfId="19136" priority="414" operator="greaterThan">
      <formula>0.95</formula>
    </cfRule>
  </conditionalFormatting>
  <conditionalFormatting sqref="P175">
    <cfRule type="cellIs" dxfId="19135" priority="408" operator="lessThan">
      <formula>0.99</formula>
    </cfRule>
    <cfRule type="cellIs" dxfId="19134" priority="409" operator="lessThan">
      <formula>0.99</formula>
    </cfRule>
  </conditionalFormatting>
  <conditionalFormatting sqref="P175">
    <cfRule type="cellIs" dxfId="19133" priority="402" operator="lessThan">
      <formula>0.99</formula>
    </cfRule>
    <cfRule type="cellIs" dxfId="19132" priority="403" operator="lessThan">
      <formula>0.95</formula>
    </cfRule>
    <cfRule type="cellIs" dxfId="19131" priority="404" operator="greaterThan">
      <formula>0.95</formula>
    </cfRule>
    <cfRule type="cellIs" dxfId="19130" priority="405" operator="between">
      <formula>0.93</formula>
      <formula>0.96</formula>
    </cfRule>
    <cfRule type="cellIs" dxfId="19129" priority="406" operator="lessThan">
      <formula>0.93</formula>
    </cfRule>
    <cfRule type="cellIs" dxfId="19128" priority="407" operator="greaterThan">
      <formula>0.95</formula>
    </cfRule>
  </conditionalFormatting>
  <conditionalFormatting sqref="P175">
    <cfRule type="cellIs" dxfId="19127" priority="401" operator="lessThan">
      <formula>0.95</formula>
    </cfRule>
  </conditionalFormatting>
  <conditionalFormatting sqref="P184">
    <cfRule type="cellIs" dxfId="19126" priority="391" operator="lessThan">
      <formula>1</formula>
    </cfRule>
    <cfRule type="cellIs" dxfId="19125" priority="392" operator="lessThan">
      <formula>0.95</formula>
    </cfRule>
    <cfRule type="cellIs" dxfId="19124" priority="393" operator="lessThan">
      <formula>0.95</formula>
    </cfRule>
  </conditionalFormatting>
  <conditionalFormatting sqref="P184">
    <cfRule type="cellIs" dxfId="19123" priority="390" operator="lessThan">
      <formula>0.95</formula>
    </cfRule>
  </conditionalFormatting>
  <conditionalFormatting sqref="P184">
    <cfRule type="cellIs" dxfId="19122" priority="385" operator="lessThan">
      <formula>0.95</formula>
    </cfRule>
    <cfRule type="cellIs" dxfId="19121" priority="386" operator="greaterThan">
      <formula>0.95</formula>
    </cfRule>
    <cfRule type="cellIs" dxfId="19120" priority="387" operator="between">
      <formula>0.93</formula>
      <formula>0.96</formula>
    </cfRule>
    <cfRule type="cellIs" dxfId="19119" priority="388" operator="lessThan">
      <formula>0.93</formula>
    </cfRule>
    <cfRule type="cellIs" dxfId="19118" priority="389" operator="greaterThan">
      <formula>0.95</formula>
    </cfRule>
  </conditionalFormatting>
  <conditionalFormatting sqref="P184">
    <cfRule type="cellIs" dxfId="19117" priority="376" operator="lessThan">
      <formula>0.95</formula>
    </cfRule>
  </conditionalFormatting>
  <conditionalFormatting sqref="P184">
    <cfRule type="cellIs" dxfId="19116" priority="394" operator="lessThan">
      <formula>0.95</formula>
    </cfRule>
    <cfRule type="cellIs" dxfId="19115" priority="395" operator="lessThan">
      <formula>0.99</formula>
    </cfRule>
    <cfRule type="cellIs" dxfId="19114" priority="396" operator="lessThan">
      <formula>0.95</formula>
    </cfRule>
    <cfRule type="cellIs" dxfId="19113" priority="397" operator="greaterThan">
      <formula>0.95</formula>
    </cfRule>
    <cfRule type="cellIs" dxfId="19112" priority="398" operator="between">
      <formula>0.93</formula>
      <formula>0.96</formula>
    </cfRule>
    <cfRule type="cellIs" dxfId="19111" priority="399" operator="lessThan">
      <formula>0.93</formula>
    </cfRule>
    <cfRule type="cellIs" dxfId="19110" priority="400" operator="greaterThan">
      <formula>0.95</formula>
    </cfRule>
  </conditionalFormatting>
  <conditionalFormatting sqref="P184">
    <cfRule type="cellIs" dxfId="19109" priority="383" operator="lessThan">
      <formula>0.99</formula>
    </cfRule>
    <cfRule type="cellIs" dxfId="19108" priority="384" operator="lessThan">
      <formula>0.99</formula>
    </cfRule>
  </conditionalFormatting>
  <conditionalFormatting sqref="P184">
    <cfRule type="cellIs" dxfId="19107" priority="377" operator="lessThan">
      <formula>0.99</formula>
    </cfRule>
    <cfRule type="cellIs" dxfId="19106" priority="378" operator="lessThan">
      <formula>0.95</formula>
    </cfRule>
    <cfRule type="cellIs" dxfId="19105" priority="379" operator="greaterThan">
      <formula>0.95</formula>
    </cfRule>
    <cfRule type="cellIs" dxfId="19104" priority="380" operator="between">
      <formula>0.93</formula>
      <formula>0.96</formula>
    </cfRule>
    <cfRule type="cellIs" dxfId="19103" priority="381" operator="lessThan">
      <formula>0.93</formula>
    </cfRule>
    <cfRule type="cellIs" dxfId="19102" priority="382" operator="greaterThan">
      <formula>0.95</formula>
    </cfRule>
  </conditionalFormatting>
  <conditionalFormatting sqref="P189">
    <cfRule type="cellIs" dxfId="19101" priority="369" operator="lessThan">
      <formula>0.95</formula>
    </cfRule>
    <cfRule type="cellIs" dxfId="19100" priority="370" operator="lessThan">
      <formula>0.99</formula>
    </cfRule>
    <cfRule type="cellIs" dxfId="19099" priority="371" operator="lessThan">
      <formula>0.95</formula>
    </cfRule>
    <cfRule type="cellIs" dxfId="19098" priority="372" operator="greaterThan">
      <formula>0.95</formula>
    </cfRule>
    <cfRule type="cellIs" dxfId="19097" priority="373" operator="between">
      <formula>0.93</formula>
      <formula>0.96</formula>
    </cfRule>
    <cfRule type="cellIs" dxfId="19096" priority="374" operator="lessThan">
      <formula>0.93</formula>
    </cfRule>
    <cfRule type="cellIs" dxfId="19095" priority="375" operator="greaterThan">
      <formula>0.95</formula>
    </cfRule>
  </conditionalFormatting>
  <conditionalFormatting sqref="P189">
    <cfRule type="cellIs" dxfId="19094" priority="366" operator="lessThan">
      <formula>1</formula>
    </cfRule>
    <cfRule type="cellIs" dxfId="19093" priority="367" operator="lessThan">
      <formula>0.95</formula>
    </cfRule>
    <cfRule type="cellIs" dxfId="19092" priority="368" operator="lessThan">
      <formula>0.95</formula>
    </cfRule>
  </conditionalFormatting>
  <conditionalFormatting sqref="P189">
    <cfRule type="cellIs" dxfId="19091" priority="365" operator="lessThan">
      <formula>0.95</formula>
    </cfRule>
  </conditionalFormatting>
  <conditionalFormatting sqref="P189">
    <cfRule type="cellIs" dxfId="19090" priority="360" operator="lessThan">
      <formula>0.95</formula>
    </cfRule>
    <cfRule type="cellIs" dxfId="19089" priority="361" operator="greaterThan">
      <formula>0.95</formula>
    </cfRule>
    <cfRule type="cellIs" dxfId="19088" priority="362" operator="between">
      <formula>0.93</formula>
      <formula>0.96</formula>
    </cfRule>
    <cfRule type="cellIs" dxfId="19087" priority="363" operator="lessThan">
      <formula>0.93</formula>
    </cfRule>
    <cfRule type="cellIs" dxfId="19086" priority="364" operator="greaterThan">
      <formula>0.95</formula>
    </cfRule>
  </conditionalFormatting>
  <conditionalFormatting sqref="P189">
    <cfRule type="cellIs" dxfId="19085" priority="358" operator="lessThan">
      <formula>0.99</formula>
    </cfRule>
    <cfRule type="cellIs" dxfId="19084" priority="359" operator="lessThan">
      <formula>0.99</formula>
    </cfRule>
  </conditionalFormatting>
  <conditionalFormatting sqref="P189">
    <cfRule type="cellIs" dxfId="19083" priority="352" operator="lessThan">
      <formula>0.99</formula>
    </cfRule>
    <cfRule type="cellIs" dxfId="19082" priority="353" operator="lessThan">
      <formula>0.95</formula>
    </cfRule>
    <cfRule type="cellIs" dxfId="19081" priority="354" operator="greaterThan">
      <formula>0.95</formula>
    </cfRule>
    <cfRule type="cellIs" dxfId="19080" priority="355" operator="between">
      <formula>0.93</formula>
      <formula>0.96</formula>
    </cfRule>
    <cfRule type="cellIs" dxfId="19079" priority="356" operator="lessThan">
      <formula>0.93</formula>
    </cfRule>
    <cfRule type="cellIs" dxfId="19078" priority="357" operator="greaterThan">
      <formula>0.95</formula>
    </cfRule>
  </conditionalFormatting>
  <conditionalFormatting sqref="P189">
    <cfRule type="cellIs" dxfId="19077" priority="351" operator="lessThan">
      <formula>0.95</formula>
    </cfRule>
  </conditionalFormatting>
  <conditionalFormatting sqref="P205">
    <cfRule type="cellIs" dxfId="19076" priority="344" operator="lessThan">
      <formula>0.95</formula>
    </cfRule>
    <cfRule type="cellIs" dxfId="19075" priority="345" operator="lessThan">
      <formula>0.99</formula>
    </cfRule>
    <cfRule type="cellIs" dxfId="19074" priority="346" operator="lessThan">
      <formula>0.95</formula>
    </cfRule>
    <cfRule type="cellIs" dxfId="19073" priority="347" operator="greaterThan">
      <formula>0.95</formula>
    </cfRule>
    <cfRule type="cellIs" dxfId="19072" priority="348" operator="between">
      <formula>0.93</formula>
      <formula>0.96</formula>
    </cfRule>
    <cfRule type="cellIs" dxfId="19071" priority="349" operator="lessThan">
      <formula>0.93</formula>
    </cfRule>
    <cfRule type="cellIs" dxfId="19070" priority="350" operator="greaterThan">
      <formula>0.95</formula>
    </cfRule>
  </conditionalFormatting>
  <conditionalFormatting sqref="P205">
    <cfRule type="cellIs" dxfId="19069" priority="341" operator="lessThan">
      <formula>1</formula>
    </cfRule>
    <cfRule type="cellIs" dxfId="19068" priority="342" operator="lessThan">
      <formula>0.95</formula>
    </cfRule>
    <cfRule type="cellIs" dxfId="19067" priority="343" operator="lessThan">
      <formula>0.95</formula>
    </cfRule>
  </conditionalFormatting>
  <conditionalFormatting sqref="P205">
    <cfRule type="cellIs" dxfId="19066" priority="340" operator="lessThan">
      <formula>0.95</formula>
    </cfRule>
  </conditionalFormatting>
  <conditionalFormatting sqref="P205">
    <cfRule type="cellIs" dxfId="19065" priority="335" operator="lessThan">
      <formula>0.95</formula>
    </cfRule>
    <cfRule type="cellIs" dxfId="19064" priority="336" operator="greaterThan">
      <formula>0.95</formula>
    </cfRule>
    <cfRule type="cellIs" dxfId="19063" priority="337" operator="between">
      <formula>0.93</formula>
      <formula>0.96</formula>
    </cfRule>
    <cfRule type="cellIs" dxfId="19062" priority="338" operator="lessThan">
      <formula>0.93</formula>
    </cfRule>
    <cfRule type="cellIs" dxfId="19061" priority="339" operator="greaterThan">
      <formula>0.95</formula>
    </cfRule>
  </conditionalFormatting>
  <conditionalFormatting sqref="P205">
    <cfRule type="cellIs" dxfId="19060" priority="333" operator="lessThan">
      <formula>0.99</formula>
    </cfRule>
    <cfRule type="cellIs" dxfId="19059" priority="334" operator="lessThan">
      <formula>0.99</formula>
    </cfRule>
  </conditionalFormatting>
  <conditionalFormatting sqref="P205">
    <cfRule type="cellIs" dxfId="19058" priority="327" operator="lessThan">
      <formula>0.99</formula>
    </cfRule>
    <cfRule type="cellIs" dxfId="19057" priority="328" operator="lessThan">
      <formula>0.95</formula>
    </cfRule>
    <cfRule type="cellIs" dxfId="19056" priority="329" operator="greaterThan">
      <formula>0.95</formula>
    </cfRule>
    <cfRule type="cellIs" dxfId="19055" priority="330" operator="between">
      <formula>0.93</formula>
      <formula>0.96</formula>
    </cfRule>
    <cfRule type="cellIs" dxfId="19054" priority="331" operator="lessThan">
      <formula>0.93</formula>
    </cfRule>
    <cfRule type="cellIs" dxfId="19053" priority="332" operator="greaterThan">
      <formula>0.95</formula>
    </cfRule>
  </conditionalFormatting>
  <conditionalFormatting sqref="P205">
    <cfRule type="cellIs" dxfId="19052" priority="326" operator="lessThan">
      <formula>0.95</formula>
    </cfRule>
  </conditionalFormatting>
  <conditionalFormatting sqref="P211">
    <cfRule type="cellIs" dxfId="19051" priority="316" operator="lessThan">
      <formula>1</formula>
    </cfRule>
    <cfRule type="cellIs" dxfId="19050" priority="317" operator="lessThan">
      <formula>0.95</formula>
    </cfRule>
    <cfRule type="cellIs" dxfId="19049" priority="318" operator="lessThan">
      <formula>0.95</formula>
    </cfRule>
  </conditionalFormatting>
  <conditionalFormatting sqref="P211">
    <cfRule type="cellIs" dxfId="19048" priority="315" operator="lessThan">
      <formula>0.95</formula>
    </cfRule>
  </conditionalFormatting>
  <conditionalFormatting sqref="P211">
    <cfRule type="cellIs" dxfId="19047" priority="310" operator="lessThan">
      <formula>0.95</formula>
    </cfRule>
    <cfRule type="cellIs" dxfId="19046" priority="311" operator="greaterThan">
      <formula>0.95</formula>
    </cfRule>
    <cfRule type="cellIs" dxfId="19045" priority="312" operator="between">
      <formula>0.93</formula>
      <formula>0.96</formula>
    </cfRule>
    <cfRule type="cellIs" dxfId="19044" priority="313" operator="lessThan">
      <formula>0.93</formula>
    </cfRule>
    <cfRule type="cellIs" dxfId="19043" priority="314" operator="greaterThan">
      <formula>0.95</formula>
    </cfRule>
  </conditionalFormatting>
  <conditionalFormatting sqref="P211">
    <cfRule type="cellIs" dxfId="19042" priority="301" operator="lessThan">
      <formula>0.95</formula>
    </cfRule>
  </conditionalFormatting>
  <conditionalFormatting sqref="P211">
    <cfRule type="cellIs" dxfId="19041" priority="319" operator="lessThan">
      <formula>0.95</formula>
    </cfRule>
    <cfRule type="cellIs" dxfId="19040" priority="320" operator="lessThan">
      <formula>0.99</formula>
    </cfRule>
    <cfRule type="cellIs" dxfId="19039" priority="321" operator="lessThan">
      <formula>0.95</formula>
    </cfRule>
    <cfRule type="cellIs" dxfId="19038" priority="322" operator="greaterThan">
      <formula>0.95</formula>
    </cfRule>
    <cfRule type="cellIs" dxfId="19037" priority="323" operator="between">
      <formula>0.93</formula>
      <formula>0.96</formula>
    </cfRule>
    <cfRule type="cellIs" dxfId="19036" priority="324" operator="lessThan">
      <formula>0.93</formula>
    </cfRule>
    <cfRule type="cellIs" dxfId="19035" priority="325" operator="greaterThan">
      <formula>0.95</formula>
    </cfRule>
  </conditionalFormatting>
  <conditionalFormatting sqref="P211">
    <cfRule type="cellIs" dxfId="19034" priority="308" operator="lessThan">
      <formula>0.99</formula>
    </cfRule>
    <cfRule type="cellIs" dxfId="19033" priority="309" operator="lessThan">
      <formula>0.99</formula>
    </cfRule>
  </conditionalFormatting>
  <conditionalFormatting sqref="P211">
    <cfRule type="cellIs" dxfId="19032" priority="302" operator="lessThan">
      <formula>0.99</formula>
    </cfRule>
    <cfRule type="cellIs" dxfId="19031" priority="303" operator="lessThan">
      <formula>0.95</formula>
    </cfRule>
    <cfRule type="cellIs" dxfId="19030" priority="304" operator="greaterThan">
      <formula>0.95</formula>
    </cfRule>
    <cfRule type="cellIs" dxfId="19029" priority="305" operator="between">
      <formula>0.93</formula>
      <formula>0.96</formula>
    </cfRule>
    <cfRule type="cellIs" dxfId="19028" priority="306" operator="lessThan">
      <formula>0.93</formula>
    </cfRule>
    <cfRule type="cellIs" dxfId="19027" priority="307" operator="greaterThan">
      <formula>0.95</formula>
    </cfRule>
  </conditionalFormatting>
  <conditionalFormatting sqref="P217">
    <cfRule type="cellIs" dxfId="19026" priority="294" operator="lessThan">
      <formula>0.95</formula>
    </cfRule>
    <cfRule type="cellIs" dxfId="19025" priority="295" operator="lessThan">
      <formula>0.99</formula>
    </cfRule>
    <cfRule type="cellIs" dxfId="19024" priority="296" operator="lessThan">
      <formula>0.95</formula>
    </cfRule>
    <cfRule type="cellIs" dxfId="19023" priority="297" operator="greaterThan">
      <formula>0.95</formula>
    </cfRule>
    <cfRule type="cellIs" dxfId="19022" priority="298" operator="between">
      <formula>0.93</formula>
      <formula>0.96</formula>
    </cfRule>
    <cfRule type="cellIs" dxfId="19021" priority="299" operator="lessThan">
      <formula>0.93</formula>
    </cfRule>
    <cfRule type="cellIs" dxfId="19020" priority="300" operator="greaterThan">
      <formula>0.95</formula>
    </cfRule>
  </conditionalFormatting>
  <conditionalFormatting sqref="P217">
    <cfRule type="cellIs" dxfId="19019" priority="291" operator="lessThan">
      <formula>1</formula>
    </cfRule>
    <cfRule type="cellIs" dxfId="19018" priority="292" operator="lessThan">
      <formula>0.95</formula>
    </cfRule>
    <cfRule type="cellIs" dxfId="19017" priority="293" operator="lessThan">
      <formula>0.95</formula>
    </cfRule>
  </conditionalFormatting>
  <conditionalFormatting sqref="P217">
    <cfRule type="cellIs" dxfId="19016" priority="290" operator="lessThan">
      <formula>0.95</formula>
    </cfRule>
  </conditionalFormatting>
  <conditionalFormatting sqref="P217">
    <cfRule type="cellIs" dxfId="19015" priority="285" operator="lessThan">
      <formula>0.95</formula>
    </cfRule>
    <cfRule type="cellIs" dxfId="19014" priority="286" operator="greaterThan">
      <formula>0.95</formula>
    </cfRule>
    <cfRule type="cellIs" dxfId="19013" priority="287" operator="between">
      <formula>0.93</formula>
      <formula>0.96</formula>
    </cfRule>
    <cfRule type="cellIs" dxfId="19012" priority="288" operator="lessThan">
      <formula>0.93</formula>
    </cfRule>
    <cfRule type="cellIs" dxfId="19011" priority="289" operator="greaterThan">
      <formula>0.95</formula>
    </cfRule>
  </conditionalFormatting>
  <conditionalFormatting sqref="P217">
    <cfRule type="cellIs" dxfId="19010" priority="283" operator="lessThan">
      <formula>0.99</formula>
    </cfRule>
    <cfRule type="cellIs" dxfId="19009" priority="284" operator="lessThan">
      <formula>0.99</formula>
    </cfRule>
  </conditionalFormatting>
  <conditionalFormatting sqref="P217">
    <cfRule type="cellIs" dxfId="19008" priority="277" operator="lessThan">
      <formula>0.99</formula>
    </cfRule>
    <cfRule type="cellIs" dxfId="19007" priority="278" operator="lessThan">
      <formula>0.95</formula>
    </cfRule>
    <cfRule type="cellIs" dxfId="19006" priority="279" operator="greaterThan">
      <formula>0.95</formula>
    </cfRule>
    <cfRule type="cellIs" dxfId="19005" priority="280" operator="between">
      <formula>0.93</formula>
      <formula>0.96</formula>
    </cfRule>
    <cfRule type="cellIs" dxfId="19004" priority="281" operator="lessThan">
      <formula>0.93</formula>
    </cfRule>
    <cfRule type="cellIs" dxfId="19003" priority="282" operator="greaterThan">
      <formula>0.95</formula>
    </cfRule>
  </conditionalFormatting>
  <conditionalFormatting sqref="P217">
    <cfRule type="cellIs" dxfId="19002" priority="276" operator="lessThan">
      <formula>0.95</formula>
    </cfRule>
  </conditionalFormatting>
  <conditionalFormatting sqref="P214">
    <cfRule type="cellIs" dxfId="19001" priority="266" operator="lessThan">
      <formula>1</formula>
    </cfRule>
    <cfRule type="cellIs" dxfId="19000" priority="267" operator="lessThan">
      <formula>0.95</formula>
    </cfRule>
    <cfRule type="cellIs" dxfId="18999" priority="268" operator="lessThan">
      <formula>0.95</formula>
    </cfRule>
  </conditionalFormatting>
  <conditionalFormatting sqref="P214">
    <cfRule type="cellIs" dxfId="18998" priority="265" operator="lessThan">
      <formula>0.95</formula>
    </cfRule>
  </conditionalFormatting>
  <conditionalFormatting sqref="P214">
    <cfRule type="cellIs" dxfId="18997" priority="260" operator="lessThan">
      <formula>0.95</formula>
    </cfRule>
    <cfRule type="cellIs" dxfId="18996" priority="261" operator="greaterThan">
      <formula>0.95</formula>
    </cfRule>
    <cfRule type="cellIs" dxfId="18995" priority="262" operator="between">
      <formula>0.93</formula>
      <formula>0.96</formula>
    </cfRule>
    <cfRule type="cellIs" dxfId="18994" priority="263" operator="lessThan">
      <formula>0.93</formula>
    </cfRule>
    <cfRule type="cellIs" dxfId="18993" priority="264" operator="greaterThan">
      <formula>0.95</formula>
    </cfRule>
  </conditionalFormatting>
  <conditionalFormatting sqref="P214">
    <cfRule type="cellIs" dxfId="18992" priority="251" operator="lessThan">
      <formula>0.95</formula>
    </cfRule>
  </conditionalFormatting>
  <conditionalFormatting sqref="P214">
    <cfRule type="cellIs" dxfId="18991" priority="269" operator="lessThan">
      <formula>0.95</formula>
    </cfRule>
    <cfRule type="cellIs" dxfId="18990" priority="270" operator="lessThan">
      <formula>0.99</formula>
    </cfRule>
    <cfRule type="cellIs" dxfId="18989" priority="271" operator="lessThan">
      <formula>0.95</formula>
    </cfRule>
    <cfRule type="cellIs" dxfId="18988" priority="272" operator="greaterThan">
      <formula>0.95</formula>
    </cfRule>
    <cfRule type="cellIs" dxfId="18987" priority="273" operator="between">
      <formula>0.93</formula>
      <formula>0.96</formula>
    </cfRule>
    <cfRule type="cellIs" dxfId="18986" priority="274" operator="lessThan">
      <formula>0.93</formula>
    </cfRule>
    <cfRule type="cellIs" dxfId="18985" priority="275" operator="greaterThan">
      <formula>0.95</formula>
    </cfRule>
  </conditionalFormatting>
  <conditionalFormatting sqref="P214">
    <cfRule type="cellIs" dxfId="18984" priority="258" operator="lessThan">
      <formula>0.99</formula>
    </cfRule>
    <cfRule type="cellIs" dxfId="18983" priority="259" operator="lessThan">
      <formula>0.99</formula>
    </cfRule>
  </conditionalFormatting>
  <conditionalFormatting sqref="P214">
    <cfRule type="cellIs" dxfId="18982" priority="252" operator="lessThan">
      <formula>0.99</formula>
    </cfRule>
    <cfRule type="cellIs" dxfId="18981" priority="253" operator="lessThan">
      <formula>0.95</formula>
    </cfRule>
    <cfRule type="cellIs" dxfId="18980" priority="254" operator="greaterThan">
      <formula>0.95</formula>
    </cfRule>
    <cfRule type="cellIs" dxfId="18979" priority="255" operator="between">
      <formula>0.93</formula>
      <formula>0.96</formula>
    </cfRule>
    <cfRule type="cellIs" dxfId="18978" priority="256" operator="lessThan">
      <formula>0.93</formula>
    </cfRule>
    <cfRule type="cellIs" dxfId="18977" priority="257" operator="greaterThan">
      <formula>0.95</formula>
    </cfRule>
  </conditionalFormatting>
  <conditionalFormatting sqref="P194">
    <cfRule type="cellIs" dxfId="18976" priority="241" operator="lessThan">
      <formula>1</formula>
    </cfRule>
    <cfRule type="cellIs" dxfId="18975" priority="242" operator="lessThan">
      <formula>0.95</formula>
    </cfRule>
    <cfRule type="cellIs" dxfId="18974" priority="243" operator="lessThan">
      <formula>0.95</formula>
    </cfRule>
  </conditionalFormatting>
  <conditionalFormatting sqref="P194">
    <cfRule type="cellIs" dxfId="18973" priority="240" operator="lessThan">
      <formula>0.95</formula>
    </cfRule>
  </conditionalFormatting>
  <conditionalFormatting sqref="P194">
    <cfRule type="cellIs" dxfId="18972" priority="235" operator="lessThan">
      <formula>0.95</formula>
    </cfRule>
    <cfRule type="cellIs" dxfId="18971" priority="236" operator="greaterThan">
      <formula>0.95</formula>
    </cfRule>
    <cfRule type="cellIs" dxfId="18970" priority="237" operator="between">
      <formula>0.93</formula>
      <formula>0.96</formula>
    </cfRule>
    <cfRule type="cellIs" dxfId="18969" priority="238" operator="lessThan">
      <formula>0.93</formula>
    </cfRule>
    <cfRule type="cellIs" dxfId="18968" priority="239" operator="greaterThan">
      <formula>0.95</formula>
    </cfRule>
  </conditionalFormatting>
  <conditionalFormatting sqref="P194">
    <cfRule type="cellIs" dxfId="18967" priority="226" operator="lessThan">
      <formula>0.95</formula>
    </cfRule>
  </conditionalFormatting>
  <conditionalFormatting sqref="P194">
    <cfRule type="cellIs" dxfId="18966" priority="244" operator="lessThan">
      <formula>0.95</formula>
    </cfRule>
    <cfRule type="cellIs" dxfId="18965" priority="245" operator="lessThan">
      <formula>0.99</formula>
    </cfRule>
    <cfRule type="cellIs" dxfId="18964" priority="246" operator="lessThan">
      <formula>0.95</formula>
    </cfRule>
    <cfRule type="cellIs" dxfId="18963" priority="247" operator="greaterThan">
      <formula>0.95</formula>
    </cfRule>
    <cfRule type="cellIs" dxfId="18962" priority="248" operator="between">
      <formula>0.93</formula>
      <formula>0.96</formula>
    </cfRule>
    <cfRule type="cellIs" dxfId="18961" priority="249" operator="lessThan">
      <formula>0.93</formula>
    </cfRule>
    <cfRule type="cellIs" dxfId="18960" priority="250" operator="greaterThan">
      <formula>0.95</formula>
    </cfRule>
  </conditionalFormatting>
  <conditionalFormatting sqref="P194">
    <cfRule type="cellIs" dxfId="18959" priority="233" operator="lessThan">
      <formula>0.99</formula>
    </cfRule>
    <cfRule type="cellIs" dxfId="18958" priority="234" operator="lessThan">
      <formula>0.99</formula>
    </cfRule>
  </conditionalFormatting>
  <conditionalFormatting sqref="P194">
    <cfRule type="cellIs" dxfId="18957" priority="227" operator="lessThan">
      <formula>0.99</formula>
    </cfRule>
    <cfRule type="cellIs" dxfId="18956" priority="228" operator="lessThan">
      <formula>0.95</formula>
    </cfRule>
    <cfRule type="cellIs" dxfId="18955" priority="229" operator="greaterThan">
      <formula>0.95</formula>
    </cfRule>
    <cfRule type="cellIs" dxfId="18954" priority="230" operator="between">
      <formula>0.93</formula>
      <formula>0.96</formula>
    </cfRule>
    <cfRule type="cellIs" dxfId="18953" priority="231" operator="lessThan">
      <formula>0.93</formula>
    </cfRule>
    <cfRule type="cellIs" dxfId="18952" priority="232" operator="greaterThan">
      <formula>0.95</formula>
    </cfRule>
  </conditionalFormatting>
  <conditionalFormatting sqref="P208:P209">
    <cfRule type="cellIs" dxfId="18951" priority="219" operator="lessThan">
      <formula>0.95</formula>
    </cfRule>
    <cfRule type="cellIs" dxfId="18950" priority="220" operator="lessThan">
      <formula>0.99</formula>
    </cfRule>
    <cfRule type="cellIs" dxfId="18949" priority="221" operator="lessThan">
      <formula>0.95</formula>
    </cfRule>
    <cfRule type="cellIs" dxfId="18948" priority="222" operator="greaterThan">
      <formula>0.95</formula>
    </cfRule>
    <cfRule type="cellIs" dxfId="18947" priority="223" operator="between">
      <formula>0.93</formula>
      <formula>0.96</formula>
    </cfRule>
    <cfRule type="cellIs" dxfId="18946" priority="224" operator="lessThan">
      <formula>0.93</formula>
    </cfRule>
    <cfRule type="cellIs" dxfId="18945" priority="225" operator="greaterThan">
      <formula>0.95</formula>
    </cfRule>
  </conditionalFormatting>
  <conditionalFormatting sqref="P208:P209">
    <cfRule type="cellIs" dxfId="18944" priority="216" operator="lessThan">
      <formula>1</formula>
    </cfRule>
    <cfRule type="cellIs" dxfId="18943" priority="217" operator="lessThan">
      <formula>0.95</formula>
    </cfRule>
    <cfRule type="cellIs" dxfId="18942" priority="218" operator="lessThan">
      <formula>0.95</formula>
    </cfRule>
  </conditionalFormatting>
  <conditionalFormatting sqref="P208:P209">
    <cfRule type="cellIs" dxfId="18941" priority="215" operator="lessThan">
      <formula>0.95</formula>
    </cfRule>
  </conditionalFormatting>
  <conditionalFormatting sqref="P208:P209">
    <cfRule type="cellIs" dxfId="18940" priority="210" operator="lessThan">
      <formula>0.95</formula>
    </cfRule>
    <cfRule type="cellIs" dxfId="18939" priority="211" operator="greaterThan">
      <formula>0.95</formula>
    </cfRule>
    <cfRule type="cellIs" dxfId="18938" priority="212" operator="between">
      <formula>0.93</formula>
      <formula>0.96</formula>
    </cfRule>
    <cfRule type="cellIs" dxfId="18937" priority="213" operator="lessThan">
      <formula>0.93</formula>
    </cfRule>
    <cfRule type="cellIs" dxfId="18936" priority="214" operator="greaterThan">
      <formula>0.95</formula>
    </cfRule>
  </conditionalFormatting>
  <conditionalFormatting sqref="P208:P209">
    <cfRule type="cellIs" dxfId="18935" priority="208" operator="lessThan">
      <formula>0.99</formula>
    </cfRule>
    <cfRule type="cellIs" dxfId="18934" priority="209" operator="lessThan">
      <formula>0.99</formula>
    </cfRule>
  </conditionalFormatting>
  <conditionalFormatting sqref="P208:P209">
    <cfRule type="cellIs" dxfId="18933" priority="202" operator="lessThan">
      <formula>0.99</formula>
    </cfRule>
    <cfRule type="cellIs" dxfId="18932" priority="203" operator="lessThan">
      <formula>0.95</formula>
    </cfRule>
    <cfRule type="cellIs" dxfId="18931" priority="204" operator="greaterThan">
      <formula>0.95</formula>
    </cfRule>
    <cfRule type="cellIs" dxfId="18930" priority="205" operator="between">
      <formula>0.93</formula>
      <formula>0.96</formula>
    </cfRule>
    <cfRule type="cellIs" dxfId="18929" priority="206" operator="lessThan">
      <formula>0.93</formula>
    </cfRule>
    <cfRule type="cellIs" dxfId="18928" priority="207" operator="greaterThan">
      <formula>0.95</formula>
    </cfRule>
  </conditionalFormatting>
  <conditionalFormatting sqref="P208:P209">
    <cfRule type="cellIs" dxfId="18927" priority="201" operator="lessThan">
      <formula>0.95</formula>
    </cfRule>
  </conditionalFormatting>
  <conditionalFormatting sqref="P197">
    <cfRule type="cellIs" dxfId="18926" priority="194" operator="lessThan">
      <formula>0.95</formula>
    </cfRule>
    <cfRule type="cellIs" dxfId="18925" priority="195" operator="lessThan">
      <formula>0.99</formula>
    </cfRule>
    <cfRule type="cellIs" dxfId="18924" priority="196" operator="lessThan">
      <formula>0.95</formula>
    </cfRule>
    <cfRule type="cellIs" dxfId="18923" priority="197" operator="greaterThan">
      <formula>0.95</formula>
    </cfRule>
    <cfRule type="cellIs" dxfId="18922" priority="198" operator="between">
      <formula>0.93</formula>
      <formula>0.96</formula>
    </cfRule>
    <cfRule type="cellIs" dxfId="18921" priority="199" operator="lessThan">
      <formula>0.93</formula>
    </cfRule>
    <cfRule type="cellIs" dxfId="18920" priority="200" operator="greaterThan">
      <formula>0.95</formula>
    </cfRule>
  </conditionalFormatting>
  <conditionalFormatting sqref="P197">
    <cfRule type="cellIs" dxfId="18919" priority="191" operator="lessThan">
      <formula>1</formula>
    </cfRule>
    <cfRule type="cellIs" dxfId="18918" priority="192" operator="lessThan">
      <formula>0.95</formula>
    </cfRule>
    <cfRule type="cellIs" dxfId="18917" priority="193" operator="lessThan">
      <formula>0.95</formula>
    </cfRule>
  </conditionalFormatting>
  <conditionalFormatting sqref="P197">
    <cfRule type="cellIs" dxfId="18916" priority="190" operator="lessThan">
      <formula>0.95</formula>
    </cfRule>
  </conditionalFormatting>
  <conditionalFormatting sqref="P197">
    <cfRule type="cellIs" dxfId="18915" priority="185" operator="lessThan">
      <formula>0.95</formula>
    </cfRule>
    <cfRule type="cellIs" dxfId="18914" priority="186" operator="greaterThan">
      <formula>0.95</formula>
    </cfRule>
    <cfRule type="cellIs" dxfId="18913" priority="187" operator="between">
      <formula>0.93</formula>
      <formula>0.96</formula>
    </cfRule>
    <cfRule type="cellIs" dxfId="18912" priority="188" operator="lessThan">
      <formula>0.93</formula>
    </cfRule>
    <cfRule type="cellIs" dxfId="18911" priority="189" operator="greaterThan">
      <formula>0.95</formula>
    </cfRule>
  </conditionalFormatting>
  <conditionalFormatting sqref="P197">
    <cfRule type="cellIs" dxfId="18910" priority="183" operator="lessThan">
      <formula>0.99</formula>
    </cfRule>
    <cfRule type="cellIs" dxfId="18909" priority="184" operator="lessThan">
      <formula>0.99</formula>
    </cfRule>
  </conditionalFormatting>
  <conditionalFormatting sqref="P197">
    <cfRule type="cellIs" dxfId="18908" priority="177" operator="lessThan">
      <formula>0.99</formula>
    </cfRule>
    <cfRule type="cellIs" dxfId="18907" priority="178" operator="lessThan">
      <formula>0.95</formula>
    </cfRule>
    <cfRule type="cellIs" dxfId="18906" priority="179" operator="greaterThan">
      <formula>0.95</formula>
    </cfRule>
    <cfRule type="cellIs" dxfId="18905" priority="180" operator="between">
      <formula>0.93</formula>
      <formula>0.96</formula>
    </cfRule>
    <cfRule type="cellIs" dxfId="18904" priority="181" operator="lessThan">
      <formula>0.93</formula>
    </cfRule>
    <cfRule type="cellIs" dxfId="18903" priority="182" operator="greaterThan">
      <formula>0.95</formula>
    </cfRule>
  </conditionalFormatting>
  <conditionalFormatting sqref="P197">
    <cfRule type="cellIs" dxfId="18902" priority="176" operator="lessThan">
      <formula>0.95</formula>
    </cfRule>
  </conditionalFormatting>
  <conditionalFormatting sqref="P201">
    <cfRule type="cellIs" dxfId="18901" priority="169" operator="lessThan">
      <formula>0.95</formula>
    </cfRule>
    <cfRule type="cellIs" dxfId="18900" priority="170" operator="lessThan">
      <formula>0.99</formula>
    </cfRule>
    <cfRule type="cellIs" dxfId="18899" priority="171" operator="lessThan">
      <formula>0.95</formula>
    </cfRule>
    <cfRule type="cellIs" dxfId="18898" priority="172" operator="greaterThan">
      <formula>0.95</formula>
    </cfRule>
    <cfRule type="cellIs" dxfId="18897" priority="173" operator="between">
      <formula>0.93</formula>
      <formula>0.96</formula>
    </cfRule>
    <cfRule type="cellIs" dxfId="18896" priority="174" operator="lessThan">
      <formula>0.93</formula>
    </cfRule>
    <cfRule type="cellIs" dxfId="18895" priority="175" operator="greaterThan">
      <formula>0.95</formula>
    </cfRule>
  </conditionalFormatting>
  <conditionalFormatting sqref="P201">
    <cfRule type="cellIs" dxfId="18894" priority="166" operator="lessThan">
      <formula>1</formula>
    </cfRule>
    <cfRule type="cellIs" dxfId="18893" priority="167" operator="lessThan">
      <formula>0.95</formula>
    </cfRule>
    <cfRule type="cellIs" dxfId="18892" priority="168" operator="lessThan">
      <formula>0.95</formula>
    </cfRule>
  </conditionalFormatting>
  <conditionalFormatting sqref="P201">
    <cfRule type="cellIs" dxfId="18891" priority="165" operator="lessThan">
      <formula>0.95</formula>
    </cfRule>
  </conditionalFormatting>
  <conditionalFormatting sqref="P201">
    <cfRule type="cellIs" dxfId="18890" priority="160" operator="lessThan">
      <formula>0.95</formula>
    </cfRule>
    <cfRule type="cellIs" dxfId="18889" priority="161" operator="greaterThan">
      <formula>0.95</formula>
    </cfRule>
    <cfRule type="cellIs" dxfId="18888" priority="162" operator="between">
      <formula>0.93</formula>
      <formula>0.96</formula>
    </cfRule>
    <cfRule type="cellIs" dxfId="18887" priority="163" operator="lessThan">
      <formula>0.93</formula>
    </cfRule>
    <cfRule type="cellIs" dxfId="18886" priority="164" operator="greaterThan">
      <formula>0.95</formula>
    </cfRule>
  </conditionalFormatting>
  <conditionalFormatting sqref="P201">
    <cfRule type="cellIs" dxfId="18885" priority="158" operator="lessThan">
      <formula>0.99</formula>
    </cfRule>
    <cfRule type="cellIs" dxfId="18884" priority="159" operator="lessThan">
      <formula>0.99</formula>
    </cfRule>
  </conditionalFormatting>
  <conditionalFormatting sqref="P201">
    <cfRule type="cellIs" dxfId="18883" priority="152" operator="lessThan">
      <formula>0.99</formula>
    </cfRule>
    <cfRule type="cellIs" dxfId="18882" priority="153" operator="lessThan">
      <formula>0.95</formula>
    </cfRule>
    <cfRule type="cellIs" dxfId="18881" priority="154" operator="greaterThan">
      <formula>0.95</formula>
    </cfRule>
    <cfRule type="cellIs" dxfId="18880" priority="155" operator="between">
      <formula>0.93</formula>
      <formula>0.96</formula>
    </cfRule>
    <cfRule type="cellIs" dxfId="18879" priority="156" operator="lessThan">
      <formula>0.93</formula>
    </cfRule>
    <cfRule type="cellIs" dxfId="18878" priority="157" operator="greaterThan">
      <formula>0.95</formula>
    </cfRule>
  </conditionalFormatting>
  <conditionalFormatting sqref="P201">
    <cfRule type="cellIs" dxfId="18877" priority="151" operator="lessThan">
      <formula>0.95</formula>
    </cfRule>
  </conditionalFormatting>
  <conditionalFormatting sqref="P219">
    <cfRule type="cellIs" dxfId="18876" priority="144" operator="lessThan">
      <formula>0.95</formula>
    </cfRule>
    <cfRule type="cellIs" dxfId="18875" priority="145" operator="lessThan">
      <formula>0.99</formula>
    </cfRule>
    <cfRule type="cellIs" dxfId="18874" priority="146" operator="lessThan">
      <formula>0.95</formula>
    </cfRule>
    <cfRule type="cellIs" dxfId="18873" priority="147" operator="greaterThan">
      <formula>0.95</formula>
    </cfRule>
    <cfRule type="cellIs" dxfId="18872" priority="148" operator="between">
      <formula>0.93</formula>
      <formula>0.96</formula>
    </cfRule>
    <cfRule type="cellIs" dxfId="18871" priority="149" operator="lessThan">
      <formula>0.93</formula>
    </cfRule>
    <cfRule type="cellIs" dxfId="18870" priority="150" operator="greaterThan">
      <formula>0.95</formula>
    </cfRule>
  </conditionalFormatting>
  <conditionalFormatting sqref="P219">
    <cfRule type="cellIs" dxfId="18869" priority="141" operator="lessThan">
      <formula>1</formula>
    </cfRule>
    <cfRule type="cellIs" dxfId="18868" priority="142" operator="lessThan">
      <formula>0.95</formula>
    </cfRule>
    <cfRule type="cellIs" dxfId="18867" priority="143" operator="lessThan">
      <formula>0.95</formula>
    </cfRule>
  </conditionalFormatting>
  <conditionalFormatting sqref="P219">
    <cfRule type="cellIs" dxfId="18866" priority="140" operator="lessThan">
      <formula>0.95</formula>
    </cfRule>
  </conditionalFormatting>
  <conditionalFormatting sqref="P219">
    <cfRule type="cellIs" dxfId="18865" priority="135" operator="lessThan">
      <formula>0.95</formula>
    </cfRule>
    <cfRule type="cellIs" dxfId="18864" priority="136" operator="greaterThan">
      <formula>0.95</formula>
    </cfRule>
    <cfRule type="cellIs" dxfId="18863" priority="137" operator="between">
      <formula>0.93</formula>
      <formula>0.96</formula>
    </cfRule>
    <cfRule type="cellIs" dxfId="18862" priority="138" operator="lessThan">
      <formula>0.93</formula>
    </cfRule>
    <cfRule type="cellIs" dxfId="18861" priority="139" operator="greaterThan">
      <formula>0.95</formula>
    </cfRule>
  </conditionalFormatting>
  <conditionalFormatting sqref="P219">
    <cfRule type="cellIs" dxfId="18860" priority="133" operator="lessThan">
      <formula>0.99</formula>
    </cfRule>
    <cfRule type="cellIs" dxfId="18859" priority="134" operator="lessThan">
      <formula>0.99</formula>
    </cfRule>
  </conditionalFormatting>
  <conditionalFormatting sqref="P219">
    <cfRule type="cellIs" dxfId="18858" priority="127" operator="lessThan">
      <formula>0.99</formula>
    </cfRule>
    <cfRule type="cellIs" dxfId="18857" priority="128" operator="lessThan">
      <formula>0.95</formula>
    </cfRule>
    <cfRule type="cellIs" dxfId="18856" priority="129" operator="greaterThan">
      <formula>0.95</formula>
    </cfRule>
    <cfRule type="cellIs" dxfId="18855" priority="130" operator="between">
      <formula>0.93</formula>
      <formula>0.96</formula>
    </cfRule>
    <cfRule type="cellIs" dxfId="18854" priority="131" operator="lessThan">
      <formula>0.93</formula>
    </cfRule>
    <cfRule type="cellIs" dxfId="18853" priority="132" operator="greaterThan">
      <formula>0.95</formula>
    </cfRule>
  </conditionalFormatting>
  <conditionalFormatting sqref="P219">
    <cfRule type="cellIs" dxfId="18852" priority="126" operator="lessThan">
      <formula>0.95</formula>
    </cfRule>
  </conditionalFormatting>
  <conditionalFormatting sqref="P224:P225">
    <cfRule type="cellIs" dxfId="18851" priority="116" operator="lessThan">
      <formula>1</formula>
    </cfRule>
    <cfRule type="cellIs" dxfId="18850" priority="117" operator="lessThan">
      <formula>0.95</formula>
    </cfRule>
    <cfRule type="cellIs" dxfId="18849" priority="118" operator="lessThan">
      <formula>0.95</formula>
    </cfRule>
  </conditionalFormatting>
  <conditionalFormatting sqref="P224:P225">
    <cfRule type="cellIs" dxfId="18848" priority="115" operator="lessThan">
      <formula>0.95</formula>
    </cfRule>
  </conditionalFormatting>
  <conditionalFormatting sqref="P224:P225">
    <cfRule type="cellIs" dxfId="18847" priority="110" operator="lessThan">
      <formula>0.95</formula>
    </cfRule>
    <cfRule type="cellIs" dxfId="18846" priority="111" operator="greaterThan">
      <formula>0.95</formula>
    </cfRule>
    <cfRule type="cellIs" dxfId="18845" priority="112" operator="between">
      <formula>0.93</formula>
      <formula>0.96</formula>
    </cfRule>
    <cfRule type="cellIs" dxfId="18844" priority="113" operator="lessThan">
      <formula>0.93</formula>
    </cfRule>
    <cfRule type="cellIs" dxfId="18843" priority="114" operator="greaterThan">
      <formula>0.95</formula>
    </cfRule>
  </conditionalFormatting>
  <conditionalFormatting sqref="P224:P225">
    <cfRule type="cellIs" dxfId="18842" priority="101" operator="lessThan">
      <formula>0.95</formula>
    </cfRule>
  </conditionalFormatting>
  <conditionalFormatting sqref="P224:P225">
    <cfRule type="cellIs" dxfId="18841" priority="119" operator="lessThan">
      <formula>0.95</formula>
    </cfRule>
    <cfRule type="cellIs" dxfId="18840" priority="120" operator="lessThan">
      <formula>0.99</formula>
    </cfRule>
    <cfRule type="cellIs" dxfId="18839" priority="121" operator="lessThan">
      <formula>0.95</formula>
    </cfRule>
    <cfRule type="cellIs" dxfId="18838" priority="122" operator="greaterThan">
      <formula>0.95</formula>
    </cfRule>
    <cfRule type="cellIs" dxfId="18837" priority="123" operator="between">
      <formula>0.93</formula>
      <formula>0.96</formula>
    </cfRule>
    <cfRule type="cellIs" dxfId="18836" priority="124" operator="lessThan">
      <formula>0.93</formula>
    </cfRule>
    <cfRule type="cellIs" dxfId="18835" priority="125" operator="greaterThan">
      <formula>0.95</formula>
    </cfRule>
  </conditionalFormatting>
  <conditionalFormatting sqref="P224:P225">
    <cfRule type="cellIs" dxfId="18834" priority="108" operator="lessThan">
      <formula>0.99</formula>
    </cfRule>
    <cfRule type="cellIs" dxfId="18833" priority="109" operator="lessThan">
      <formula>0.99</formula>
    </cfRule>
  </conditionalFormatting>
  <conditionalFormatting sqref="P224:P225">
    <cfRule type="cellIs" dxfId="18832" priority="102" operator="lessThan">
      <formula>0.99</formula>
    </cfRule>
    <cfRule type="cellIs" dxfId="18831" priority="103" operator="lessThan">
      <formula>0.95</formula>
    </cfRule>
    <cfRule type="cellIs" dxfId="18830" priority="104" operator="greaterThan">
      <formula>0.95</formula>
    </cfRule>
    <cfRule type="cellIs" dxfId="18829" priority="105" operator="between">
      <formula>0.93</formula>
      <formula>0.96</formula>
    </cfRule>
    <cfRule type="cellIs" dxfId="18828" priority="106" operator="lessThan">
      <formula>0.93</formula>
    </cfRule>
    <cfRule type="cellIs" dxfId="18827" priority="107" operator="greaterThan">
      <formula>0.95</formula>
    </cfRule>
  </conditionalFormatting>
  <conditionalFormatting sqref="P222">
    <cfRule type="cellIs" dxfId="18826" priority="94" operator="lessThan">
      <formula>0.95</formula>
    </cfRule>
    <cfRule type="cellIs" dxfId="18825" priority="95" operator="lessThan">
      <formula>0.99</formula>
    </cfRule>
    <cfRule type="cellIs" dxfId="18824" priority="96" operator="lessThan">
      <formula>0.95</formula>
    </cfRule>
    <cfRule type="cellIs" dxfId="18823" priority="97" operator="greaterThan">
      <formula>0.95</formula>
    </cfRule>
    <cfRule type="cellIs" dxfId="18822" priority="98" operator="between">
      <formula>0.93</formula>
      <formula>0.96</formula>
    </cfRule>
    <cfRule type="cellIs" dxfId="18821" priority="99" operator="lessThan">
      <formula>0.93</formula>
    </cfRule>
    <cfRule type="cellIs" dxfId="18820" priority="100" operator="greaterThan">
      <formula>0.95</formula>
    </cfRule>
  </conditionalFormatting>
  <conditionalFormatting sqref="P222">
    <cfRule type="cellIs" dxfId="18819" priority="91" operator="lessThan">
      <formula>1</formula>
    </cfRule>
    <cfRule type="cellIs" dxfId="18818" priority="92" operator="lessThan">
      <formula>0.95</formula>
    </cfRule>
    <cfRule type="cellIs" dxfId="18817" priority="93" operator="lessThan">
      <formula>0.95</formula>
    </cfRule>
  </conditionalFormatting>
  <conditionalFormatting sqref="P222">
    <cfRule type="cellIs" dxfId="18816" priority="90" operator="lessThan">
      <formula>0.95</formula>
    </cfRule>
  </conditionalFormatting>
  <conditionalFormatting sqref="P222">
    <cfRule type="cellIs" dxfId="18815" priority="85" operator="lessThan">
      <formula>0.95</formula>
    </cfRule>
    <cfRule type="cellIs" dxfId="18814" priority="86" operator="greaterThan">
      <formula>0.95</formula>
    </cfRule>
    <cfRule type="cellIs" dxfId="18813" priority="87" operator="between">
      <formula>0.93</formula>
      <formula>0.96</formula>
    </cfRule>
    <cfRule type="cellIs" dxfId="18812" priority="88" operator="lessThan">
      <formula>0.93</formula>
    </cfRule>
    <cfRule type="cellIs" dxfId="18811" priority="89" operator="greaterThan">
      <formula>0.95</formula>
    </cfRule>
  </conditionalFormatting>
  <conditionalFormatting sqref="P222">
    <cfRule type="cellIs" dxfId="18810" priority="83" operator="lessThan">
      <formula>0.99</formula>
    </cfRule>
    <cfRule type="cellIs" dxfId="18809" priority="84" operator="lessThan">
      <formula>0.99</formula>
    </cfRule>
  </conditionalFormatting>
  <conditionalFormatting sqref="P222">
    <cfRule type="cellIs" dxfId="18808" priority="77" operator="lessThan">
      <formula>0.99</formula>
    </cfRule>
    <cfRule type="cellIs" dxfId="18807" priority="78" operator="lessThan">
      <formula>0.95</formula>
    </cfRule>
    <cfRule type="cellIs" dxfId="18806" priority="79" operator="greaterThan">
      <formula>0.95</formula>
    </cfRule>
    <cfRule type="cellIs" dxfId="18805" priority="80" operator="between">
      <formula>0.93</formula>
      <formula>0.96</formula>
    </cfRule>
    <cfRule type="cellIs" dxfId="18804" priority="81" operator="lessThan">
      <formula>0.93</formula>
    </cfRule>
    <cfRule type="cellIs" dxfId="18803" priority="82" operator="greaterThan">
      <formula>0.95</formula>
    </cfRule>
  </conditionalFormatting>
  <conditionalFormatting sqref="P222">
    <cfRule type="cellIs" dxfId="18802" priority="76" operator="lessThan">
      <formula>0.95</formula>
    </cfRule>
  </conditionalFormatting>
  <conditionalFormatting sqref="P203">
    <cfRule type="cellIs" dxfId="18801" priority="69" operator="lessThan">
      <formula>0.95</formula>
    </cfRule>
    <cfRule type="cellIs" dxfId="18800" priority="70" operator="lessThan">
      <formula>0.99</formula>
    </cfRule>
    <cfRule type="cellIs" dxfId="18799" priority="71" operator="lessThan">
      <formula>0.95</formula>
    </cfRule>
    <cfRule type="cellIs" dxfId="18798" priority="72" operator="greaterThan">
      <formula>0.95</formula>
    </cfRule>
    <cfRule type="cellIs" dxfId="18797" priority="73" operator="between">
      <formula>0.93</formula>
      <formula>0.96</formula>
    </cfRule>
    <cfRule type="cellIs" dxfId="18796" priority="74" operator="lessThan">
      <formula>0.93</formula>
    </cfRule>
    <cfRule type="cellIs" dxfId="18795" priority="75" operator="greaterThan">
      <formula>0.95</formula>
    </cfRule>
  </conditionalFormatting>
  <conditionalFormatting sqref="P203">
    <cfRule type="cellIs" dxfId="18794" priority="66" operator="lessThan">
      <formula>1</formula>
    </cfRule>
    <cfRule type="cellIs" dxfId="18793" priority="67" operator="lessThan">
      <formula>0.95</formula>
    </cfRule>
    <cfRule type="cellIs" dxfId="18792" priority="68" operator="lessThan">
      <formula>0.95</formula>
    </cfRule>
  </conditionalFormatting>
  <conditionalFormatting sqref="P203">
    <cfRule type="cellIs" dxfId="18791" priority="65" operator="lessThan">
      <formula>0.95</formula>
    </cfRule>
  </conditionalFormatting>
  <conditionalFormatting sqref="P203">
    <cfRule type="cellIs" dxfId="18790" priority="60" operator="lessThan">
      <formula>0.95</formula>
    </cfRule>
    <cfRule type="cellIs" dxfId="18789" priority="61" operator="greaterThan">
      <formula>0.95</formula>
    </cfRule>
    <cfRule type="cellIs" dxfId="18788" priority="62" operator="between">
      <formula>0.93</formula>
      <formula>0.96</formula>
    </cfRule>
    <cfRule type="cellIs" dxfId="18787" priority="63" operator="lessThan">
      <formula>0.93</formula>
    </cfRule>
    <cfRule type="cellIs" dxfId="18786" priority="64" operator="greaterThan">
      <formula>0.95</formula>
    </cfRule>
  </conditionalFormatting>
  <conditionalFormatting sqref="P203">
    <cfRule type="cellIs" dxfId="18785" priority="58" operator="lessThan">
      <formula>0.99</formula>
    </cfRule>
    <cfRule type="cellIs" dxfId="18784" priority="59" operator="lessThan">
      <formula>0.99</formula>
    </cfRule>
  </conditionalFormatting>
  <conditionalFormatting sqref="P203">
    <cfRule type="cellIs" dxfId="18783" priority="52" operator="lessThan">
      <formula>0.99</formula>
    </cfRule>
    <cfRule type="cellIs" dxfId="18782" priority="53" operator="lessThan">
      <formula>0.95</formula>
    </cfRule>
    <cfRule type="cellIs" dxfId="18781" priority="54" operator="greaterThan">
      <formula>0.95</formula>
    </cfRule>
    <cfRule type="cellIs" dxfId="18780" priority="55" operator="between">
      <formula>0.93</formula>
      <formula>0.96</formula>
    </cfRule>
    <cfRule type="cellIs" dxfId="18779" priority="56" operator="lessThan">
      <formula>0.93</formula>
    </cfRule>
    <cfRule type="cellIs" dxfId="18778" priority="57" operator="greaterThan">
      <formula>0.95</formula>
    </cfRule>
  </conditionalFormatting>
  <conditionalFormatting sqref="P203">
    <cfRule type="cellIs" dxfId="18777" priority="51" operator="lessThan">
      <formula>0.95</formula>
    </cfRule>
  </conditionalFormatting>
  <conditionalFormatting sqref="P215">
    <cfRule type="cellIs" dxfId="18776" priority="44" operator="lessThan">
      <formula>0.95</formula>
    </cfRule>
    <cfRule type="cellIs" dxfId="18775" priority="45" operator="lessThan">
      <formula>0.99</formula>
    </cfRule>
    <cfRule type="cellIs" dxfId="18774" priority="46" operator="lessThan">
      <formula>0.95</formula>
    </cfRule>
    <cfRule type="cellIs" dxfId="18773" priority="47" operator="greaterThan">
      <formula>0.95</formula>
    </cfRule>
    <cfRule type="cellIs" dxfId="18772" priority="48" operator="between">
      <formula>0.93</formula>
      <formula>0.96</formula>
    </cfRule>
    <cfRule type="cellIs" dxfId="18771" priority="49" operator="lessThan">
      <formula>0.93</formula>
    </cfRule>
    <cfRule type="cellIs" dxfId="18770" priority="50" operator="greaterThan">
      <formula>0.95</formula>
    </cfRule>
  </conditionalFormatting>
  <conditionalFormatting sqref="P215">
    <cfRule type="cellIs" dxfId="18769" priority="41" operator="lessThan">
      <formula>1</formula>
    </cfRule>
    <cfRule type="cellIs" dxfId="18768" priority="42" operator="lessThan">
      <formula>0.95</formula>
    </cfRule>
    <cfRule type="cellIs" dxfId="18767" priority="43" operator="lessThan">
      <formula>0.95</formula>
    </cfRule>
  </conditionalFormatting>
  <conditionalFormatting sqref="P215">
    <cfRule type="cellIs" dxfId="18766" priority="40" operator="lessThan">
      <formula>0.95</formula>
    </cfRule>
  </conditionalFormatting>
  <conditionalFormatting sqref="P215">
    <cfRule type="cellIs" dxfId="18765" priority="35" operator="lessThan">
      <formula>0.95</formula>
    </cfRule>
    <cfRule type="cellIs" dxfId="18764" priority="36" operator="greaterThan">
      <formula>0.95</formula>
    </cfRule>
    <cfRule type="cellIs" dxfId="18763" priority="37" operator="between">
      <formula>0.93</formula>
      <formula>0.96</formula>
    </cfRule>
    <cfRule type="cellIs" dxfId="18762" priority="38" operator="lessThan">
      <formula>0.93</formula>
    </cfRule>
    <cfRule type="cellIs" dxfId="18761" priority="39" operator="greaterThan">
      <formula>0.95</formula>
    </cfRule>
  </conditionalFormatting>
  <conditionalFormatting sqref="P215">
    <cfRule type="cellIs" dxfId="18760" priority="33" operator="lessThan">
      <formula>0.99</formula>
    </cfRule>
    <cfRule type="cellIs" dxfId="18759" priority="34" operator="lessThan">
      <formula>0.99</formula>
    </cfRule>
  </conditionalFormatting>
  <conditionalFormatting sqref="P215">
    <cfRule type="cellIs" dxfId="18758" priority="27" operator="lessThan">
      <formula>0.99</formula>
    </cfRule>
    <cfRule type="cellIs" dxfId="18757" priority="28" operator="lessThan">
      <formula>0.95</formula>
    </cfRule>
    <cfRule type="cellIs" dxfId="18756" priority="29" operator="greaterThan">
      <formula>0.95</formula>
    </cfRule>
    <cfRule type="cellIs" dxfId="18755" priority="30" operator="between">
      <formula>0.93</formula>
      <formula>0.96</formula>
    </cfRule>
    <cfRule type="cellIs" dxfId="18754" priority="31" operator="lessThan">
      <formula>0.93</formula>
    </cfRule>
    <cfRule type="cellIs" dxfId="18753" priority="32" operator="greaterThan">
      <formula>0.95</formula>
    </cfRule>
  </conditionalFormatting>
  <conditionalFormatting sqref="P215">
    <cfRule type="cellIs" dxfId="18752" priority="26" operator="lessThan">
      <formula>0.95</formula>
    </cfRule>
  </conditionalFormatting>
  <conditionalFormatting sqref="P187">
    <cfRule type="cellIs" dxfId="18751" priority="19" operator="lessThan">
      <formula>0.95</formula>
    </cfRule>
    <cfRule type="cellIs" dxfId="18750" priority="20" operator="lessThan">
      <formula>0.99</formula>
    </cfRule>
    <cfRule type="cellIs" dxfId="18749" priority="21" operator="lessThan">
      <formula>0.95</formula>
    </cfRule>
    <cfRule type="cellIs" dxfId="18748" priority="22" operator="greaterThan">
      <formula>0.95</formula>
    </cfRule>
    <cfRule type="cellIs" dxfId="18747" priority="23" operator="between">
      <formula>0.93</formula>
      <formula>0.96</formula>
    </cfRule>
    <cfRule type="cellIs" dxfId="18746" priority="24" operator="lessThan">
      <formula>0.93</formula>
    </cfRule>
    <cfRule type="cellIs" dxfId="18745" priority="25" operator="greaterThan">
      <formula>0.95</formula>
    </cfRule>
  </conditionalFormatting>
  <conditionalFormatting sqref="P187">
    <cfRule type="cellIs" dxfId="18744" priority="16" operator="lessThan">
      <formula>1</formula>
    </cfRule>
    <cfRule type="cellIs" dxfId="18743" priority="17" operator="lessThan">
      <formula>0.95</formula>
    </cfRule>
    <cfRule type="cellIs" dxfId="18742" priority="18" operator="lessThan">
      <formula>0.95</formula>
    </cfRule>
  </conditionalFormatting>
  <conditionalFormatting sqref="P187">
    <cfRule type="cellIs" dxfId="18741" priority="15" operator="lessThan">
      <formula>0.95</formula>
    </cfRule>
  </conditionalFormatting>
  <conditionalFormatting sqref="P187">
    <cfRule type="cellIs" dxfId="18740" priority="10" operator="lessThan">
      <formula>0.95</formula>
    </cfRule>
    <cfRule type="cellIs" dxfId="18739" priority="11" operator="greaterThan">
      <formula>0.95</formula>
    </cfRule>
    <cfRule type="cellIs" dxfId="18738" priority="12" operator="between">
      <formula>0.93</formula>
      <formula>0.96</formula>
    </cfRule>
    <cfRule type="cellIs" dxfId="18737" priority="13" operator="lessThan">
      <formula>0.93</formula>
    </cfRule>
    <cfRule type="cellIs" dxfId="18736" priority="14" operator="greaterThan">
      <formula>0.95</formula>
    </cfRule>
  </conditionalFormatting>
  <conditionalFormatting sqref="P187">
    <cfRule type="cellIs" dxfId="18735" priority="8" operator="lessThan">
      <formula>0.99</formula>
    </cfRule>
    <cfRule type="cellIs" dxfId="18734" priority="9" operator="lessThan">
      <formula>0.99</formula>
    </cfRule>
  </conditionalFormatting>
  <conditionalFormatting sqref="P187">
    <cfRule type="cellIs" dxfId="18733" priority="2" operator="lessThan">
      <formula>0.99</formula>
    </cfRule>
    <cfRule type="cellIs" dxfId="18732" priority="3" operator="lessThan">
      <formula>0.95</formula>
    </cfRule>
    <cfRule type="cellIs" dxfId="18731" priority="4" operator="greaterThan">
      <formula>0.95</formula>
    </cfRule>
    <cfRule type="cellIs" dxfId="18730" priority="5" operator="between">
      <formula>0.93</formula>
      <formula>0.96</formula>
    </cfRule>
    <cfRule type="cellIs" dxfId="18729" priority="6" operator="lessThan">
      <formula>0.93</formula>
    </cfRule>
    <cfRule type="cellIs" dxfId="18728" priority="7" operator="greaterThan">
      <formula>0.95</formula>
    </cfRule>
  </conditionalFormatting>
  <conditionalFormatting sqref="P187">
    <cfRule type="cellIs" dxfId="18727" priority="1" operator="lessThan">
      <formula>0.95</formula>
    </cfRule>
  </conditionalFormatting>
  <printOptions horizontalCentered="1" verticalCentered="1"/>
  <pageMargins left="0" right="0" top="0" bottom="0" header="0" footer="0"/>
  <pageSetup paperSize="9" scale="10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Y47"/>
  <sheetViews>
    <sheetView tabSelected="1" zoomScale="80" zoomScaleNormal="80" workbookViewId="0">
      <pane ySplit="23" topLeftCell="A24" activePane="bottomLeft" state="frozen"/>
      <selection pane="bottomLeft" activeCell="AB13" sqref="AB13"/>
    </sheetView>
  </sheetViews>
  <sheetFormatPr defaultColWidth="9" defaultRowHeight="15"/>
  <cols>
    <col min="2" max="2" width="22.140625" bestFit="1" customWidth="1"/>
    <col min="3" max="3" width="19.5703125" customWidth="1"/>
    <col min="4" max="10" width="7.42578125" customWidth="1"/>
    <col min="11" max="11" width="6.5703125" customWidth="1"/>
    <col min="12" max="12" width="7.42578125" customWidth="1"/>
    <col min="13" max="15" width="6.5703125" customWidth="1"/>
    <col min="16" max="16" width="6.42578125" customWidth="1"/>
    <col min="17" max="19" width="6.5703125" customWidth="1"/>
    <col min="20" max="21" width="7.42578125" customWidth="1"/>
    <col min="22" max="23" width="13" customWidth="1"/>
    <col min="24" max="24" width="7.5703125" customWidth="1"/>
    <col min="25" max="25" width="10.42578125" customWidth="1"/>
    <col min="26" max="26" width="7.42578125" customWidth="1"/>
    <col min="27" max="28" width="13" customWidth="1"/>
  </cols>
  <sheetData>
    <row r="1" spans="2:25" ht="15.75" thickBot="1"/>
    <row r="2" spans="2:25">
      <c r="B2" s="142"/>
      <c r="C2" s="143"/>
      <c r="D2" s="143"/>
      <c r="E2" s="148" t="s">
        <v>75</v>
      </c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3" t="s">
        <v>76</v>
      </c>
      <c r="W2" s="143"/>
      <c r="X2" s="151" t="s">
        <v>77</v>
      </c>
      <c r="Y2" s="152"/>
    </row>
    <row r="3" spans="2:25">
      <c r="B3" s="144"/>
      <c r="C3" s="145"/>
      <c r="D3" s="145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5" t="s">
        <v>78</v>
      </c>
      <c r="W3" s="145"/>
      <c r="X3" s="153" t="s">
        <v>79</v>
      </c>
      <c r="Y3" s="154"/>
    </row>
    <row r="4" spans="2:25" ht="15.75" thickBot="1">
      <c r="B4" s="146"/>
      <c r="C4" s="147"/>
      <c r="D4" s="147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47" t="s">
        <v>80</v>
      </c>
      <c r="W4" s="147"/>
      <c r="X4" s="155" t="s">
        <v>81</v>
      </c>
      <c r="Y4" s="156"/>
    </row>
    <row r="5" spans="2:25" ht="15.75" thickBot="1">
      <c r="B5" s="157" t="s">
        <v>82</v>
      </c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9"/>
    </row>
    <row r="6" spans="2:25">
      <c r="B6" s="160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2"/>
    </row>
    <row r="7" spans="2:25">
      <c r="B7" s="163"/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5"/>
    </row>
    <row r="8" spans="2:25">
      <c r="B8" s="163"/>
      <c r="C8" s="164"/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5"/>
    </row>
    <row r="9" spans="2:25">
      <c r="B9" s="163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4"/>
      <c r="X9" s="164"/>
      <c r="Y9" s="165"/>
    </row>
    <row r="10" spans="2:25">
      <c r="B10" s="163"/>
      <c r="C10" s="164"/>
      <c r="D10" s="164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  <c r="Y10" s="165"/>
    </row>
    <row r="11" spans="2:25">
      <c r="B11" s="163"/>
      <c r="C11" s="164"/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165"/>
    </row>
    <row r="12" spans="2:25">
      <c r="B12" s="163"/>
      <c r="C12" s="164"/>
      <c r="D12" s="164"/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5"/>
    </row>
    <row r="13" spans="2:25">
      <c r="B13" s="163"/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5"/>
    </row>
    <row r="14" spans="2:25">
      <c r="B14" s="163"/>
      <c r="C14" s="164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5"/>
    </row>
    <row r="15" spans="2:25">
      <c r="B15" s="163"/>
      <c r="C15" s="164"/>
      <c r="D15" s="164"/>
      <c r="E15" s="164"/>
      <c r="F15" s="164"/>
      <c r="G15" s="164"/>
      <c r="H15" s="164"/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5"/>
    </row>
    <row r="16" spans="2:25" ht="15.75" thickBot="1">
      <c r="B16" s="166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8"/>
    </row>
    <row r="17" spans="2:22" ht="15.75" thickBot="1">
      <c r="B17" s="169" t="s">
        <v>28</v>
      </c>
      <c r="C17" s="170"/>
      <c r="D17" s="71" t="s">
        <v>33</v>
      </c>
      <c r="E17" s="56" t="s">
        <v>17</v>
      </c>
      <c r="F17" s="56" t="s">
        <v>32</v>
      </c>
      <c r="G17" s="56" t="s">
        <v>34</v>
      </c>
      <c r="H17" s="56" t="s">
        <v>19</v>
      </c>
      <c r="I17" s="56" t="s">
        <v>44</v>
      </c>
      <c r="J17" s="56" t="s">
        <v>35</v>
      </c>
      <c r="K17" s="56" t="s">
        <v>20</v>
      </c>
      <c r="L17" s="56" t="s">
        <v>56</v>
      </c>
      <c r="M17" s="56" t="s">
        <v>57</v>
      </c>
      <c r="N17" s="56" t="s">
        <v>67</v>
      </c>
      <c r="O17" s="56" t="s">
        <v>66</v>
      </c>
      <c r="P17" s="56" t="s">
        <v>68</v>
      </c>
      <c r="Q17" s="56" t="s">
        <v>69</v>
      </c>
      <c r="R17" s="56" t="s">
        <v>72</v>
      </c>
      <c r="S17" s="56" t="s">
        <v>73</v>
      </c>
      <c r="T17" s="56" t="s">
        <v>150</v>
      </c>
      <c r="U17" s="56" t="s">
        <v>134</v>
      </c>
      <c r="V17" s="56" t="s">
        <v>113</v>
      </c>
    </row>
    <row r="18" spans="2:22">
      <c r="B18" s="171" t="s">
        <v>12</v>
      </c>
      <c r="C18" s="172"/>
      <c r="D18" s="18">
        <f>GETPIVOTDATA("Average of UPH",$B$22,"Line no","Line 1")</f>
        <v>205.95999999999998</v>
      </c>
      <c r="E18" s="18">
        <f>GETPIVOTDATA("Average of UPH",$B$22,"Line no","Line 2")</f>
        <v>281</v>
      </c>
      <c r="F18" s="18">
        <f>GETPIVOTDATA("Average of UPH",$B$22,"Line no","Line 3")</f>
        <v>255.84</v>
      </c>
      <c r="G18" s="18">
        <f>GETPIVOTDATA("Average of UPH",$B$22,"Line no","Line 4")</f>
        <v>223</v>
      </c>
      <c r="H18" s="18">
        <f>GETPIVOTDATA("Average of UPH",$B$22,"Line no","Line 5")</f>
        <v>251</v>
      </c>
      <c r="I18" s="18">
        <f>GETPIVOTDATA("Average of UPH",$B$22,"Line no","Line 6")</f>
        <v>83.75</v>
      </c>
      <c r="J18" s="18">
        <f>GETPIVOTDATA("Average of UPH",$B$22,"Line no","Line 7")</f>
        <v>256</v>
      </c>
      <c r="K18" s="18">
        <f>GETPIVOTDATA("Average of UPH",$B$22,"Line no","Line 8")</f>
        <v>280</v>
      </c>
      <c r="L18" s="18">
        <f>GETPIVOTDATA("Average of UPH",$B$22,"Line no","Line 9")</f>
        <v>291</v>
      </c>
      <c r="M18" s="18">
        <f>GETPIVOTDATA("Average of UPH",$B$22,"Line no","Line 10")</f>
        <v>264</v>
      </c>
      <c r="N18" s="18">
        <f>GETPIVOTDATA("Average of UPH",$B$22,"Line no","Line 11")</f>
        <v>258</v>
      </c>
      <c r="O18" s="18">
        <f>GETPIVOTDATA("Average of UPH",$B$22,"Line no","Line 12")</f>
        <v>199</v>
      </c>
      <c r="P18" s="18">
        <f>GETPIVOTDATA("Average of UPH",$B$22,"Line no","Line 13")</f>
        <v>268</v>
      </c>
      <c r="Q18" s="18">
        <f>GETPIVOTDATA("Average of UPH",$B$22,"Line no","Line 14")</f>
        <v>0</v>
      </c>
      <c r="R18" s="18">
        <f>GETPIVOTDATA("Average of UPH",$B$22,"Line no","Line 17")</f>
        <v>292</v>
      </c>
      <c r="S18" s="18">
        <f>GETPIVOTDATA("Average of UPH",$B$22,"Line no","Line 18")</f>
        <v>303</v>
      </c>
      <c r="T18" s="18">
        <f>GETPIVOTDATA("Average of UPH",$B$22,"Line no","Line 20")</f>
        <v>221</v>
      </c>
      <c r="U18" s="18">
        <f>GETPIVOTDATA("Average of UPH",$B$22,"Line no","Line 23")</f>
        <v>298</v>
      </c>
      <c r="V18" s="18" t="s">
        <v>126</v>
      </c>
    </row>
    <row r="19" spans="2:22">
      <c r="B19" s="140" t="s">
        <v>13</v>
      </c>
      <c r="C19" s="141"/>
      <c r="D19" s="16">
        <f>GETPIVOTDATA("Average of UUPH",$B$22,"Line no","Line 1")</f>
        <v>3.2550193864106909</v>
      </c>
      <c r="E19" s="16">
        <f>GETPIVOTDATA("Average of UUPH",$B$22,"Line no","Line 2")</f>
        <v>4.4694471907356741</v>
      </c>
      <c r="F19" s="16">
        <f>GETPIVOTDATA("Average of UUPH",$B$22,"Line no","Line 3")</f>
        <v>4.0591563275434241</v>
      </c>
      <c r="G19" s="16">
        <f>GETPIVOTDATA("Average of UUPH",$B$22,"Line no","Line 4")</f>
        <v>3.6644158209731983</v>
      </c>
      <c r="H19" s="16">
        <f>GETPIVOTDATA("Average of UUPH",$B$22,"Line no","Line 5")</f>
        <v>3.892631717366529</v>
      </c>
      <c r="I19" s="16">
        <f>GETPIVOTDATA("Average of UUPH",$B$22,"Line no","Line 6")</f>
        <v>2.8995726495726495</v>
      </c>
      <c r="J19" s="16">
        <f>GETPIVOTDATA("Average of UUPH",$B$22,"Line no","Line 7")</f>
        <v>3.660429147793006</v>
      </c>
      <c r="K19" s="16">
        <f>GETPIVOTDATA("Average of UUPH",$B$22,"Line no","Line 8")</f>
        <v>4.6795905984154818</v>
      </c>
      <c r="L19" s="16">
        <f>GETPIVOTDATA("Average of UUPH",$B$22,"Line no","Line 9")</f>
        <v>4.4894518953001743</v>
      </c>
      <c r="M19" s="16">
        <f>GETPIVOTDATA("Average of UUPH",$B$22,"Line no","Line 10")</f>
        <v>4.1799830716146307</v>
      </c>
      <c r="N19" s="16">
        <f>GETPIVOTDATA("Average of UUPH",$B$22,"Line no","Line 11")</f>
        <v>4.0415144696350875</v>
      </c>
      <c r="O19" s="16">
        <f>GETPIVOTDATA("Average of UUPH",$B$22,"Line no","Line 12")</f>
        <v>3.1715112864322941</v>
      </c>
      <c r="P19" s="16">
        <f>GETPIVOTDATA("Average of UUPH",$B$22,"Line no","Line 13")</f>
        <v>4.2325633148213786</v>
      </c>
      <c r="Q19" s="16">
        <f>GETPIVOTDATA("Average of UUPH",$B$22,"Line no","Line 14")</f>
        <v>0</v>
      </c>
      <c r="R19" s="16">
        <f>GETPIVOTDATA("Average of UUPH",$B$22,"Line no","Line 17")</f>
        <v>4.7089466089466088</v>
      </c>
      <c r="S19" s="16">
        <f>GETPIVOTDATA("Average of UUPH",$B$22,"Line no","Line 18")</f>
        <v>5.0162703930292913</v>
      </c>
      <c r="T19" s="16">
        <f>GETPIVOTDATA("Average of UUPH",$B$22,"Line no","Line 20")</f>
        <v>3.8560699773814529</v>
      </c>
      <c r="U19" s="16">
        <f>GETPIVOTDATA("Average of UUPH",$B$22,"Line no","Line 23")</f>
        <v>4.9730451320313076</v>
      </c>
      <c r="V19" s="16" t="s">
        <v>126</v>
      </c>
    </row>
    <row r="20" spans="2:22">
      <c r="B20" s="140" t="s">
        <v>29</v>
      </c>
      <c r="C20" s="141"/>
      <c r="D20" s="15">
        <f>GETPIVOTDATA("Sum of Total FG",$B$22,"Line no","Line 1")</f>
        <v>11248</v>
      </c>
      <c r="E20" s="15">
        <f>GETPIVOTDATA("Sum of Total FG",$B$22,"Line no","Line 2")</f>
        <v>14050</v>
      </c>
      <c r="F20" s="15">
        <f>GETPIVOTDATA("Sum of Total FG",$B$22,"Line no","Line 3")</f>
        <v>12892</v>
      </c>
      <c r="G20" s="15">
        <f>GETPIVOTDATA("Sum of Total FG",$B$22,"Line no","Line 4")</f>
        <v>13050</v>
      </c>
      <c r="H20" s="15">
        <f>GETPIVOTDATA("Sum of Total FG",$B$22,"Line no","Line 5")</f>
        <v>12550</v>
      </c>
      <c r="I20" s="15">
        <f>GETPIVOTDATA("Sum of Total FG",$B$22,"Line no","Line 6")</f>
        <v>1550</v>
      </c>
      <c r="J20" s="15">
        <f>GETPIVOTDATA("Sum of Total FG",$B$22,"Line no","Line 7")</f>
        <v>12750</v>
      </c>
      <c r="K20" s="15">
        <f>GETPIVOTDATA("Sum of Total FG",$B$22,"Line no","Line 8")</f>
        <v>14000</v>
      </c>
      <c r="L20" s="15">
        <f>GETPIVOTDATA("Sum of Total FG",$B$22,"Line no","Line 9")</f>
        <v>14500</v>
      </c>
      <c r="M20" s="15">
        <f>GETPIVOTDATA("Sum of Total FG",$B$22,"Line no","Line 10")</f>
        <v>13300</v>
      </c>
      <c r="N20" s="15">
        <f>GETPIVOTDATA("Sum of Total FG",$B$22,"Line no","Line 11")</f>
        <v>12700</v>
      </c>
      <c r="O20" s="15">
        <f>GETPIVOTDATA("Sum of Total FG",$B$22,"Line no","Line 12")</f>
        <v>9950</v>
      </c>
      <c r="P20" s="15">
        <f>GETPIVOTDATA("Sum of Total FG",$B$22,"Line no","Line 13")</f>
        <v>13400</v>
      </c>
      <c r="Q20" s="15">
        <f>GETPIVOTDATA("Sum of Total FG",$B$22,"Line no","Line 14")</f>
        <v>50</v>
      </c>
      <c r="R20" s="15">
        <f>GETPIVOTDATA("Sum of Total FG",$B$22,"Line no","Line 17")</f>
        <v>15150</v>
      </c>
      <c r="S20" s="15">
        <f>GETPIVOTDATA("Sum of Total FG",$B$22,"Line no","Line 18")</f>
        <v>15850</v>
      </c>
      <c r="T20" s="15">
        <f>GETPIVOTDATA("Sum of Total FG",$B$22,"Line no","Line 20")</f>
        <v>10300</v>
      </c>
      <c r="U20" s="15">
        <f>GETPIVOTDATA("Sum of Total FG",$B$22,"Line no","Line 23")</f>
        <v>14900</v>
      </c>
      <c r="V20" s="15" t="s">
        <v>126</v>
      </c>
    </row>
    <row r="22" spans="2:22">
      <c r="B22" s="130"/>
      <c r="C22" s="6" t="s">
        <v>90</v>
      </c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</row>
    <row r="23" spans="2:22">
      <c r="B23" s="6" t="s">
        <v>22</v>
      </c>
      <c r="C23" s="130" t="s">
        <v>33</v>
      </c>
      <c r="D23" s="130" t="s">
        <v>57</v>
      </c>
      <c r="E23" s="130" t="s">
        <v>67</v>
      </c>
      <c r="F23" s="130" t="s">
        <v>66</v>
      </c>
      <c r="G23" s="130" t="s">
        <v>68</v>
      </c>
      <c r="H23" s="130" t="s">
        <v>69</v>
      </c>
      <c r="I23" s="130" t="s">
        <v>72</v>
      </c>
      <c r="J23" s="130" t="s">
        <v>73</v>
      </c>
      <c r="K23" s="130" t="s">
        <v>17</v>
      </c>
      <c r="L23" s="130" t="s">
        <v>150</v>
      </c>
      <c r="M23" s="130" t="s">
        <v>32</v>
      </c>
      <c r="N23" s="130" t="s">
        <v>34</v>
      </c>
      <c r="O23" s="130" t="s">
        <v>19</v>
      </c>
      <c r="P23" s="130" t="s">
        <v>44</v>
      </c>
      <c r="Q23" s="130" t="s">
        <v>35</v>
      </c>
      <c r="R23" s="130" t="s">
        <v>20</v>
      </c>
      <c r="S23" s="130" t="s">
        <v>56</v>
      </c>
      <c r="T23" s="130" t="s">
        <v>89</v>
      </c>
      <c r="U23" s="130" t="s">
        <v>134</v>
      </c>
      <c r="V23" s="130" t="s">
        <v>23</v>
      </c>
    </row>
    <row r="24" spans="2:22">
      <c r="B24" s="130" t="s">
        <v>91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2:22">
      <c r="B25" s="130" t="s">
        <v>89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2:22">
      <c r="B26" s="80">
        <v>45748</v>
      </c>
      <c r="C26" s="7">
        <v>285</v>
      </c>
      <c r="D26" s="7">
        <v>290</v>
      </c>
      <c r="E26" s="7">
        <v>290</v>
      </c>
      <c r="F26" s="7">
        <v>280</v>
      </c>
      <c r="G26" s="7">
        <v>305</v>
      </c>
      <c r="H26" s="7"/>
      <c r="I26" s="7">
        <v>255</v>
      </c>
      <c r="J26" s="7">
        <v>300</v>
      </c>
      <c r="K26" s="7">
        <v>280</v>
      </c>
      <c r="L26" s="7">
        <v>290</v>
      </c>
      <c r="M26" s="7">
        <v>210</v>
      </c>
      <c r="N26" s="7">
        <v>200</v>
      </c>
      <c r="O26" s="7">
        <v>300</v>
      </c>
      <c r="P26" s="7">
        <v>100</v>
      </c>
      <c r="Q26" s="7">
        <v>215</v>
      </c>
      <c r="R26" s="7">
        <v>280</v>
      </c>
      <c r="S26" s="7">
        <v>325</v>
      </c>
      <c r="T26" s="7"/>
      <c r="U26" s="7">
        <v>250</v>
      </c>
      <c r="V26" s="7">
        <v>262.05882352941177</v>
      </c>
    </row>
    <row r="27" spans="2:22">
      <c r="B27" s="80">
        <v>45749</v>
      </c>
      <c r="C27" s="7">
        <v>9.5</v>
      </c>
      <c r="D27" s="7">
        <v>295</v>
      </c>
      <c r="E27" s="7">
        <v>290</v>
      </c>
      <c r="F27" s="7">
        <v>105</v>
      </c>
      <c r="G27" s="7">
        <v>320</v>
      </c>
      <c r="H27" s="7"/>
      <c r="I27" s="7">
        <v>270</v>
      </c>
      <c r="J27" s="7">
        <v>290</v>
      </c>
      <c r="K27" s="7">
        <v>265</v>
      </c>
      <c r="L27" s="7">
        <v>65</v>
      </c>
      <c r="M27" s="7">
        <v>270</v>
      </c>
      <c r="N27" s="7">
        <v>280</v>
      </c>
      <c r="O27" s="7">
        <v>285</v>
      </c>
      <c r="P27" s="7">
        <v>95</v>
      </c>
      <c r="Q27" s="7">
        <v>245</v>
      </c>
      <c r="R27" s="7">
        <v>275</v>
      </c>
      <c r="S27" s="7">
        <v>300</v>
      </c>
      <c r="T27" s="7"/>
      <c r="U27" s="7">
        <v>315</v>
      </c>
      <c r="V27" s="7">
        <v>233.79411764705881</v>
      </c>
    </row>
    <row r="28" spans="2:22">
      <c r="B28" s="80">
        <v>45750</v>
      </c>
      <c r="C28" s="7">
        <v>135.30000000000001</v>
      </c>
      <c r="D28" s="7">
        <v>295</v>
      </c>
      <c r="E28" s="7">
        <v>200</v>
      </c>
      <c r="F28" s="7">
        <v>130</v>
      </c>
      <c r="G28" s="7">
        <v>310</v>
      </c>
      <c r="H28" s="7"/>
      <c r="I28" s="7">
        <v>265</v>
      </c>
      <c r="J28" s="7">
        <v>305</v>
      </c>
      <c r="K28" s="7">
        <v>280</v>
      </c>
      <c r="L28" s="7">
        <v>140</v>
      </c>
      <c r="M28" s="7">
        <v>255</v>
      </c>
      <c r="N28" s="7">
        <v>250</v>
      </c>
      <c r="O28" s="7">
        <v>285</v>
      </c>
      <c r="P28" s="7">
        <v>120</v>
      </c>
      <c r="Q28" s="7">
        <v>275</v>
      </c>
      <c r="R28" s="7">
        <v>280</v>
      </c>
      <c r="S28" s="7">
        <v>310</v>
      </c>
      <c r="T28" s="7"/>
      <c r="U28" s="7">
        <v>345</v>
      </c>
      <c r="V28" s="7">
        <v>245.9</v>
      </c>
    </row>
    <row r="29" spans="2:22">
      <c r="B29" s="80">
        <v>45751</v>
      </c>
      <c r="C29" s="7">
        <v>290</v>
      </c>
      <c r="D29" s="7">
        <v>290</v>
      </c>
      <c r="E29" s="7">
        <v>190</v>
      </c>
      <c r="F29" s="7">
        <v>240</v>
      </c>
      <c r="G29" s="7">
        <v>280</v>
      </c>
      <c r="H29" s="7"/>
      <c r="I29" s="7">
        <v>335</v>
      </c>
      <c r="J29" s="7">
        <v>290</v>
      </c>
      <c r="K29" s="7">
        <v>280</v>
      </c>
      <c r="L29" s="7">
        <v>290</v>
      </c>
      <c r="M29" s="7">
        <v>270</v>
      </c>
      <c r="N29" s="7">
        <v>155</v>
      </c>
      <c r="O29" s="7">
        <v>155</v>
      </c>
      <c r="P29" s="7"/>
      <c r="Q29" s="7">
        <v>265</v>
      </c>
      <c r="R29" s="7">
        <v>275</v>
      </c>
      <c r="S29" s="7">
        <v>170</v>
      </c>
      <c r="T29" s="7"/>
      <c r="U29" s="7">
        <v>325</v>
      </c>
      <c r="V29" s="7">
        <v>256.25</v>
      </c>
    </row>
    <row r="30" spans="2:22">
      <c r="B30" s="80">
        <v>45752</v>
      </c>
      <c r="C30" s="7">
        <v>310</v>
      </c>
      <c r="D30" s="7">
        <v>150</v>
      </c>
      <c r="E30" s="7">
        <v>320</v>
      </c>
      <c r="F30" s="7">
        <v>240</v>
      </c>
      <c r="G30" s="7">
        <v>125</v>
      </c>
      <c r="H30" s="7"/>
      <c r="I30" s="7">
        <v>335</v>
      </c>
      <c r="J30" s="7">
        <v>330</v>
      </c>
      <c r="K30" s="7">
        <v>300</v>
      </c>
      <c r="L30" s="7">
        <v>320</v>
      </c>
      <c r="M30" s="7">
        <v>274.2</v>
      </c>
      <c r="N30" s="7">
        <v>230</v>
      </c>
      <c r="O30" s="7">
        <v>230</v>
      </c>
      <c r="P30" s="7">
        <v>20</v>
      </c>
      <c r="Q30" s="7">
        <v>280</v>
      </c>
      <c r="R30" s="7">
        <v>290</v>
      </c>
      <c r="S30" s="7">
        <v>350</v>
      </c>
      <c r="T30" s="7"/>
      <c r="U30" s="7">
        <v>255</v>
      </c>
      <c r="V30" s="7">
        <v>256.42352941176472</v>
      </c>
    </row>
    <row r="31" spans="2:22">
      <c r="B31" s="130" t="s">
        <v>93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2:22">
      <c r="B32" s="130" t="s">
        <v>89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2:22">
      <c r="B33" s="80">
        <v>45748</v>
      </c>
      <c r="C33" s="16">
        <v>4.3181818181818183</v>
      </c>
      <c r="D33" s="16">
        <v>4.833333333333333</v>
      </c>
      <c r="E33" s="16">
        <v>5.1785714285714288</v>
      </c>
      <c r="F33" s="16">
        <v>4.5901639344262293</v>
      </c>
      <c r="G33" s="16">
        <v>4.8412698412698409</v>
      </c>
      <c r="H33" s="16"/>
      <c r="I33" s="16">
        <v>4.6363636363636367</v>
      </c>
      <c r="J33" s="16">
        <v>5.1724137931034484</v>
      </c>
      <c r="K33" s="16">
        <v>4.5161290322580649</v>
      </c>
      <c r="L33" s="16">
        <v>4.6031746031746028</v>
      </c>
      <c r="M33" s="16">
        <v>3.3870967741935485</v>
      </c>
      <c r="N33" s="16">
        <v>3.3333333333333335</v>
      </c>
      <c r="O33" s="16">
        <v>4.918032786885246</v>
      </c>
      <c r="P33" s="16">
        <v>6.666666666666667</v>
      </c>
      <c r="Q33" s="16">
        <v>3.467741935483871</v>
      </c>
      <c r="R33" s="16">
        <v>5</v>
      </c>
      <c r="S33" s="16">
        <v>5.078125</v>
      </c>
      <c r="T33" s="16"/>
      <c r="U33" s="16">
        <v>5.1020408163265305</v>
      </c>
      <c r="V33" s="16">
        <v>4.6848611019747999</v>
      </c>
    </row>
    <row r="34" spans="2:22">
      <c r="B34" s="80">
        <v>45749</v>
      </c>
      <c r="C34" s="16">
        <v>0.38</v>
      </c>
      <c r="D34" s="16">
        <v>4.758064516129032</v>
      </c>
      <c r="E34" s="16">
        <v>4.1428571428571432</v>
      </c>
      <c r="F34" s="16">
        <v>1.640625</v>
      </c>
      <c r="G34" s="16">
        <v>5.161290322580645</v>
      </c>
      <c r="H34" s="16"/>
      <c r="I34" s="16">
        <v>4.5</v>
      </c>
      <c r="J34" s="16">
        <v>5</v>
      </c>
      <c r="K34" s="16">
        <v>4.3442622950819674</v>
      </c>
      <c r="L34" s="16">
        <v>1</v>
      </c>
      <c r="M34" s="16">
        <v>4.354838709677419</v>
      </c>
      <c r="N34" s="16">
        <v>4.666666666666667</v>
      </c>
      <c r="O34" s="16">
        <v>4.1911764705882355</v>
      </c>
      <c r="P34" s="16">
        <v>2.1111111111111112</v>
      </c>
      <c r="Q34" s="16">
        <v>3.6029411764705883</v>
      </c>
      <c r="R34" s="16">
        <v>4.7413793103448274</v>
      </c>
      <c r="S34" s="16">
        <v>4.838709677419355</v>
      </c>
      <c r="T34" s="16"/>
      <c r="U34" s="16">
        <v>5.080645161290323</v>
      </c>
      <c r="V34" s="16">
        <v>3.7949745623657236</v>
      </c>
    </row>
    <row r="35" spans="2:22">
      <c r="B35" s="80">
        <v>45750</v>
      </c>
      <c r="C35" s="16">
        <v>2.9413043478260872</v>
      </c>
      <c r="D35" s="16">
        <v>4.5384615384615383</v>
      </c>
      <c r="E35" s="16">
        <v>2.8985507246376812</v>
      </c>
      <c r="F35" s="16">
        <v>2.0634920634920637</v>
      </c>
      <c r="G35" s="16">
        <v>4.7692307692307692</v>
      </c>
      <c r="H35" s="16"/>
      <c r="I35" s="16">
        <v>4.0151515151515156</v>
      </c>
      <c r="J35" s="16">
        <v>4.919354838709677</v>
      </c>
      <c r="K35" s="16">
        <v>4.0579710144927539</v>
      </c>
      <c r="L35" s="16">
        <v>4</v>
      </c>
      <c r="M35" s="16">
        <v>4.0476190476190474</v>
      </c>
      <c r="N35" s="16">
        <v>3.9682539682539684</v>
      </c>
      <c r="O35" s="16">
        <v>4.6721311475409832</v>
      </c>
      <c r="P35" s="16">
        <v>2.3076923076923075</v>
      </c>
      <c r="Q35" s="16">
        <v>3.7671232876712328</v>
      </c>
      <c r="R35" s="16">
        <v>4.4444444444444446</v>
      </c>
      <c r="S35" s="16">
        <v>4.7692307692307692</v>
      </c>
      <c r="T35" s="16"/>
      <c r="U35" s="16">
        <v>5.4761904761904763</v>
      </c>
      <c r="V35" s="16">
        <v>3.9797766035673705</v>
      </c>
    </row>
    <row r="36" spans="2:22">
      <c r="B36" s="80">
        <v>45751</v>
      </c>
      <c r="C36" s="16">
        <v>4.1428571428571432</v>
      </c>
      <c r="D36" s="16">
        <v>4.53125</v>
      </c>
      <c r="E36" s="16">
        <v>3.064516129032258</v>
      </c>
      <c r="F36" s="16">
        <v>3.870967741935484</v>
      </c>
      <c r="G36" s="16">
        <v>4.3076923076923075</v>
      </c>
      <c r="H36" s="16"/>
      <c r="I36" s="16">
        <v>5.3174603174603172</v>
      </c>
      <c r="J36" s="16">
        <v>4.833333333333333</v>
      </c>
      <c r="K36" s="16">
        <v>4.5901639344262293</v>
      </c>
      <c r="L36" s="16">
        <v>4.7540983606557381</v>
      </c>
      <c r="M36" s="16">
        <v>4.1538461538461542</v>
      </c>
      <c r="N36" s="16">
        <v>2.5833333333333335</v>
      </c>
      <c r="O36" s="16">
        <v>2.3484848484848486</v>
      </c>
      <c r="P36" s="16"/>
      <c r="Q36" s="16">
        <v>3.6805555555555554</v>
      </c>
      <c r="R36" s="16">
        <v>4.296875</v>
      </c>
      <c r="S36" s="16">
        <v>2.5373134328358211</v>
      </c>
      <c r="T36" s="16"/>
      <c r="U36" s="16">
        <v>5.1587301587301591</v>
      </c>
      <c r="V36" s="16">
        <v>4.0107173593861685</v>
      </c>
    </row>
    <row r="37" spans="2:22">
      <c r="B37" s="80">
        <v>45752</v>
      </c>
      <c r="C37" s="16">
        <v>4.4927536231884062</v>
      </c>
      <c r="D37" s="16">
        <v>2.2388059701492535</v>
      </c>
      <c r="E37" s="16">
        <v>4.9230769230769234</v>
      </c>
      <c r="F37" s="16">
        <v>3.6923076923076925</v>
      </c>
      <c r="G37" s="16">
        <v>2.0833333333333335</v>
      </c>
      <c r="H37" s="16"/>
      <c r="I37" s="16">
        <v>5.0757575757575761</v>
      </c>
      <c r="J37" s="16">
        <v>5.15625</v>
      </c>
      <c r="K37" s="16">
        <v>4.838709677419355</v>
      </c>
      <c r="L37" s="16">
        <v>4.9230769230769234</v>
      </c>
      <c r="M37" s="16">
        <v>4.352380952380952</v>
      </c>
      <c r="N37" s="16">
        <v>3.7704918032786887</v>
      </c>
      <c r="O37" s="16">
        <v>3.3333333333333335</v>
      </c>
      <c r="P37" s="16">
        <v>0.51282051282051277</v>
      </c>
      <c r="Q37" s="16">
        <v>3.7837837837837838</v>
      </c>
      <c r="R37" s="16">
        <v>4.9152542372881358</v>
      </c>
      <c r="S37" s="16">
        <v>5.2238805970149258</v>
      </c>
      <c r="T37" s="16"/>
      <c r="U37" s="16">
        <v>4.0476190476190474</v>
      </c>
      <c r="V37" s="16">
        <v>3.9625668226958148</v>
      </c>
    </row>
    <row r="38" spans="2:22">
      <c r="B38" s="130" t="s">
        <v>95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2:22">
      <c r="B39" s="130" t="s">
        <v>89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</row>
    <row r="40" spans="2:22">
      <c r="B40" s="80">
        <v>45748</v>
      </c>
      <c r="C40" s="20">
        <v>3650</v>
      </c>
      <c r="D40" s="20">
        <v>2950</v>
      </c>
      <c r="E40" s="20">
        <v>2000</v>
      </c>
      <c r="F40" s="20">
        <v>2800</v>
      </c>
      <c r="G40" s="20">
        <v>550</v>
      </c>
      <c r="H40" s="20">
        <v>50</v>
      </c>
      <c r="I40" s="20">
        <v>3050</v>
      </c>
      <c r="J40" s="20">
        <v>3400</v>
      </c>
      <c r="K40" s="20">
        <v>2800</v>
      </c>
      <c r="L40" s="20">
        <v>2900</v>
      </c>
      <c r="M40" s="20">
        <v>2100</v>
      </c>
      <c r="N40" s="20">
        <v>1250</v>
      </c>
      <c r="O40" s="20">
        <v>3000</v>
      </c>
      <c r="P40" s="20">
        <v>100</v>
      </c>
      <c r="Q40" s="20">
        <v>2150</v>
      </c>
      <c r="R40" s="20">
        <v>2800</v>
      </c>
      <c r="S40" s="20">
        <v>3250</v>
      </c>
      <c r="T40" s="20"/>
      <c r="U40" s="20">
        <v>2500</v>
      </c>
      <c r="V40" s="20">
        <v>41300</v>
      </c>
    </row>
    <row r="41" spans="2:22">
      <c r="B41" s="80">
        <v>45749</v>
      </c>
      <c r="C41" s="20">
        <v>245</v>
      </c>
      <c r="D41" s="20">
        <v>3000</v>
      </c>
      <c r="E41" s="20">
        <v>3400</v>
      </c>
      <c r="F41" s="20">
        <v>1050</v>
      </c>
      <c r="G41" s="20">
        <v>3350</v>
      </c>
      <c r="H41" s="20"/>
      <c r="I41" s="20">
        <v>2300</v>
      </c>
      <c r="J41" s="20">
        <v>3200</v>
      </c>
      <c r="K41" s="20">
        <v>2650</v>
      </c>
      <c r="L41" s="20">
        <v>650</v>
      </c>
      <c r="M41" s="20">
        <v>2600</v>
      </c>
      <c r="N41" s="20">
        <v>4250</v>
      </c>
      <c r="O41" s="20">
        <v>2650</v>
      </c>
      <c r="P41" s="20">
        <v>0</v>
      </c>
      <c r="Q41" s="20">
        <v>2400</v>
      </c>
      <c r="R41" s="20">
        <v>2750</v>
      </c>
      <c r="S41" s="20">
        <v>3000</v>
      </c>
      <c r="T41" s="20"/>
      <c r="U41" s="20">
        <v>3150</v>
      </c>
      <c r="V41" s="20">
        <v>40645</v>
      </c>
    </row>
    <row r="42" spans="2:22">
      <c r="B42" s="80">
        <v>45750</v>
      </c>
      <c r="C42" s="20">
        <v>1353</v>
      </c>
      <c r="D42" s="20">
        <v>2950</v>
      </c>
      <c r="E42" s="20">
        <v>2400</v>
      </c>
      <c r="F42" s="20">
        <v>1300</v>
      </c>
      <c r="G42" s="20">
        <v>5450</v>
      </c>
      <c r="H42" s="20"/>
      <c r="I42" s="20">
        <v>3100</v>
      </c>
      <c r="J42" s="20">
        <v>3050</v>
      </c>
      <c r="K42" s="20">
        <v>2800</v>
      </c>
      <c r="L42" s="20">
        <v>1400</v>
      </c>
      <c r="M42" s="20">
        <v>2600</v>
      </c>
      <c r="N42" s="20">
        <v>2850</v>
      </c>
      <c r="O42" s="20">
        <v>2850</v>
      </c>
      <c r="P42" s="20">
        <v>0</v>
      </c>
      <c r="Q42" s="20">
        <v>2750</v>
      </c>
      <c r="R42" s="20">
        <v>2800</v>
      </c>
      <c r="S42" s="20">
        <v>3100</v>
      </c>
      <c r="T42" s="20"/>
      <c r="U42" s="20">
        <v>3450</v>
      </c>
      <c r="V42" s="20">
        <v>44203</v>
      </c>
    </row>
    <row r="43" spans="2:22">
      <c r="B43" s="80">
        <v>45751</v>
      </c>
      <c r="C43" s="20">
        <v>2900</v>
      </c>
      <c r="D43" s="20">
        <v>2900</v>
      </c>
      <c r="E43" s="20">
        <v>1900</v>
      </c>
      <c r="F43" s="20">
        <v>2400</v>
      </c>
      <c r="G43" s="20">
        <v>2800</v>
      </c>
      <c r="H43" s="20"/>
      <c r="I43" s="20">
        <v>3350</v>
      </c>
      <c r="J43" s="20">
        <v>2900</v>
      </c>
      <c r="K43" s="20">
        <v>2800</v>
      </c>
      <c r="L43" s="20">
        <v>2900</v>
      </c>
      <c r="M43" s="20">
        <v>2800</v>
      </c>
      <c r="N43" s="20">
        <v>2400</v>
      </c>
      <c r="O43" s="20">
        <v>1550</v>
      </c>
      <c r="P43" s="20">
        <v>550</v>
      </c>
      <c r="Q43" s="20">
        <v>2650</v>
      </c>
      <c r="R43" s="20">
        <v>2750</v>
      </c>
      <c r="S43" s="20">
        <v>1700</v>
      </c>
      <c r="T43" s="20"/>
      <c r="U43" s="20">
        <v>3250</v>
      </c>
      <c r="V43" s="20">
        <v>42500</v>
      </c>
    </row>
    <row r="44" spans="2:22">
      <c r="B44" s="80">
        <v>45752</v>
      </c>
      <c r="C44" s="20">
        <v>3100</v>
      </c>
      <c r="D44" s="20">
        <v>1500</v>
      </c>
      <c r="E44" s="20">
        <v>3000</v>
      </c>
      <c r="F44" s="20">
        <v>2400</v>
      </c>
      <c r="G44" s="20">
        <v>1250</v>
      </c>
      <c r="H44" s="20"/>
      <c r="I44" s="20">
        <v>3350</v>
      </c>
      <c r="J44" s="20">
        <v>3300</v>
      </c>
      <c r="K44" s="20">
        <v>3000</v>
      </c>
      <c r="L44" s="20">
        <v>2450</v>
      </c>
      <c r="M44" s="20">
        <v>2792</v>
      </c>
      <c r="N44" s="20">
        <v>2300</v>
      </c>
      <c r="O44" s="20">
        <v>2500</v>
      </c>
      <c r="P44" s="20">
        <v>900</v>
      </c>
      <c r="Q44" s="20">
        <v>2800</v>
      </c>
      <c r="R44" s="20">
        <v>2900</v>
      </c>
      <c r="S44" s="20">
        <v>3450</v>
      </c>
      <c r="T44" s="20"/>
      <c r="U44" s="20">
        <v>2550</v>
      </c>
      <c r="V44" s="20">
        <v>43542</v>
      </c>
    </row>
    <row r="45" spans="2:22">
      <c r="B45" s="130" t="s">
        <v>92</v>
      </c>
      <c r="C45" s="20">
        <v>205.95999999999998</v>
      </c>
      <c r="D45" s="20">
        <v>264</v>
      </c>
      <c r="E45" s="20">
        <v>258</v>
      </c>
      <c r="F45" s="20">
        <v>199</v>
      </c>
      <c r="G45" s="20">
        <v>268</v>
      </c>
      <c r="H45" s="20"/>
      <c r="I45" s="20">
        <v>292</v>
      </c>
      <c r="J45" s="20">
        <v>303</v>
      </c>
      <c r="K45" s="20">
        <v>281</v>
      </c>
      <c r="L45" s="20">
        <v>221</v>
      </c>
      <c r="M45" s="20">
        <v>255.84</v>
      </c>
      <c r="N45" s="20">
        <v>223</v>
      </c>
      <c r="O45" s="20">
        <v>251</v>
      </c>
      <c r="P45" s="20">
        <v>83.75</v>
      </c>
      <c r="Q45" s="20">
        <v>256</v>
      </c>
      <c r="R45" s="20">
        <v>280</v>
      </c>
      <c r="S45" s="20">
        <v>291</v>
      </c>
      <c r="T45" s="20"/>
      <c r="U45" s="20">
        <v>298</v>
      </c>
      <c r="V45" s="20">
        <v>250.82142857142858</v>
      </c>
    </row>
    <row r="46" spans="2:22">
      <c r="B46" s="130" t="s">
        <v>94</v>
      </c>
      <c r="C46" s="16">
        <v>3.2550193864106909</v>
      </c>
      <c r="D46" s="16">
        <v>4.1799830716146307</v>
      </c>
      <c r="E46" s="16">
        <v>4.0415144696350875</v>
      </c>
      <c r="F46" s="16">
        <v>3.1715112864322941</v>
      </c>
      <c r="G46" s="16">
        <v>4.2325633148213786</v>
      </c>
      <c r="H46" s="16"/>
      <c r="I46" s="16">
        <v>4.7089466089466088</v>
      </c>
      <c r="J46" s="16">
        <v>5.0162703930292913</v>
      </c>
      <c r="K46" s="16">
        <v>4.4694471907356741</v>
      </c>
      <c r="L46" s="16">
        <v>3.8560699773814529</v>
      </c>
      <c r="M46" s="16">
        <v>4.0591563275434241</v>
      </c>
      <c r="N46" s="16">
        <v>3.6644158209731983</v>
      </c>
      <c r="O46" s="16">
        <v>3.892631717366529</v>
      </c>
      <c r="P46" s="16">
        <v>2.8995726495726495</v>
      </c>
      <c r="Q46" s="16">
        <v>3.660429147793006</v>
      </c>
      <c r="R46" s="16">
        <v>4.6795905984154818</v>
      </c>
      <c r="S46" s="16">
        <v>4.4894518953001743</v>
      </c>
      <c r="T46" s="7"/>
      <c r="U46" s="16">
        <v>4.9730451320313076</v>
      </c>
      <c r="V46" s="16">
        <v>4.0874824082195449</v>
      </c>
    </row>
    <row r="47" spans="2:22">
      <c r="B47" s="130" t="s">
        <v>96</v>
      </c>
      <c r="C47" s="7">
        <v>11248</v>
      </c>
      <c r="D47" s="7">
        <v>13300</v>
      </c>
      <c r="E47" s="7">
        <v>12700</v>
      </c>
      <c r="F47" s="7">
        <v>9950</v>
      </c>
      <c r="G47" s="7">
        <v>13400</v>
      </c>
      <c r="H47" s="7">
        <v>50</v>
      </c>
      <c r="I47" s="7">
        <v>15150</v>
      </c>
      <c r="J47" s="7">
        <v>15850</v>
      </c>
      <c r="K47" s="7">
        <v>14050</v>
      </c>
      <c r="L47" s="7">
        <v>10300</v>
      </c>
      <c r="M47" s="7">
        <v>12892</v>
      </c>
      <c r="N47" s="7">
        <v>13050</v>
      </c>
      <c r="O47" s="7">
        <v>12550</v>
      </c>
      <c r="P47" s="7">
        <v>1550</v>
      </c>
      <c r="Q47" s="7">
        <v>12750</v>
      </c>
      <c r="R47" s="7">
        <v>14000</v>
      </c>
      <c r="S47" s="7">
        <v>14500</v>
      </c>
      <c r="T47" s="7"/>
      <c r="U47" s="7">
        <v>14900</v>
      </c>
      <c r="V47" s="7">
        <v>212190</v>
      </c>
    </row>
  </sheetData>
  <mergeCells count="14">
    <mergeCell ref="B20:C20"/>
    <mergeCell ref="B2:D4"/>
    <mergeCell ref="E2:U4"/>
    <mergeCell ref="V2:W2"/>
    <mergeCell ref="X2:Y2"/>
    <mergeCell ref="V3:W3"/>
    <mergeCell ref="X3:Y3"/>
    <mergeCell ref="V4:W4"/>
    <mergeCell ref="X4:Y4"/>
    <mergeCell ref="B5:Y5"/>
    <mergeCell ref="B6:Y16"/>
    <mergeCell ref="B17:C17"/>
    <mergeCell ref="B18:C18"/>
    <mergeCell ref="B19:C19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H149"/>
  <sheetViews>
    <sheetView topLeftCell="A64" zoomScale="80" zoomScaleNormal="80" workbookViewId="0">
      <selection activeCell="E59" sqref="E59"/>
    </sheetView>
  </sheetViews>
  <sheetFormatPr defaultRowHeight="15"/>
  <cols>
    <col min="1" max="1" width="24.7109375" style="63" customWidth="1"/>
    <col min="2" max="2" width="17.140625" style="63" customWidth="1"/>
    <col min="3" max="3" width="16.7109375" style="63" bestFit="1" customWidth="1"/>
    <col min="4" max="8" width="11.28515625" style="63" customWidth="1"/>
    <col min="9" max="9" width="11.5703125" style="63" customWidth="1"/>
    <col min="10" max="25" width="11.28515625" style="63" customWidth="1"/>
    <col min="26" max="30" width="11.28515625" style="63" bestFit="1" customWidth="1"/>
    <col min="31" max="31" width="11.5703125" style="63" bestFit="1" customWidth="1"/>
    <col min="32" max="32" width="11.28515625" style="63" customWidth="1"/>
    <col min="33" max="33" width="11.28515625" style="63" bestFit="1" customWidth="1"/>
    <col min="34" max="34" width="11.5703125" style="63" bestFit="1" customWidth="1"/>
    <col min="35" max="16384" width="9.140625" style="63"/>
  </cols>
  <sheetData>
    <row r="2" spans="1:34">
      <c r="A2" s="67" t="s">
        <v>95</v>
      </c>
      <c r="B2" s="64"/>
      <c r="C2" s="67" t="s">
        <v>90</v>
      </c>
      <c r="D2" s="70"/>
      <c r="E2" s="64"/>
      <c r="F2" s="64"/>
      <c r="G2" s="64"/>
      <c r="H2" s="64"/>
      <c r="I2" s="64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>
      <c r="A3" s="67" t="s">
        <v>22</v>
      </c>
      <c r="B3" s="67" t="s">
        <v>5</v>
      </c>
      <c r="C3" s="70" t="s">
        <v>89</v>
      </c>
      <c r="D3" s="66">
        <v>45748</v>
      </c>
      <c r="E3" s="66">
        <v>45749</v>
      </c>
      <c r="F3" s="66">
        <v>45750</v>
      </c>
      <c r="G3" s="66">
        <v>45751</v>
      </c>
      <c r="H3" s="66">
        <v>45752</v>
      </c>
      <c r="I3" s="70" t="s">
        <v>23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>
      <c r="A4" s="68" t="s">
        <v>151</v>
      </c>
      <c r="B4" s="68" t="s">
        <v>30</v>
      </c>
      <c r="C4" s="69"/>
      <c r="D4" s="65">
        <v>3750</v>
      </c>
      <c r="E4" s="65">
        <v>3000</v>
      </c>
      <c r="F4" s="65">
        <v>3050</v>
      </c>
      <c r="G4" s="65">
        <v>1750</v>
      </c>
      <c r="H4" s="65">
        <v>3400</v>
      </c>
      <c r="I4" s="65">
        <v>14950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>
      <c r="A5" s="68" t="s">
        <v>151</v>
      </c>
      <c r="B5" s="68" t="s">
        <v>178</v>
      </c>
      <c r="C5" s="69"/>
      <c r="D5" s="65"/>
      <c r="E5" s="65"/>
      <c r="F5" s="65"/>
      <c r="G5" s="65"/>
      <c r="H5" s="65">
        <v>100</v>
      </c>
      <c r="I5" s="65">
        <v>100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>
      <c r="A6" s="68" t="s">
        <v>151</v>
      </c>
      <c r="B6" s="50" t="s">
        <v>16</v>
      </c>
      <c r="C6" s="69"/>
      <c r="D6" s="65"/>
      <c r="E6" s="65"/>
      <c r="F6" s="65"/>
      <c r="G6" s="65">
        <v>2650</v>
      </c>
      <c r="H6" s="65"/>
      <c r="I6" s="65">
        <v>2650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>
      <c r="A7" s="68" t="s">
        <v>151</v>
      </c>
      <c r="B7" s="50" t="s">
        <v>270</v>
      </c>
      <c r="C7" s="69"/>
      <c r="D7" s="65"/>
      <c r="E7" s="65"/>
      <c r="F7" s="65"/>
      <c r="G7" s="65">
        <v>50</v>
      </c>
      <c r="H7" s="65">
        <v>50</v>
      </c>
      <c r="I7" s="65">
        <v>100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>
      <c r="A8" s="68" t="s">
        <v>151</v>
      </c>
      <c r="B8" s="50" t="s">
        <v>203</v>
      </c>
      <c r="C8" s="69"/>
      <c r="D8" s="65">
        <v>0</v>
      </c>
      <c r="E8" s="65">
        <v>500</v>
      </c>
      <c r="F8" s="65">
        <v>2350</v>
      </c>
      <c r="G8" s="65">
        <v>0</v>
      </c>
      <c r="H8" s="65">
        <v>0</v>
      </c>
      <c r="I8" s="65">
        <v>2850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>
      <c r="A9" s="68" t="s">
        <v>151</v>
      </c>
      <c r="B9" s="50" t="s">
        <v>215</v>
      </c>
      <c r="C9" s="69"/>
      <c r="D9" s="65"/>
      <c r="E9" s="65">
        <v>2900</v>
      </c>
      <c r="F9" s="65">
        <v>100</v>
      </c>
      <c r="G9" s="65"/>
      <c r="H9" s="65"/>
      <c r="I9" s="65">
        <v>3000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>
      <c r="A10" s="68" t="s">
        <v>151</v>
      </c>
      <c r="B10" s="50" t="s">
        <v>236</v>
      </c>
      <c r="C10" s="69"/>
      <c r="D10" s="65"/>
      <c r="E10" s="65"/>
      <c r="F10" s="65">
        <v>2900</v>
      </c>
      <c r="G10" s="65">
        <v>50</v>
      </c>
      <c r="H10" s="65"/>
      <c r="I10" s="65">
        <v>2950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>
      <c r="A11" s="68" t="s">
        <v>53</v>
      </c>
      <c r="B11" s="68" t="s">
        <v>30</v>
      </c>
      <c r="C11" s="69"/>
      <c r="D11" s="65">
        <v>50</v>
      </c>
      <c r="E11" s="65">
        <v>2250</v>
      </c>
      <c r="F11" s="65">
        <v>450</v>
      </c>
      <c r="G11" s="65">
        <v>50</v>
      </c>
      <c r="H11" s="65"/>
      <c r="I11" s="65">
        <v>2800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>
      <c r="A12" s="68" t="s">
        <v>53</v>
      </c>
      <c r="B12" s="50" t="s">
        <v>178</v>
      </c>
      <c r="C12" s="69"/>
      <c r="D12" s="65">
        <v>650</v>
      </c>
      <c r="E12" s="65"/>
      <c r="F12" s="65"/>
      <c r="G12" s="65"/>
      <c r="H12" s="65"/>
      <c r="I12" s="65">
        <v>650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>
      <c r="A13" s="68" t="s">
        <v>49</v>
      </c>
      <c r="B13" s="68" t="s">
        <v>30</v>
      </c>
      <c r="C13" s="69"/>
      <c r="D13" s="65">
        <v>3300</v>
      </c>
      <c r="E13" s="65">
        <v>1850</v>
      </c>
      <c r="F13" s="65">
        <v>100</v>
      </c>
      <c r="G13" s="65">
        <v>50</v>
      </c>
      <c r="H13" s="65"/>
      <c r="I13" s="65">
        <v>5300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>
      <c r="A14" s="68" t="s">
        <v>49</v>
      </c>
      <c r="B14" s="50" t="s">
        <v>18</v>
      </c>
      <c r="C14" s="69"/>
      <c r="D14" s="65"/>
      <c r="E14" s="65"/>
      <c r="F14" s="65"/>
      <c r="G14" s="65"/>
      <c r="H14" s="65">
        <v>50</v>
      </c>
      <c r="I14" s="65">
        <v>50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>
      <c r="A15" s="68" t="s">
        <v>49</v>
      </c>
      <c r="B15" s="50" t="s">
        <v>46</v>
      </c>
      <c r="C15" s="69"/>
      <c r="D15" s="65">
        <v>50</v>
      </c>
      <c r="E15" s="65"/>
      <c r="F15" s="65">
        <v>50</v>
      </c>
      <c r="G15" s="65"/>
      <c r="H15" s="65"/>
      <c r="I15" s="65">
        <v>100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>
      <c r="A16" s="68" t="s">
        <v>49</v>
      </c>
      <c r="B16" s="68" t="s">
        <v>16</v>
      </c>
      <c r="C16" s="69"/>
      <c r="D16" s="65">
        <v>2400</v>
      </c>
      <c r="E16" s="65">
        <v>1350</v>
      </c>
      <c r="F16" s="65"/>
      <c r="G16" s="65">
        <v>300</v>
      </c>
      <c r="H16" s="65"/>
      <c r="I16" s="65">
        <v>4050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>
      <c r="A17" s="68" t="s">
        <v>148</v>
      </c>
      <c r="B17" s="68" t="s">
        <v>16</v>
      </c>
      <c r="C17" s="69"/>
      <c r="D17" s="65">
        <v>2800</v>
      </c>
      <c r="E17" s="65">
        <v>2650</v>
      </c>
      <c r="F17" s="65">
        <v>2800</v>
      </c>
      <c r="G17" s="65">
        <v>2600</v>
      </c>
      <c r="H17" s="65">
        <v>3000</v>
      </c>
      <c r="I17" s="65">
        <v>13850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>
      <c r="A18" s="68" t="s">
        <v>54</v>
      </c>
      <c r="B18" s="68" t="s">
        <v>30</v>
      </c>
      <c r="C18" s="69"/>
      <c r="D18" s="65">
        <v>350</v>
      </c>
      <c r="E18" s="65">
        <v>150</v>
      </c>
      <c r="F18" s="65"/>
      <c r="G18" s="65">
        <v>50</v>
      </c>
      <c r="H18" s="65"/>
      <c r="I18" s="65">
        <v>550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>
      <c r="A19" s="68" t="s">
        <v>89</v>
      </c>
      <c r="B19" s="68" t="s">
        <v>89</v>
      </c>
      <c r="C19" s="69"/>
      <c r="D19" s="65"/>
      <c r="E19" s="65"/>
      <c r="F19" s="65"/>
      <c r="G19" s="65"/>
      <c r="H19" s="65"/>
      <c r="I19" s="65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>
      <c r="A20" s="68" t="s">
        <v>154</v>
      </c>
      <c r="B20" s="50" t="s">
        <v>30</v>
      </c>
      <c r="C20" s="69"/>
      <c r="D20" s="65"/>
      <c r="E20" s="65"/>
      <c r="F20" s="65">
        <v>50</v>
      </c>
      <c r="G20" s="65"/>
      <c r="H20" s="65">
        <v>50</v>
      </c>
      <c r="I20" s="65">
        <v>100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>
      <c r="A21" s="68" t="s">
        <v>154</v>
      </c>
      <c r="B21" s="50" t="s">
        <v>18</v>
      </c>
      <c r="C21" s="69"/>
      <c r="D21" s="65">
        <v>50</v>
      </c>
      <c r="E21" s="65"/>
      <c r="F21" s="65"/>
      <c r="G21" s="65"/>
      <c r="H21" s="65"/>
      <c r="I21" s="65">
        <v>50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>
      <c r="A22" s="68" t="s">
        <v>154</v>
      </c>
      <c r="B22" s="50" t="s">
        <v>46</v>
      </c>
      <c r="C22" s="69"/>
      <c r="D22" s="65"/>
      <c r="E22" s="65"/>
      <c r="F22" s="65"/>
      <c r="G22" s="65">
        <v>50</v>
      </c>
      <c r="H22" s="65"/>
      <c r="I22" s="65">
        <v>50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>
      <c r="A23" s="68" t="s">
        <v>156</v>
      </c>
      <c r="B23" s="50" t="s">
        <v>30</v>
      </c>
      <c r="C23" s="69"/>
      <c r="D23" s="65">
        <v>5250</v>
      </c>
      <c r="E23" s="65">
        <v>5650</v>
      </c>
      <c r="F23" s="65">
        <v>6150</v>
      </c>
      <c r="G23" s="65">
        <v>5850</v>
      </c>
      <c r="H23" s="65">
        <v>3250</v>
      </c>
      <c r="I23" s="65">
        <v>26150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>
      <c r="A24" s="68" t="s">
        <v>156</v>
      </c>
      <c r="B24" s="50" t="s">
        <v>18</v>
      </c>
      <c r="C24" s="69"/>
      <c r="D24" s="65"/>
      <c r="E24" s="65">
        <v>100</v>
      </c>
      <c r="F24" s="65"/>
      <c r="G24" s="65">
        <v>50</v>
      </c>
      <c r="H24" s="65"/>
      <c r="I24" s="65">
        <v>150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>
      <c r="A25" s="68" t="s">
        <v>156</v>
      </c>
      <c r="B25" s="50" t="s">
        <v>152</v>
      </c>
      <c r="C25" s="69"/>
      <c r="D25" s="65">
        <v>50</v>
      </c>
      <c r="E25" s="65">
        <v>100</v>
      </c>
      <c r="F25" s="65">
        <v>50</v>
      </c>
      <c r="G25" s="65">
        <v>50</v>
      </c>
      <c r="H25" s="65"/>
      <c r="I25" s="65">
        <v>250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>
      <c r="A26" s="68" t="s">
        <v>156</v>
      </c>
      <c r="B26" s="50" t="s">
        <v>224</v>
      </c>
      <c r="C26" s="69"/>
      <c r="D26" s="65"/>
      <c r="E26" s="65">
        <v>50</v>
      </c>
      <c r="F26" s="65"/>
      <c r="G26" s="65">
        <v>50</v>
      </c>
      <c r="H26" s="65"/>
      <c r="I26" s="65">
        <v>100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>
      <c r="A27" s="68" t="s">
        <v>157</v>
      </c>
      <c r="B27" s="50" t="s">
        <v>30</v>
      </c>
      <c r="C27" s="69"/>
      <c r="D27" s="65">
        <v>0</v>
      </c>
      <c r="E27" s="65"/>
      <c r="F27" s="65">
        <v>0</v>
      </c>
      <c r="G27" s="65"/>
      <c r="H27" s="65"/>
      <c r="I27" s="65">
        <v>0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>
      <c r="A28" s="68" t="s">
        <v>157</v>
      </c>
      <c r="B28" s="50" t="s">
        <v>18</v>
      </c>
      <c r="C28" s="69"/>
      <c r="D28" s="65">
        <v>100</v>
      </c>
      <c r="E28" s="65"/>
      <c r="F28" s="65">
        <v>0</v>
      </c>
      <c r="G28" s="65">
        <v>50</v>
      </c>
      <c r="H28" s="65">
        <v>0</v>
      </c>
      <c r="I28" s="65">
        <v>150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>
      <c r="A29" s="68" t="s">
        <v>157</v>
      </c>
      <c r="B29" s="50" t="s">
        <v>46</v>
      </c>
      <c r="C29" s="69"/>
      <c r="D29" s="65">
        <v>0</v>
      </c>
      <c r="E29" s="65">
        <v>0</v>
      </c>
      <c r="F29" s="65">
        <v>0</v>
      </c>
      <c r="G29" s="65">
        <v>500</v>
      </c>
      <c r="H29" s="65">
        <v>900</v>
      </c>
      <c r="I29" s="65">
        <v>1400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>
      <c r="A30" s="68" t="s">
        <v>168</v>
      </c>
      <c r="B30" s="50" t="s">
        <v>30</v>
      </c>
      <c r="C30" s="69"/>
      <c r="D30" s="65">
        <v>550</v>
      </c>
      <c r="E30" s="65">
        <v>45</v>
      </c>
      <c r="F30" s="65">
        <v>3</v>
      </c>
      <c r="G30" s="65">
        <v>1450</v>
      </c>
      <c r="H30" s="65">
        <v>3000</v>
      </c>
      <c r="I30" s="65">
        <v>5048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>
      <c r="A31" s="68" t="s">
        <v>168</v>
      </c>
      <c r="B31" s="50" t="s">
        <v>16</v>
      </c>
      <c r="C31" s="69"/>
      <c r="D31" s="65">
        <v>50</v>
      </c>
      <c r="E31" s="65"/>
      <c r="F31" s="65"/>
      <c r="G31" s="65"/>
      <c r="H31" s="65"/>
      <c r="I31" s="65">
        <v>50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>
      <c r="A32" s="68" t="s">
        <v>169</v>
      </c>
      <c r="B32" s="50" t="s">
        <v>16</v>
      </c>
      <c r="C32" s="69"/>
      <c r="D32" s="65">
        <v>1500</v>
      </c>
      <c r="E32" s="65">
        <v>150</v>
      </c>
      <c r="F32" s="65">
        <v>50</v>
      </c>
      <c r="G32" s="65">
        <v>50</v>
      </c>
      <c r="H32" s="65"/>
      <c r="I32" s="65">
        <v>1750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2">
      <c r="A33" s="68" t="s">
        <v>171</v>
      </c>
      <c r="B33" s="50" t="s">
        <v>30</v>
      </c>
      <c r="C33" s="69"/>
      <c r="D33" s="65">
        <v>50</v>
      </c>
      <c r="E33" s="65"/>
      <c r="F33" s="65">
        <v>50</v>
      </c>
      <c r="G33" s="65">
        <v>50</v>
      </c>
      <c r="H33" s="65"/>
      <c r="I33" s="65">
        <v>150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>
      <c r="A34" s="68" t="s">
        <v>171</v>
      </c>
      <c r="B34" s="50" t="s">
        <v>152</v>
      </c>
      <c r="C34" s="69"/>
      <c r="D34" s="65"/>
      <c r="E34" s="65"/>
      <c r="F34" s="65">
        <v>50</v>
      </c>
      <c r="G34" s="65"/>
      <c r="H34" s="65"/>
      <c r="I34" s="65">
        <v>50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 spans="1:32">
      <c r="A35" s="68" t="s">
        <v>158</v>
      </c>
      <c r="B35" s="50" t="s">
        <v>219</v>
      </c>
      <c r="C35" s="69"/>
      <c r="D35" s="65"/>
      <c r="E35" s="65">
        <v>50</v>
      </c>
      <c r="F35" s="65">
        <v>50</v>
      </c>
      <c r="G35" s="65">
        <v>50</v>
      </c>
      <c r="H35" s="65"/>
      <c r="I35" s="65">
        <v>150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 spans="1:32">
      <c r="A36" s="68" t="s">
        <v>158</v>
      </c>
      <c r="B36" s="50" t="s">
        <v>192</v>
      </c>
      <c r="C36" s="69"/>
      <c r="D36" s="65">
        <v>50</v>
      </c>
      <c r="E36" s="65"/>
      <c r="F36" s="65"/>
      <c r="G36" s="65"/>
      <c r="H36" s="65"/>
      <c r="I36" s="65">
        <v>50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 spans="1:32">
      <c r="A37" s="68" t="s">
        <v>158</v>
      </c>
      <c r="B37" s="50" t="s">
        <v>218</v>
      </c>
      <c r="C37" s="69"/>
      <c r="D37" s="65"/>
      <c r="E37" s="65">
        <v>100</v>
      </c>
      <c r="F37" s="65"/>
      <c r="G37" s="65"/>
      <c r="H37" s="65"/>
      <c r="I37" s="65">
        <v>100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32">
      <c r="A38" s="68" t="s">
        <v>158</v>
      </c>
      <c r="B38" s="50" t="s">
        <v>201</v>
      </c>
      <c r="C38" s="69"/>
      <c r="D38" s="65">
        <v>50</v>
      </c>
      <c r="E38" s="65"/>
      <c r="F38" s="65"/>
      <c r="G38" s="65"/>
      <c r="H38" s="65"/>
      <c r="I38" s="65">
        <v>50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 spans="1:32">
      <c r="A39" s="68" t="s">
        <v>52</v>
      </c>
      <c r="B39" s="50" t="s">
        <v>30</v>
      </c>
      <c r="C39" s="69"/>
      <c r="D39" s="65"/>
      <c r="E39" s="65">
        <v>0</v>
      </c>
      <c r="F39" s="65"/>
      <c r="G39" s="65"/>
      <c r="H39" s="65"/>
      <c r="I39" s="65">
        <v>0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 spans="1:32">
      <c r="A40" s="68" t="s">
        <v>52</v>
      </c>
      <c r="B40" s="50" t="s">
        <v>18</v>
      </c>
      <c r="C40" s="69"/>
      <c r="D40" s="65"/>
      <c r="E40" s="65"/>
      <c r="F40" s="65">
        <v>100</v>
      </c>
      <c r="G40" s="65"/>
      <c r="H40" s="65"/>
      <c r="I40" s="65">
        <v>100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 spans="1:32">
      <c r="A41" s="68" t="s">
        <v>52</v>
      </c>
      <c r="B41" s="50" t="s">
        <v>16</v>
      </c>
      <c r="C41" s="69"/>
      <c r="D41" s="65">
        <v>1600</v>
      </c>
      <c r="E41" s="65"/>
      <c r="F41" s="65"/>
      <c r="G41" s="65">
        <v>100</v>
      </c>
      <c r="H41" s="65"/>
      <c r="I41" s="65">
        <v>1700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 spans="1:32">
      <c r="A42" s="68" t="s">
        <v>183</v>
      </c>
      <c r="B42" s="50" t="s">
        <v>30</v>
      </c>
      <c r="C42" s="69"/>
      <c r="D42" s="65">
        <v>1250</v>
      </c>
      <c r="E42" s="65">
        <v>2000</v>
      </c>
      <c r="F42" s="65">
        <v>1300</v>
      </c>
      <c r="G42" s="65"/>
      <c r="H42" s="65"/>
      <c r="I42" s="65">
        <v>4550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 spans="1:32">
      <c r="A43" s="68" t="s">
        <v>183</v>
      </c>
      <c r="B43" s="50" t="s">
        <v>16</v>
      </c>
      <c r="C43" s="69"/>
      <c r="D43" s="65"/>
      <c r="E43" s="65"/>
      <c r="F43" s="65">
        <v>50</v>
      </c>
      <c r="G43" s="65"/>
      <c r="H43" s="65"/>
      <c r="I43" s="65">
        <v>50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1:32">
      <c r="A44" s="68" t="s">
        <v>190</v>
      </c>
      <c r="B44" s="50" t="s">
        <v>181</v>
      </c>
      <c r="C44" s="69"/>
      <c r="D44" s="65">
        <v>2750</v>
      </c>
      <c r="E44" s="65">
        <v>2700</v>
      </c>
      <c r="F44" s="65">
        <v>2650</v>
      </c>
      <c r="G44" s="65">
        <v>50</v>
      </c>
      <c r="H44" s="65">
        <v>50</v>
      </c>
      <c r="I44" s="65">
        <v>8200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1:32">
      <c r="A45" s="68" t="s">
        <v>190</v>
      </c>
      <c r="B45" s="50" t="s">
        <v>199</v>
      </c>
      <c r="C45" s="69"/>
      <c r="D45" s="65">
        <v>50</v>
      </c>
      <c r="E45" s="65">
        <v>50</v>
      </c>
      <c r="F45" s="65"/>
      <c r="G45" s="65"/>
      <c r="H45" s="65"/>
      <c r="I45" s="65">
        <v>100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32">
      <c r="A46" s="68" t="s">
        <v>190</v>
      </c>
      <c r="B46" s="50" t="s">
        <v>262</v>
      </c>
      <c r="C46" s="69"/>
      <c r="D46" s="65"/>
      <c r="E46" s="65"/>
      <c r="F46" s="65"/>
      <c r="G46" s="65">
        <v>50</v>
      </c>
      <c r="H46" s="65"/>
      <c r="I46" s="65">
        <v>50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32">
      <c r="A47" s="68" t="s">
        <v>188</v>
      </c>
      <c r="B47" s="50" t="s">
        <v>30</v>
      </c>
      <c r="C47" s="69"/>
      <c r="D47" s="65">
        <v>2650</v>
      </c>
      <c r="E47" s="65">
        <v>2500</v>
      </c>
      <c r="F47" s="65">
        <v>100</v>
      </c>
      <c r="G47" s="65"/>
      <c r="H47" s="65">
        <v>100</v>
      </c>
      <c r="I47" s="65">
        <v>5350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32">
      <c r="A48" s="68" t="s">
        <v>188</v>
      </c>
      <c r="B48" s="50" t="s">
        <v>47</v>
      </c>
      <c r="C48" s="69"/>
      <c r="D48" s="65"/>
      <c r="E48" s="65"/>
      <c r="F48" s="65">
        <v>2750</v>
      </c>
      <c r="G48" s="65">
        <v>1500</v>
      </c>
      <c r="H48" s="65"/>
      <c r="I48" s="65">
        <v>4250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spans="1:32">
      <c r="A49" s="68" t="s">
        <v>188</v>
      </c>
      <c r="B49" s="50" t="s">
        <v>16</v>
      </c>
      <c r="C49" s="69"/>
      <c r="D49" s="65"/>
      <c r="E49" s="65"/>
      <c r="F49" s="65"/>
      <c r="G49" s="65"/>
      <c r="H49" s="65">
        <v>1950</v>
      </c>
      <c r="I49" s="65">
        <v>1950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1:32">
      <c r="A50" s="68" t="s">
        <v>189</v>
      </c>
      <c r="B50" s="50" t="s">
        <v>197</v>
      </c>
      <c r="C50" s="69"/>
      <c r="D50" s="65">
        <v>500</v>
      </c>
      <c r="E50" s="65">
        <v>2400</v>
      </c>
      <c r="F50" s="65">
        <v>2600</v>
      </c>
      <c r="G50" s="65">
        <v>2500</v>
      </c>
      <c r="H50" s="65">
        <v>2750</v>
      </c>
      <c r="I50" s="65">
        <v>10750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1:32">
      <c r="A51" s="68" t="s">
        <v>189</v>
      </c>
      <c r="B51" s="50" t="s">
        <v>198</v>
      </c>
      <c r="C51" s="69"/>
      <c r="D51" s="65">
        <v>50</v>
      </c>
      <c r="E51" s="65"/>
      <c r="F51" s="65"/>
      <c r="G51" s="65"/>
      <c r="H51" s="65"/>
      <c r="I51" s="65">
        <v>50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1:32">
      <c r="A52" s="68" t="s">
        <v>176</v>
      </c>
      <c r="B52" s="50" t="s">
        <v>30</v>
      </c>
      <c r="C52" s="69"/>
      <c r="D52" s="65">
        <v>2000</v>
      </c>
      <c r="E52" s="65">
        <v>3300</v>
      </c>
      <c r="F52" s="65">
        <v>2400</v>
      </c>
      <c r="G52" s="65">
        <v>1900</v>
      </c>
      <c r="H52" s="65">
        <v>3000</v>
      </c>
      <c r="I52" s="65">
        <v>12600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1:32">
      <c r="A53" s="68" t="s">
        <v>176</v>
      </c>
      <c r="B53" s="50" t="s">
        <v>18</v>
      </c>
      <c r="C53" s="69"/>
      <c r="D53" s="65">
        <v>50</v>
      </c>
      <c r="E53" s="65">
        <v>50</v>
      </c>
      <c r="F53" s="65"/>
      <c r="G53" s="65"/>
      <c r="H53" s="65"/>
      <c r="I53" s="65">
        <v>100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1:32">
      <c r="A54" s="68" t="s">
        <v>176</v>
      </c>
      <c r="B54" s="50" t="s">
        <v>16</v>
      </c>
      <c r="C54" s="69"/>
      <c r="D54" s="65"/>
      <c r="E54" s="65">
        <v>50</v>
      </c>
      <c r="F54" s="65"/>
      <c r="G54" s="65"/>
      <c r="H54" s="65"/>
      <c r="I54" s="65">
        <v>50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1:32">
      <c r="A55" s="68" t="s">
        <v>51</v>
      </c>
      <c r="B55" s="50" t="s">
        <v>30</v>
      </c>
      <c r="C55" s="69"/>
      <c r="D55" s="65"/>
      <c r="E55" s="65">
        <v>50</v>
      </c>
      <c r="F55" s="65">
        <v>100</v>
      </c>
      <c r="G55" s="65"/>
      <c r="H55" s="65">
        <v>50</v>
      </c>
      <c r="I55" s="65">
        <v>200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1:32">
      <c r="A56" s="68" t="s">
        <v>51</v>
      </c>
      <c r="B56" s="50" t="s">
        <v>184</v>
      </c>
      <c r="C56" s="69"/>
      <c r="D56" s="65">
        <v>8450</v>
      </c>
      <c r="E56" s="65">
        <v>1400</v>
      </c>
      <c r="F56" s="65">
        <v>3900</v>
      </c>
      <c r="G56" s="65">
        <v>6500</v>
      </c>
      <c r="H56" s="65">
        <v>4850</v>
      </c>
      <c r="I56" s="65">
        <v>25100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1:32">
      <c r="A57" s="68" t="s">
        <v>51</v>
      </c>
      <c r="B57" s="50" t="s">
        <v>16</v>
      </c>
      <c r="C57" s="69"/>
      <c r="D57" s="65">
        <v>300</v>
      </c>
      <c r="E57" s="65">
        <v>250</v>
      </c>
      <c r="F57" s="65"/>
      <c r="G57" s="65">
        <v>100</v>
      </c>
      <c r="H57" s="65"/>
      <c r="I57" s="65">
        <v>650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1:32">
      <c r="A58" s="68" t="s">
        <v>175</v>
      </c>
      <c r="B58" s="50" t="s">
        <v>30</v>
      </c>
      <c r="C58" s="69"/>
      <c r="D58" s="65">
        <v>600</v>
      </c>
      <c r="E58" s="65">
        <v>2450</v>
      </c>
      <c r="F58" s="65">
        <v>2550</v>
      </c>
      <c r="G58" s="65">
        <v>2550</v>
      </c>
      <c r="H58" s="65">
        <v>700</v>
      </c>
      <c r="I58" s="65">
        <v>8850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1:32">
      <c r="A59" s="68" t="s">
        <v>212</v>
      </c>
      <c r="B59" s="50" t="s">
        <v>18</v>
      </c>
      <c r="C59" s="69"/>
      <c r="D59" s="65"/>
      <c r="E59" s="65">
        <v>0</v>
      </c>
      <c r="F59" s="65"/>
      <c r="G59" s="65"/>
      <c r="H59" s="65"/>
      <c r="I59" s="65">
        <v>0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1:32">
      <c r="A60" s="68" t="s">
        <v>216</v>
      </c>
      <c r="B60" s="50" t="s">
        <v>18</v>
      </c>
      <c r="C60" s="69"/>
      <c r="D60" s="65"/>
      <c r="E60" s="65">
        <v>200</v>
      </c>
      <c r="F60" s="65">
        <v>100</v>
      </c>
      <c r="G60" s="65">
        <v>100</v>
      </c>
      <c r="H60" s="65">
        <v>50</v>
      </c>
      <c r="I60" s="65">
        <v>450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1:32">
      <c r="A61" s="68" t="s">
        <v>216</v>
      </c>
      <c r="B61" s="50" t="s">
        <v>152</v>
      </c>
      <c r="C61" s="69"/>
      <c r="D61" s="65"/>
      <c r="E61" s="65"/>
      <c r="F61" s="65">
        <v>50</v>
      </c>
      <c r="G61" s="65"/>
      <c r="H61" s="65"/>
      <c r="I61" s="65">
        <v>50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1:32">
      <c r="A62" s="68" t="s">
        <v>220</v>
      </c>
      <c r="B62" s="50" t="s">
        <v>30</v>
      </c>
      <c r="C62" s="69"/>
      <c r="D62" s="65"/>
      <c r="E62" s="65">
        <v>50</v>
      </c>
      <c r="F62" s="65"/>
      <c r="G62" s="65"/>
      <c r="H62" s="65"/>
      <c r="I62" s="65">
        <v>50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32">
      <c r="A63" s="68" t="s">
        <v>172</v>
      </c>
      <c r="B63" s="50" t="s">
        <v>30</v>
      </c>
      <c r="C63" s="69"/>
      <c r="D63" s="65"/>
      <c r="E63" s="65">
        <v>950</v>
      </c>
      <c r="F63" s="65">
        <v>1850</v>
      </c>
      <c r="G63" s="65">
        <v>50</v>
      </c>
      <c r="H63" s="65">
        <v>150</v>
      </c>
      <c r="I63" s="65">
        <v>3000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 spans="1:32">
      <c r="A64" s="68" t="s">
        <v>159</v>
      </c>
      <c r="B64" s="50" t="s">
        <v>30</v>
      </c>
      <c r="C64" s="69"/>
      <c r="D64" s="65"/>
      <c r="E64" s="65"/>
      <c r="F64" s="65"/>
      <c r="G64" s="65">
        <v>2650</v>
      </c>
      <c r="H64" s="65">
        <v>3200</v>
      </c>
      <c r="I64" s="65">
        <v>5850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 spans="1:32">
      <c r="A65" s="68" t="s">
        <v>159</v>
      </c>
      <c r="B65" s="50" t="s">
        <v>18</v>
      </c>
      <c r="C65" s="69"/>
      <c r="D65" s="65"/>
      <c r="E65" s="65">
        <v>1350</v>
      </c>
      <c r="F65" s="65">
        <v>2950</v>
      </c>
      <c r="G65" s="65">
        <v>150</v>
      </c>
      <c r="H65" s="65">
        <v>100</v>
      </c>
      <c r="I65" s="65">
        <v>4550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  <row r="66" spans="1:32">
      <c r="A66" s="68" t="s">
        <v>159</v>
      </c>
      <c r="B66" s="50" t="s">
        <v>16</v>
      </c>
      <c r="C66" s="69"/>
      <c r="D66" s="65"/>
      <c r="E66" s="65"/>
      <c r="F66" s="65"/>
      <c r="G66" s="65">
        <v>50</v>
      </c>
      <c r="H66" s="65"/>
      <c r="I66" s="65">
        <v>50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</row>
    <row r="67" spans="1:32">
      <c r="A67" s="68" t="s">
        <v>242</v>
      </c>
      <c r="B67" s="50" t="s">
        <v>16</v>
      </c>
      <c r="C67" s="69"/>
      <c r="D67" s="65"/>
      <c r="E67" s="65"/>
      <c r="F67" s="65">
        <v>1150</v>
      </c>
      <c r="G67" s="65">
        <v>2300</v>
      </c>
      <c r="H67" s="65">
        <v>900</v>
      </c>
      <c r="I67" s="65">
        <v>4350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 spans="1:32">
      <c r="A68" s="68" t="s">
        <v>244</v>
      </c>
      <c r="B68" s="50" t="s">
        <v>152</v>
      </c>
      <c r="C68" s="69"/>
      <c r="D68" s="65"/>
      <c r="E68" s="65"/>
      <c r="F68" s="65"/>
      <c r="G68" s="65"/>
      <c r="H68" s="65">
        <v>50</v>
      </c>
      <c r="I68" s="65">
        <v>50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 spans="1:32">
      <c r="A69" s="68" t="s">
        <v>244</v>
      </c>
      <c r="B69" s="50" t="s">
        <v>245</v>
      </c>
      <c r="C69" s="69"/>
      <c r="D69" s="65"/>
      <c r="E69" s="65"/>
      <c r="F69" s="65">
        <v>50</v>
      </c>
      <c r="G69" s="65">
        <v>50</v>
      </c>
      <c r="H69" s="65"/>
      <c r="I69" s="65">
        <v>100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</row>
    <row r="70" spans="1:32">
      <c r="A70" s="68" t="s">
        <v>246</v>
      </c>
      <c r="B70" s="50" t="s">
        <v>55</v>
      </c>
      <c r="C70" s="69"/>
      <c r="D70" s="65"/>
      <c r="E70" s="65"/>
      <c r="F70" s="65">
        <v>50</v>
      </c>
      <c r="G70" s="65"/>
      <c r="H70" s="65"/>
      <c r="I70" s="65">
        <v>50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 spans="1:32">
      <c r="A71" s="68" t="s">
        <v>248</v>
      </c>
      <c r="B71" s="50" t="s">
        <v>224</v>
      </c>
      <c r="C71" s="69"/>
      <c r="D71" s="65"/>
      <c r="E71" s="65"/>
      <c r="F71" s="65">
        <v>50</v>
      </c>
      <c r="G71" s="65"/>
      <c r="H71" s="65"/>
      <c r="I71" s="65">
        <v>50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</row>
    <row r="72" spans="1:32">
      <c r="A72" s="68" t="s">
        <v>249</v>
      </c>
      <c r="B72" s="50" t="s">
        <v>288</v>
      </c>
      <c r="C72" s="69"/>
      <c r="D72" s="65"/>
      <c r="E72" s="65"/>
      <c r="F72" s="65"/>
      <c r="G72" s="65"/>
      <c r="H72" s="65">
        <v>3100</v>
      </c>
      <c r="I72" s="65">
        <v>3100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 spans="1:32">
      <c r="A73" s="68" t="s">
        <v>249</v>
      </c>
      <c r="B73" s="50" t="s">
        <v>152</v>
      </c>
      <c r="C73" s="69"/>
      <c r="D73" s="65"/>
      <c r="E73" s="65"/>
      <c r="F73" s="65">
        <v>1200</v>
      </c>
      <c r="G73" s="65">
        <v>3000</v>
      </c>
      <c r="H73" s="65"/>
      <c r="I73" s="65">
        <v>4200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 spans="1:32">
      <c r="A74" s="68" t="s">
        <v>253</v>
      </c>
      <c r="B74" s="50" t="s">
        <v>30</v>
      </c>
      <c r="C74" s="69"/>
      <c r="D74" s="65"/>
      <c r="E74" s="65"/>
      <c r="F74" s="65"/>
      <c r="G74" s="65">
        <v>100</v>
      </c>
      <c r="H74" s="65"/>
      <c r="I74" s="65">
        <v>100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 spans="1:32">
      <c r="A75" s="68" t="s">
        <v>253</v>
      </c>
      <c r="B75" s="50" t="s">
        <v>18</v>
      </c>
      <c r="C75" s="69"/>
      <c r="D75" s="65"/>
      <c r="E75" s="65"/>
      <c r="F75" s="65"/>
      <c r="G75" s="65">
        <v>50</v>
      </c>
      <c r="H75" s="65"/>
      <c r="I75" s="65">
        <v>50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</row>
    <row r="76" spans="1:32">
      <c r="A76" s="68" t="s">
        <v>253</v>
      </c>
      <c r="B76" s="50" t="s">
        <v>254</v>
      </c>
      <c r="C76" s="69"/>
      <c r="D76" s="65"/>
      <c r="E76" s="65"/>
      <c r="F76" s="65"/>
      <c r="G76" s="65">
        <v>50</v>
      </c>
      <c r="H76" s="65"/>
      <c r="I76" s="65">
        <v>50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</row>
    <row r="77" spans="1:32">
      <c r="A77" s="68" t="s">
        <v>255</v>
      </c>
      <c r="B77" s="50" t="s">
        <v>30</v>
      </c>
      <c r="C77" s="69"/>
      <c r="D77" s="65"/>
      <c r="E77" s="65"/>
      <c r="F77" s="65"/>
      <c r="G77" s="65">
        <v>50</v>
      </c>
      <c r="H77" s="65"/>
      <c r="I77" s="65">
        <v>50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</row>
    <row r="78" spans="1:32">
      <c r="A78" s="68" t="s">
        <v>255</v>
      </c>
      <c r="B78" s="50" t="s">
        <v>152</v>
      </c>
      <c r="C78" s="69"/>
      <c r="D78" s="65"/>
      <c r="E78" s="65"/>
      <c r="F78" s="65"/>
      <c r="G78" s="65">
        <v>150</v>
      </c>
      <c r="H78" s="65">
        <v>42</v>
      </c>
      <c r="I78" s="65">
        <v>192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</row>
    <row r="79" spans="1:32">
      <c r="A79" s="68" t="s">
        <v>261</v>
      </c>
      <c r="B79" s="50" t="s">
        <v>30</v>
      </c>
      <c r="C79" s="69"/>
      <c r="D79" s="65"/>
      <c r="E79" s="65"/>
      <c r="F79" s="65"/>
      <c r="G79" s="65">
        <v>2550</v>
      </c>
      <c r="H79" s="65">
        <v>2750</v>
      </c>
      <c r="I79" s="65">
        <v>5300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</row>
    <row r="80" spans="1:32">
      <c r="A80" s="68" t="s">
        <v>263</v>
      </c>
      <c r="B80" s="50" t="s">
        <v>262</v>
      </c>
      <c r="C80" s="69"/>
      <c r="D80" s="65"/>
      <c r="E80" s="65"/>
      <c r="F80" s="65"/>
      <c r="G80" s="65">
        <v>50</v>
      </c>
      <c r="H80" s="65"/>
      <c r="I80" s="65">
        <v>50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 spans="1:32">
      <c r="A81" s="68" t="s">
        <v>264</v>
      </c>
      <c r="B81" s="50" t="s">
        <v>30</v>
      </c>
      <c r="C81" s="69"/>
      <c r="D81" s="65"/>
      <c r="E81" s="65"/>
      <c r="F81" s="65"/>
      <c r="G81" s="65">
        <v>50</v>
      </c>
      <c r="H81" s="65"/>
      <c r="I81" s="65">
        <v>50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</row>
    <row r="82" spans="1:32">
      <c r="A82" s="68" t="s">
        <v>264</v>
      </c>
      <c r="B82" s="50" t="s">
        <v>16</v>
      </c>
      <c r="C82" s="69"/>
      <c r="D82" s="65"/>
      <c r="E82" s="65"/>
      <c r="F82" s="65"/>
      <c r="G82" s="65"/>
      <c r="H82" s="65">
        <v>100</v>
      </c>
      <c r="I82" s="65">
        <v>100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</row>
    <row r="83" spans="1:32">
      <c r="A83" s="68" t="s">
        <v>268</v>
      </c>
      <c r="B83" s="50" t="s">
        <v>18</v>
      </c>
      <c r="C83" s="69"/>
      <c r="D83" s="65"/>
      <c r="E83" s="65"/>
      <c r="F83" s="65"/>
      <c r="G83" s="65">
        <v>100</v>
      </c>
      <c r="H83" s="65"/>
      <c r="I83" s="65">
        <v>100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</row>
    <row r="84" spans="1:32">
      <c r="A84" s="68" t="s">
        <v>276</v>
      </c>
      <c r="B84" s="50" t="s">
        <v>277</v>
      </c>
      <c r="C84" s="69"/>
      <c r="D84" s="65"/>
      <c r="E84" s="65"/>
      <c r="F84" s="65"/>
      <c r="G84" s="65"/>
      <c r="H84" s="65">
        <v>50</v>
      </c>
      <c r="I84" s="65">
        <v>50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</row>
    <row r="85" spans="1:32">
      <c r="A85" s="68" t="s">
        <v>274</v>
      </c>
      <c r="B85" s="50" t="s">
        <v>30</v>
      </c>
      <c r="C85" s="69"/>
      <c r="D85" s="65"/>
      <c r="E85" s="65"/>
      <c r="F85" s="65"/>
      <c r="G85" s="65"/>
      <c r="H85" s="65">
        <v>2000</v>
      </c>
      <c r="I85" s="65">
        <v>2000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</row>
    <row r="86" spans="1:32">
      <c r="A86" s="68" t="s">
        <v>274</v>
      </c>
      <c r="B86" s="50" t="s">
        <v>18</v>
      </c>
      <c r="C86" s="69"/>
      <c r="D86" s="65"/>
      <c r="E86" s="65"/>
      <c r="F86" s="65"/>
      <c r="G86" s="65"/>
      <c r="H86" s="65">
        <v>50</v>
      </c>
      <c r="I86" s="65">
        <v>50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</row>
    <row r="87" spans="1:32">
      <c r="A87" s="68" t="s">
        <v>278</v>
      </c>
      <c r="B87" s="50" t="s">
        <v>30</v>
      </c>
      <c r="C87" s="69"/>
      <c r="D87" s="65"/>
      <c r="E87" s="65"/>
      <c r="F87" s="65"/>
      <c r="G87" s="65"/>
      <c r="H87" s="65">
        <v>1350</v>
      </c>
      <c r="I87" s="65">
        <v>1350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</row>
    <row r="88" spans="1:32">
      <c r="A88" s="68" t="s">
        <v>281</v>
      </c>
      <c r="B88" s="50" t="s">
        <v>18</v>
      </c>
      <c r="C88" s="69"/>
      <c r="D88" s="65"/>
      <c r="E88" s="65"/>
      <c r="F88" s="65"/>
      <c r="G88" s="65"/>
      <c r="H88" s="65">
        <v>250</v>
      </c>
      <c r="I88" s="65">
        <v>250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</row>
    <row r="89" spans="1:32">
      <c r="A89" s="68" t="s">
        <v>281</v>
      </c>
      <c r="B89" s="50" t="s">
        <v>282</v>
      </c>
      <c r="C89" s="69"/>
      <c r="D89" s="65"/>
      <c r="E89" s="65"/>
      <c r="F89" s="65"/>
      <c r="G89" s="65"/>
      <c r="H89" s="65">
        <v>200</v>
      </c>
      <c r="I89" s="65">
        <v>200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</row>
    <row r="90" spans="1:32">
      <c r="A90" s="68" t="s">
        <v>284</v>
      </c>
      <c r="B90" s="50" t="s">
        <v>30</v>
      </c>
      <c r="C90" s="69"/>
      <c r="D90" s="65"/>
      <c r="E90" s="65"/>
      <c r="F90" s="65"/>
      <c r="G90" s="65"/>
      <c r="H90" s="65">
        <v>750</v>
      </c>
      <c r="I90" s="65">
        <v>750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</row>
    <row r="91" spans="1:32">
      <c r="A91" s="68" t="s">
        <v>286</v>
      </c>
      <c r="B91" s="50" t="s">
        <v>30</v>
      </c>
      <c r="C91" s="69"/>
      <c r="D91" s="65"/>
      <c r="E91" s="65"/>
      <c r="F91" s="65"/>
      <c r="G91" s="65"/>
      <c r="H91" s="65">
        <v>1200</v>
      </c>
      <c r="I91" s="65">
        <v>1200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 spans="1:32">
      <c r="A92" s="68" t="s">
        <v>23</v>
      </c>
      <c r="B92" s="64"/>
      <c r="C92" s="69"/>
      <c r="D92" s="65">
        <v>41300</v>
      </c>
      <c r="E92" s="65">
        <v>40645</v>
      </c>
      <c r="F92" s="65">
        <v>44203</v>
      </c>
      <c r="G92" s="65">
        <v>42500</v>
      </c>
      <c r="H92" s="65">
        <v>43542</v>
      </c>
      <c r="I92" s="65">
        <v>212190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</row>
    <row r="93" spans="1:3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</row>
    <row r="94" spans="1:3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</row>
    <row r="95" spans="1:3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</row>
    <row r="96" spans="1:3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</row>
    <row r="97" spans="1:3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</row>
    <row r="98" spans="1:3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</row>
    <row r="99" spans="1:3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</row>
    <row r="100" spans="1:3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</row>
    <row r="101" spans="1:3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</row>
    <row r="102" spans="1:3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</row>
    <row r="103" spans="1:3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</row>
    <row r="104" spans="1:3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</row>
    <row r="105" spans="1:3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</row>
    <row r="106" spans="1:3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</row>
    <row r="107" spans="1:3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</row>
    <row r="108" spans="1:3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</row>
    <row r="109" spans="1:3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</row>
    <row r="110" spans="1:3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</row>
    <row r="111" spans="1:3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</row>
    <row r="112" spans="1:3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</row>
    <row r="113" spans="1:3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</row>
    <row r="114" spans="1:3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</row>
    <row r="115" spans="1:3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</row>
    <row r="116" spans="1:3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</row>
    <row r="117" spans="1:3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</row>
    <row r="118" spans="1:3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</row>
    <row r="119" spans="1:3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</row>
    <row r="120" spans="1:3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</row>
    <row r="121" spans="1:3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</row>
    <row r="122" spans="1:3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</row>
    <row r="123" spans="1:3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</row>
    <row r="124" spans="1:3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</row>
    <row r="125" spans="1:3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</row>
    <row r="126" spans="1:3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</row>
    <row r="127" spans="1:3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</row>
    <row r="128" spans="1:3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</row>
    <row r="129" spans="1:3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</row>
    <row r="130" spans="1:3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</row>
    <row r="131" spans="1:3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</row>
    <row r="132" spans="1: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</row>
    <row r="133" spans="1:3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 spans="1:3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 spans="1:3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 spans="1:3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 spans="1:3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 spans="1:3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</row>
    <row r="139" spans="1:3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</row>
    <row r="140" spans="1:3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 spans="1:3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</row>
    <row r="142" spans="1:3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</row>
    <row r="143" spans="1:3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</row>
    <row r="144" spans="1:3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 spans="1:3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 spans="1:3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 spans="1:3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 spans="1:3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 spans="1:3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C000"/>
  </sheetPr>
  <dimension ref="A1:S133"/>
  <sheetViews>
    <sheetView zoomScale="85" zoomScaleNormal="85" workbookViewId="0">
      <pane ySplit="4" topLeftCell="A114" activePane="bottomLeft" state="frozen"/>
      <selection activeCell="P11" sqref="P11:P12"/>
      <selection pane="bottomLeft" activeCell="O104" sqref="O104"/>
    </sheetView>
  </sheetViews>
  <sheetFormatPr defaultRowHeight="15.75"/>
  <cols>
    <col min="1" max="1" width="4.42578125" style="85" customWidth="1"/>
    <col min="2" max="2" width="9.5703125" style="83" bestFit="1" customWidth="1"/>
    <col min="3" max="3" width="9.42578125" style="83" bestFit="1" customWidth="1"/>
    <col min="4" max="4" width="6.28515625" style="84" customWidth="1"/>
    <col min="5" max="5" width="7.85546875" style="84" customWidth="1"/>
    <col min="6" max="6" width="23.5703125" style="84" bestFit="1" customWidth="1"/>
    <col min="7" max="7" width="16.28515625" style="84" bestFit="1" customWidth="1"/>
    <col min="8" max="8" width="10.85546875" style="84" customWidth="1"/>
    <col min="9" max="9" width="12.42578125" style="84" bestFit="1" customWidth="1"/>
    <col min="10" max="10" width="11.5703125" style="84" bestFit="1" customWidth="1"/>
    <col min="11" max="11" width="12.42578125" style="84" bestFit="1" customWidth="1"/>
    <col min="12" max="12" width="10.42578125" style="84" bestFit="1" customWidth="1"/>
    <col min="13" max="13" width="9.28515625" style="83" bestFit="1" customWidth="1"/>
    <col min="14" max="14" width="8.5703125" style="83" bestFit="1" customWidth="1"/>
    <col min="15" max="15" width="11" style="84" bestFit="1" customWidth="1"/>
    <col min="16" max="16" width="13.85546875" style="84" bestFit="1" customWidth="1"/>
    <col min="17" max="17" width="12.85546875" style="84" bestFit="1" customWidth="1"/>
    <col min="18" max="18" width="12.140625" style="84" bestFit="1" customWidth="1"/>
    <col min="19" max="19" width="75.28515625" style="84" bestFit="1" customWidth="1"/>
    <col min="20" max="16384" width="9.140625" style="85"/>
  </cols>
  <sheetData>
    <row r="1" spans="2:19" ht="15">
      <c r="B1" s="105"/>
      <c r="C1" s="105"/>
      <c r="D1" s="106"/>
      <c r="E1" s="106"/>
      <c r="F1" s="106"/>
      <c r="G1" s="105" t="s">
        <v>117</v>
      </c>
      <c r="H1" s="106"/>
      <c r="I1" s="106"/>
      <c r="J1" s="106"/>
      <c r="K1" s="106"/>
      <c r="L1" s="106"/>
      <c r="M1" s="105"/>
      <c r="N1" s="105"/>
      <c r="O1" s="106"/>
      <c r="P1" s="106"/>
      <c r="Q1" s="106"/>
      <c r="R1" s="106"/>
      <c r="S1" s="106"/>
    </row>
    <row r="2" spans="2:19" ht="27" customHeight="1">
      <c r="B2" s="107"/>
      <c r="C2" s="107"/>
      <c r="D2" s="107"/>
      <c r="E2" s="107"/>
      <c r="F2" s="107"/>
      <c r="G2" s="108">
        <f>H2-K2</f>
        <v>-3234</v>
      </c>
      <c r="H2" s="109">
        <f>SUBTOTAL(9,H5:H1048576)</f>
        <v>202300</v>
      </c>
      <c r="I2" s="109">
        <f>SUBTOTAL(9,I5:I1048576)</f>
        <v>224100</v>
      </c>
      <c r="J2" s="109">
        <f>SUBTOTAL(9,J5:J1048576)</f>
        <v>200700</v>
      </c>
      <c r="K2" s="109">
        <f>SUBTOTAL(9,K5:K1048576)</f>
        <v>205534</v>
      </c>
      <c r="L2" s="110">
        <f>(K2)/I2</f>
        <v>0.91715305667112901</v>
      </c>
      <c r="M2" s="109">
        <f>SUBTOTAL(9,M5:M1048576)</f>
        <v>2284</v>
      </c>
      <c r="N2" s="109">
        <f>SUBTOTAL(9,N5:N1048576)</f>
        <v>771</v>
      </c>
      <c r="O2" s="111">
        <f>SUBTOTAL(1,O5:O1048576)</f>
        <v>269.34722222222217</v>
      </c>
      <c r="P2" s="89">
        <f>SUBTOTAL(1,P5:P1048576)</f>
        <v>10.69014565971313</v>
      </c>
      <c r="Q2" s="109"/>
      <c r="R2" s="109"/>
      <c r="S2" s="106"/>
    </row>
    <row r="3" spans="2:19" s="82" customFormat="1" ht="30" customHeight="1">
      <c r="B3" s="175" t="s">
        <v>209</v>
      </c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</row>
    <row r="4" spans="2:19" ht="45">
      <c r="B4" s="112" t="s">
        <v>0</v>
      </c>
      <c r="C4" s="112" t="s">
        <v>1</v>
      </c>
      <c r="D4" s="112" t="s">
        <v>2</v>
      </c>
      <c r="E4" s="112" t="s">
        <v>3</v>
      </c>
      <c r="F4" s="113" t="s">
        <v>4</v>
      </c>
      <c r="G4" s="113" t="s">
        <v>5</v>
      </c>
      <c r="H4" s="112" t="s">
        <v>6</v>
      </c>
      <c r="I4" s="113" t="s">
        <v>7</v>
      </c>
      <c r="J4" s="113" t="s">
        <v>8</v>
      </c>
      <c r="K4" s="112" t="s">
        <v>10</v>
      </c>
      <c r="L4" s="112" t="s">
        <v>38</v>
      </c>
      <c r="M4" s="112" t="s">
        <v>39</v>
      </c>
      <c r="N4" s="112" t="s">
        <v>40</v>
      </c>
      <c r="O4" s="113" t="s">
        <v>12</v>
      </c>
      <c r="P4" s="113" t="s">
        <v>13</v>
      </c>
      <c r="Q4" s="113" t="s">
        <v>14</v>
      </c>
      <c r="R4" s="114" t="s">
        <v>116</v>
      </c>
      <c r="S4" s="113" t="s">
        <v>15</v>
      </c>
    </row>
    <row r="5" spans="2:19" ht="15">
      <c r="B5" s="115">
        <v>45748</v>
      </c>
      <c r="C5" s="128" t="s">
        <v>33</v>
      </c>
      <c r="D5" s="116" t="s">
        <v>114</v>
      </c>
      <c r="E5" s="132" t="s">
        <v>47</v>
      </c>
      <c r="F5" s="128" t="s">
        <v>51</v>
      </c>
      <c r="G5" s="131" t="s">
        <v>184</v>
      </c>
      <c r="H5" s="117">
        <v>3500</v>
      </c>
      <c r="I5" s="131">
        <v>3700</v>
      </c>
      <c r="J5" s="131">
        <v>3500</v>
      </c>
      <c r="K5" s="132">
        <v>3531</v>
      </c>
      <c r="L5" s="126">
        <f>(K5)/I5</f>
        <v>0.95432432432432435</v>
      </c>
      <c r="M5" s="132">
        <v>30</v>
      </c>
      <c r="N5" s="132">
        <v>10</v>
      </c>
      <c r="O5" s="118">
        <f t="shared" ref="O5" si="0">K5/N5</f>
        <v>353.1</v>
      </c>
      <c r="P5" s="119">
        <f t="shared" ref="P5:P6" si="1">O5/M5</f>
        <v>11.770000000000001</v>
      </c>
      <c r="Q5" s="131" t="s">
        <v>140</v>
      </c>
      <c r="R5" s="134" t="s">
        <v>139</v>
      </c>
      <c r="S5" s="120"/>
    </row>
    <row r="6" spans="2:19" ht="15">
      <c r="B6" s="115">
        <v>45748</v>
      </c>
      <c r="C6" s="128" t="s">
        <v>17</v>
      </c>
      <c r="D6" s="116" t="s">
        <v>114</v>
      </c>
      <c r="E6" s="132" t="s">
        <v>47</v>
      </c>
      <c r="F6" s="128" t="s">
        <v>183</v>
      </c>
      <c r="G6" s="131" t="s">
        <v>30</v>
      </c>
      <c r="H6" s="117">
        <v>2800</v>
      </c>
      <c r="I6" s="174">
        <v>3300</v>
      </c>
      <c r="J6" s="131">
        <v>2800</v>
      </c>
      <c r="K6" s="132">
        <v>2026</v>
      </c>
      <c r="L6" s="135">
        <f>(K6+K7)/I6</f>
        <v>0.77727272727272723</v>
      </c>
      <c r="M6" s="173">
        <v>28</v>
      </c>
      <c r="N6" s="173">
        <v>8</v>
      </c>
      <c r="O6" s="118">
        <f>(K6+K7)/N6</f>
        <v>320.625</v>
      </c>
      <c r="P6" s="119">
        <f t="shared" si="1"/>
        <v>11.450892857142858</v>
      </c>
      <c r="Q6" s="174" t="s">
        <v>186</v>
      </c>
      <c r="R6" s="134"/>
      <c r="S6" s="120"/>
    </row>
    <row r="7" spans="2:19" ht="15">
      <c r="B7" s="115">
        <v>45748</v>
      </c>
      <c r="C7" s="128" t="s">
        <v>17</v>
      </c>
      <c r="D7" s="116" t="s">
        <v>114</v>
      </c>
      <c r="E7" s="132" t="s">
        <v>47</v>
      </c>
      <c r="F7" s="128" t="s">
        <v>176</v>
      </c>
      <c r="G7" s="131" t="s">
        <v>30</v>
      </c>
      <c r="H7" s="117"/>
      <c r="I7" s="174"/>
      <c r="J7" s="131"/>
      <c r="K7" s="132">
        <v>539</v>
      </c>
      <c r="L7" s="135"/>
      <c r="M7" s="173"/>
      <c r="N7" s="173"/>
      <c r="O7" s="132"/>
      <c r="P7" s="132"/>
      <c r="Q7" s="174"/>
      <c r="R7" s="134"/>
      <c r="S7" s="120"/>
    </row>
    <row r="8" spans="2:19" ht="15">
      <c r="B8" s="115">
        <v>45748</v>
      </c>
      <c r="C8" s="132" t="s">
        <v>32</v>
      </c>
      <c r="D8" s="116" t="s">
        <v>114</v>
      </c>
      <c r="E8" s="132" t="s">
        <v>47</v>
      </c>
      <c r="F8" s="128" t="s">
        <v>180</v>
      </c>
      <c r="G8" s="131" t="s">
        <v>30</v>
      </c>
      <c r="H8" s="117">
        <v>1600</v>
      </c>
      <c r="I8" s="174">
        <v>2700</v>
      </c>
      <c r="J8" s="131">
        <v>1600</v>
      </c>
      <c r="K8" s="132">
        <v>1998</v>
      </c>
      <c r="L8" s="135">
        <f>(K8)/I8</f>
        <v>0.74</v>
      </c>
      <c r="M8" s="173">
        <v>34</v>
      </c>
      <c r="N8" s="173">
        <v>10</v>
      </c>
      <c r="O8" s="118">
        <f>(K8+K9)/N8</f>
        <v>206.8</v>
      </c>
      <c r="P8" s="119">
        <f t="shared" ref="P8" si="2">O8/M8</f>
        <v>6.0823529411764712</v>
      </c>
      <c r="Q8" s="174" t="s">
        <v>153</v>
      </c>
      <c r="R8" s="134"/>
      <c r="S8" s="120"/>
    </row>
    <row r="9" spans="2:19" ht="15">
      <c r="B9" s="115">
        <v>45748</v>
      </c>
      <c r="C9" s="132" t="s">
        <v>32</v>
      </c>
      <c r="D9" s="116" t="s">
        <v>114</v>
      </c>
      <c r="E9" s="132" t="s">
        <v>47</v>
      </c>
      <c r="F9" s="128" t="s">
        <v>169</v>
      </c>
      <c r="G9" s="131" t="s">
        <v>16</v>
      </c>
      <c r="H9" s="117"/>
      <c r="I9" s="174"/>
      <c r="J9" s="131"/>
      <c r="K9" s="132">
        <v>70</v>
      </c>
      <c r="L9" s="135"/>
      <c r="M9" s="173"/>
      <c r="N9" s="173"/>
      <c r="O9" s="132"/>
      <c r="P9" s="132"/>
      <c r="Q9" s="174"/>
      <c r="R9" s="134"/>
      <c r="S9" s="120"/>
    </row>
    <row r="10" spans="2:19" ht="15">
      <c r="B10" s="115">
        <v>45748</v>
      </c>
      <c r="C10" s="128" t="s">
        <v>34</v>
      </c>
      <c r="D10" s="116" t="s">
        <v>114</v>
      </c>
      <c r="E10" s="132" t="s">
        <v>47</v>
      </c>
      <c r="F10" s="128" t="s">
        <v>185</v>
      </c>
      <c r="G10" s="131" t="s">
        <v>181</v>
      </c>
      <c r="H10" s="117">
        <v>3000</v>
      </c>
      <c r="I10" s="131">
        <v>3200</v>
      </c>
      <c r="J10" s="131">
        <v>3000</v>
      </c>
      <c r="K10" s="132">
        <v>2740</v>
      </c>
      <c r="L10" s="126">
        <f>(K10)/I10</f>
        <v>0.85624999999999996</v>
      </c>
      <c r="M10" s="132">
        <v>27</v>
      </c>
      <c r="N10" s="132">
        <v>10</v>
      </c>
      <c r="O10" s="118">
        <f t="shared" ref="O10" si="3">K10/N10</f>
        <v>274</v>
      </c>
      <c r="P10" s="119">
        <f t="shared" ref="P10:P11" si="4">O10/M10</f>
        <v>10.148148148148149</v>
      </c>
      <c r="Q10" s="131" t="s">
        <v>149</v>
      </c>
      <c r="R10" s="134"/>
      <c r="S10" s="120"/>
    </row>
    <row r="11" spans="2:19" ht="15">
      <c r="B11" s="115">
        <v>45748</v>
      </c>
      <c r="C11" s="128" t="s">
        <v>19</v>
      </c>
      <c r="D11" s="116" t="s">
        <v>114</v>
      </c>
      <c r="E11" s="132" t="s">
        <v>47</v>
      </c>
      <c r="F11" s="128" t="s">
        <v>189</v>
      </c>
      <c r="G11" s="131" t="s">
        <v>30</v>
      </c>
      <c r="H11" s="117">
        <v>3000</v>
      </c>
      <c r="I11" s="174">
        <v>3000</v>
      </c>
      <c r="J11" s="131">
        <v>3000</v>
      </c>
      <c r="K11" s="132">
        <v>2985</v>
      </c>
      <c r="L11" s="135">
        <f>(K11)/I11</f>
        <v>0.995</v>
      </c>
      <c r="M11" s="173">
        <v>28</v>
      </c>
      <c r="N11" s="173">
        <v>8</v>
      </c>
      <c r="O11" s="118">
        <f>(K11+K12)/N11</f>
        <v>375</v>
      </c>
      <c r="P11" s="119">
        <f t="shared" si="4"/>
        <v>13.392857142857142</v>
      </c>
      <c r="Q11" s="174" t="s">
        <v>141</v>
      </c>
      <c r="R11" s="134" t="s">
        <v>179</v>
      </c>
      <c r="S11" s="120"/>
    </row>
    <row r="12" spans="2:19" ht="15">
      <c r="B12" s="115">
        <v>45748</v>
      </c>
      <c r="C12" s="128" t="s">
        <v>19</v>
      </c>
      <c r="D12" s="116" t="s">
        <v>114</v>
      </c>
      <c r="E12" s="132" t="s">
        <v>47</v>
      </c>
      <c r="F12" s="128" t="s">
        <v>52</v>
      </c>
      <c r="G12" s="131" t="s">
        <v>16</v>
      </c>
      <c r="H12" s="117"/>
      <c r="I12" s="174"/>
      <c r="J12" s="131"/>
      <c r="K12" s="132">
        <v>15</v>
      </c>
      <c r="L12" s="135"/>
      <c r="M12" s="173"/>
      <c r="N12" s="173"/>
      <c r="O12" s="132"/>
      <c r="P12" s="132"/>
      <c r="Q12" s="174"/>
      <c r="R12" s="134"/>
      <c r="S12" s="120"/>
    </row>
    <row r="13" spans="2:19" ht="15">
      <c r="B13" s="115">
        <v>45748</v>
      </c>
      <c r="C13" s="128" t="s">
        <v>44</v>
      </c>
      <c r="D13" s="116" t="s">
        <v>114</v>
      </c>
      <c r="E13" s="132" t="s">
        <v>47</v>
      </c>
      <c r="F13" s="128" t="s">
        <v>151</v>
      </c>
      <c r="G13" s="131" t="s">
        <v>18</v>
      </c>
      <c r="H13" s="117">
        <v>3200</v>
      </c>
      <c r="I13" s="174"/>
      <c r="J13" s="131"/>
      <c r="K13" s="132"/>
      <c r="L13" s="135" t="s">
        <v>126</v>
      </c>
      <c r="M13" s="173">
        <v>3</v>
      </c>
      <c r="N13" s="173">
        <v>10</v>
      </c>
      <c r="O13" s="118">
        <f>(K13+K14)/N13</f>
        <v>37.9</v>
      </c>
      <c r="P13" s="119">
        <f t="shared" ref="P13" si="5">O13/M13</f>
        <v>12.633333333333333</v>
      </c>
      <c r="Q13" s="174" t="s">
        <v>146</v>
      </c>
      <c r="R13" s="134"/>
      <c r="S13" s="120"/>
    </row>
    <row r="14" spans="2:19" ht="15">
      <c r="B14" s="115">
        <v>45748</v>
      </c>
      <c r="C14" s="128" t="s">
        <v>44</v>
      </c>
      <c r="D14" s="116" t="s">
        <v>114</v>
      </c>
      <c r="E14" s="132" t="s">
        <v>47</v>
      </c>
      <c r="F14" s="128" t="s">
        <v>53</v>
      </c>
      <c r="G14" s="131" t="s">
        <v>30</v>
      </c>
      <c r="H14" s="117"/>
      <c r="I14" s="174"/>
      <c r="J14" s="131"/>
      <c r="K14" s="132">
        <v>379</v>
      </c>
      <c r="L14" s="135"/>
      <c r="M14" s="173"/>
      <c r="N14" s="173"/>
      <c r="O14" s="132"/>
      <c r="P14" s="132"/>
      <c r="Q14" s="174"/>
      <c r="R14" s="134"/>
      <c r="S14" s="120"/>
    </row>
    <row r="15" spans="2:19" ht="15">
      <c r="B15" s="115">
        <v>45748</v>
      </c>
      <c r="C15" s="128" t="s">
        <v>20</v>
      </c>
      <c r="D15" s="116" t="s">
        <v>114</v>
      </c>
      <c r="E15" s="132" t="s">
        <v>47</v>
      </c>
      <c r="F15" s="128" t="s">
        <v>151</v>
      </c>
      <c r="G15" s="131" t="s">
        <v>30</v>
      </c>
      <c r="H15" s="117">
        <v>3200</v>
      </c>
      <c r="I15" s="131">
        <v>3500</v>
      </c>
      <c r="J15" s="131">
        <v>3200</v>
      </c>
      <c r="K15" s="132">
        <v>3159</v>
      </c>
      <c r="L15" s="126">
        <f t="shared" ref="L15:L18" si="6">(K15)/I15</f>
        <v>0.90257142857142858</v>
      </c>
      <c r="M15" s="132">
        <v>30</v>
      </c>
      <c r="N15" s="132">
        <v>10</v>
      </c>
      <c r="O15" s="118">
        <f t="shared" ref="O15:O18" si="7">K15/N15</f>
        <v>315.89999999999998</v>
      </c>
      <c r="P15" s="119">
        <f t="shared" ref="P15:P19" si="8">O15/M15</f>
        <v>10.53</v>
      </c>
      <c r="Q15" s="131" t="s">
        <v>143</v>
      </c>
      <c r="R15" s="125" t="s">
        <v>142</v>
      </c>
      <c r="S15" s="120"/>
    </row>
    <row r="16" spans="2:19" ht="15">
      <c r="B16" s="115">
        <v>45748</v>
      </c>
      <c r="C16" s="128" t="s">
        <v>56</v>
      </c>
      <c r="D16" s="116" t="s">
        <v>114</v>
      </c>
      <c r="E16" s="132" t="s">
        <v>47</v>
      </c>
      <c r="F16" s="128" t="s">
        <v>51</v>
      </c>
      <c r="G16" s="131" t="s">
        <v>184</v>
      </c>
      <c r="H16" s="117">
        <v>3500</v>
      </c>
      <c r="I16" s="128">
        <v>2500</v>
      </c>
      <c r="J16" s="131">
        <v>3500</v>
      </c>
      <c r="K16" s="91">
        <v>2942</v>
      </c>
      <c r="L16" s="126">
        <f>(K16)/I16</f>
        <v>1.1768000000000001</v>
      </c>
      <c r="M16" s="125">
        <v>24</v>
      </c>
      <c r="N16" s="132">
        <v>10</v>
      </c>
      <c r="O16" s="118">
        <f t="shared" si="7"/>
        <v>294.2</v>
      </c>
      <c r="P16" s="119">
        <f t="shared" si="8"/>
        <v>12.258333333333333</v>
      </c>
      <c r="Q16" s="131" t="s">
        <v>144</v>
      </c>
      <c r="R16" s="134" t="s">
        <v>140</v>
      </c>
      <c r="S16" s="120"/>
    </row>
    <row r="17" spans="2:19" ht="15">
      <c r="B17" s="115">
        <v>45748</v>
      </c>
      <c r="C17" s="128" t="s">
        <v>57</v>
      </c>
      <c r="D17" s="116" t="s">
        <v>114</v>
      </c>
      <c r="E17" s="132" t="s">
        <v>47</v>
      </c>
      <c r="F17" s="128" t="s">
        <v>205</v>
      </c>
      <c r="G17" s="131" t="s">
        <v>30</v>
      </c>
      <c r="H17" s="117">
        <v>2500</v>
      </c>
      <c r="I17" s="128">
        <v>3000</v>
      </c>
      <c r="J17" s="131">
        <v>2500</v>
      </c>
      <c r="K17" s="91">
        <v>2080</v>
      </c>
      <c r="L17" s="126">
        <v>1.1768000000000001</v>
      </c>
      <c r="M17" s="125">
        <v>28</v>
      </c>
      <c r="N17" s="132">
        <v>8</v>
      </c>
      <c r="O17" s="118">
        <f t="shared" si="7"/>
        <v>260</v>
      </c>
      <c r="P17" s="119">
        <f t="shared" si="8"/>
        <v>9.2857142857142865</v>
      </c>
      <c r="Q17" s="131" t="s">
        <v>140</v>
      </c>
      <c r="R17" s="134"/>
      <c r="S17" s="120"/>
    </row>
    <row r="18" spans="2:19" ht="15">
      <c r="B18" s="115">
        <v>45748</v>
      </c>
      <c r="C18" s="128" t="s">
        <v>67</v>
      </c>
      <c r="D18" s="116" t="s">
        <v>114</v>
      </c>
      <c r="E18" s="132" t="s">
        <v>47</v>
      </c>
      <c r="F18" s="128" t="s">
        <v>148</v>
      </c>
      <c r="G18" s="131" t="s">
        <v>16</v>
      </c>
      <c r="H18" s="117">
        <v>2500</v>
      </c>
      <c r="I18" s="128">
        <v>3200</v>
      </c>
      <c r="J18" s="131">
        <v>2500</v>
      </c>
      <c r="K18" s="91">
        <v>2405</v>
      </c>
      <c r="L18" s="126">
        <f t="shared" si="6"/>
        <v>0.75156250000000002</v>
      </c>
      <c r="M18" s="125">
        <v>32</v>
      </c>
      <c r="N18" s="132">
        <v>10</v>
      </c>
      <c r="O18" s="118">
        <f t="shared" si="7"/>
        <v>240.5</v>
      </c>
      <c r="P18" s="119">
        <f t="shared" si="8"/>
        <v>7.515625</v>
      </c>
      <c r="Q18" s="131" t="s">
        <v>167</v>
      </c>
      <c r="R18" s="134"/>
      <c r="S18" s="120"/>
    </row>
    <row r="19" spans="2:19" ht="15">
      <c r="B19" s="115">
        <v>45748</v>
      </c>
      <c r="C19" s="128" t="s">
        <v>66</v>
      </c>
      <c r="D19" s="116" t="s">
        <v>114</v>
      </c>
      <c r="E19" s="132" t="s">
        <v>47</v>
      </c>
      <c r="F19" s="128" t="s">
        <v>159</v>
      </c>
      <c r="G19" s="131" t="s">
        <v>18</v>
      </c>
      <c r="H19" s="117">
        <v>3200</v>
      </c>
      <c r="I19" s="138">
        <v>3600</v>
      </c>
      <c r="J19" s="131">
        <v>3200</v>
      </c>
      <c r="K19" s="91">
        <v>2952</v>
      </c>
      <c r="L19" s="135">
        <f>(K19)/I19</f>
        <v>0.82</v>
      </c>
      <c r="M19" s="134">
        <v>35</v>
      </c>
      <c r="N19" s="173">
        <v>10</v>
      </c>
      <c r="O19" s="118">
        <f>(K19+K20)/N19</f>
        <v>366.2</v>
      </c>
      <c r="P19" s="119">
        <f t="shared" si="8"/>
        <v>10.462857142857143</v>
      </c>
      <c r="Q19" s="174" t="s">
        <v>161</v>
      </c>
      <c r="R19" s="134"/>
      <c r="S19" s="120"/>
    </row>
    <row r="20" spans="2:19" ht="15">
      <c r="B20" s="115">
        <v>45748</v>
      </c>
      <c r="C20" s="128" t="s">
        <v>66</v>
      </c>
      <c r="D20" s="116" t="s">
        <v>114</v>
      </c>
      <c r="E20" s="132" t="s">
        <v>47</v>
      </c>
      <c r="F20" s="128" t="s">
        <v>49</v>
      </c>
      <c r="G20" s="131" t="s">
        <v>30</v>
      </c>
      <c r="H20" s="117"/>
      <c r="I20" s="138"/>
      <c r="J20" s="131"/>
      <c r="K20" s="91">
        <v>710</v>
      </c>
      <c r="L20" s="135"/>
      <c r="M20" s="134"/>
      <c r="N20" s="173"/>
      <c r="O20" s="121"/>
      <c r="P20" s="122"/>
      <c r="Q20" s="174"/>
      <c r="R20" s="134"/>
      <c r="S20" s="120"/>
    </row>
    <row r="21" spans="2:19" ht="15">
      <c r="B21" s="115">
        <v>45748</v>
      </c>
      <c r="C21" s="128" t="s">
        <v>68</v>
      </c>
      <c r="D21" s="116" t="s">
        <v>114</v>
      </c>
      <c r="E21" s="132" t="s">
        <v>47</v>
      </c>
      <c r="F21" s="128" t="s">
        <v>156</v>
      </c>
      <c r="G21" s="131" t="s">
        <v>30</v>
      </c>
      <c r="H21" s="117">
        <v>3500</v>
      </c>
      <c r="I21" s="138">
        <v>3500</v>
      </c>
      <c r="J21" s="131">
        <v>3500</v>
      </c>
      <c r="K21" s="91">
        <v>3300</v>
      </c>
      <c r="L21" s="135">
        <f>(K21+K22)/I21</f>
        <v>1.0628571428571429</v>
      </c>
      <c r="M21" s="134">
        <v>28</v>
      </c>
      <c r="N21" s="173">
        <v>10</v>
      </c>
      <c r="O21" s="118">
        <f>(K21+K22)/N21</f>
        <v>372</v>
      </c>
      <c r="P21" s="119">
        <f t="shared" ref="P21" si="9">O21/M21</f>
        <v>13.285714285714286</v>
      </c>
      <c r="Q21" s="174" t="s">
        <v>162</v>
      </c>
      <c r="R21" s="134" t="s">
        <v>145</v>
      </c>
      <c r="S21" s="120"/>
    </row>
    <row r="22" spans="2:19" ht="15">
      <c r="B22" s="115">
        <v>45748</v>
      </c>
      <c r="C22" s="128" t="s">
        <v>68</v>
      </c>
      <c r="D22" s="116" t="s">
        <v>114</v>
      </c>
      <c r="E22" s="132" t="s">
        <v>47</v>
      </c>
      <c r="F22" s="128" t="s">
        <v>174</v>
      </c>
      <c r="G22" s="131" t="s">
        <v>18</v>
      </c>
      <c r="H22" s="117"/>
      <c r="I22" s="138"/>
      <c r="J22" s="131"/>
      <c r="K22" s="91">
        <v>420</v>
      </c>
      <c r="L22" s="135"/>
      <c r="M22" s="134"/>
      <c r="N22" s="173"/>
      <c r="O22" s="121"/>
      <c r="P22" s="122"/>
      <c r="Q22" s="174"/>
      <c r="R22" s="134"/>
      <c r="S22" s="120"/>
    </row>
    <row r="23" spans="2:19" ht="21" customHeight="1">
      <c r="B23" s="115">
        <v>45748</v>
      </c>
      <c r="C23" s="128" t="s">
        <v>69</v>
      </c>
      <c r="D23" s="116" t="s">
        <v>114</v>
      </c>
      <c r="E23" s="132" t="s">
        <v>47</v>
      </c>
      <c r="F23" s="128" t="s">
        <v>151</v>
      </c>
      <c r="G23" s="131" t="s">
        <v>203</v>
      </c>
      <c r="H23" s="117">
        <v>3000</v>
      </c>
      <c r="I23" s="138">
        <v>3000</v>
      </c>
      <c r="J23" s="131">
        <v>3000</v>
      </c>
      <c r="K23" s="91">
        <v>2700</v>
      </c>
      <c r="L23" s="135">
        <f>(K23+K25+K24)/I23</f>
        <v>0.96666666666666667</v>
      </c>
      <c r="M23" s="134">
        <v>27</v>
      </c>
      <c r="N23" s="173">
        <v>10</v>
      </c>
      <c r="O23" s="118">
        <f>(K23+K24+K25)/N23</f>
        <v>290</v>
      </c>
      <c r="P23" s="119">
        <f t="shared" ref="P23" si="10">O23/M23</f>
        <v>10.74074074074074</v>
      </c>
      <c r="Q23" s="174" t="s">
        <v>155</v>
      </c>
      <c r="R23" s="134"/>
      <c r="S23" s="123" t="s">
        <v>206</v>
      </c>
    </row>
    <row r="24" spans="2:19" ht="15">
      <c r="B24" s="115">
        <v>45748</v>
      </c>
      <c r="C24" s="128" t="s">
        <v>69</v>
      </c>
      <c r="D24" s="116" t="s">
        <v>114</v>
      </c>
      <c r="E24" s="132" t="s">
        <v>47</v>
      </c>
      <c r="F24" s="128" t="s">
        <v>151</v>
      </c>
      <c r="G24" s="131" t="s">
        <v>30</v>
      </c>
      <c r="H24" s="117"/>
      <c r="I24" s="138"/>
      <c r="J24" s="131"/>
      <c r="K24" s="91">
        <v>100</v>
      </c>
      <c r="L24" s="135"/>
      <c r="M24" s="134"/>
      <c r="N24" s="173"/>
      <c r="O24" s="121"/>
      <c r="P24" s="122"/>
      <c r="Q24" s="174"/>
      <c r="R24" s="134"/>
      <c r="S24" s="123"/>
    </row>
    <row r="25" spans="2:19" ht="15">
      <c r="B25" s="115">
        <v>45748</v>
      </c>
      <c r="C25" s="128" t="s">
        <v>69</v>
      </c>
      <c r="D25" s="116" t="s">
        <v>114</v>
      </c>
      <c r="E25" s="132" t="s">
        <v>47</v>
      </c>
      <c r="F25" s="128" t="s">
        <v>151</v>
      </c>
      <c r="G25" s="131" t="s">
        <v>207</v>
      </c>
      <c r="H25" s="117">
        <v>500</v>
      </c>
      <c r="I25" s="138"/>
      <c r="J25" s="131">
        <v>500</v>
      </c>
      <c r="K25" s="91">
        <v>100</v>
      </c>
      <c r="L25" s="135"/>
      <c r="M25" s="134"/>
      <c r="N25" s="173"/>
      <c r="O25" s="121"/>
      <c r="P25" s="122"/>
      <c r="Q25" s="174"/>
      <c r="R25" s="134"/>
      <c r="S25" s="123"/>
    </row>
    <row r="26" spans="2:19" ht="15">
      <c r="B26" s="115">
        <v>45748</v>
      </c>
      <c r="C26" s="128" t="s">
        <v>73</v>
      </c>
      <c r="D26" s="116" t="s">
        <v>114</v>
      </c>
      <c r="E26" s="132" t="s">
        <v>47</v>
      </c>
      <c r="F26" s="128" t="s">
        <v>51</v>
      </c>
      <c r="G26" s="131" t="s">
        <v>184</v>
      </c>
      <c r="H26" s="117">
        <v>3000</v>
      </c>
      <c r="I26" s="128">
        <v>3000</v>
      </c>
      <c r="J26" s="131">
        <v>3000</v>
      </c>
      <c r="K26" s="91">
        <v>3200</v>
      </c>
      <c r="L26" s="126">
        <f>(K26)/I26</f>
        <v>1.0666666666666667</v>
      </c>
      <c r="M26" s="125">
        <v>28</v>
      </c>
      <c r="N26" s="132">
        <v>10</v>
      </c>
      <c r="O26" s="118">
        <f t="shared" ref="O26:O28" si="11">K26/N26</f>
        <v>320</v>
      </c>
      <c r="P26" s="119">
        <f t="shared" ref="P26:P28" si="12">O26/M26</f>
        <v>11.428571428571429</v>
      </c>
      <c r="Q26" s="131" t="s">
        <v>163</v>
      </c>
      <c r="R26" s="125" t="s">
        <v>146</v>
      </c>
      <c r="S26" s="120"/>
    </row>
    <row r="27" spans="2:19" ht="15">
      <c r="B27" s="115">
        <v>45748</v>
      </c>
      <c r="C27" s="128" t="s">
        <v>150</v>
      </c>
      <c r="D27" s="116" t="s">
        <v>114</v>
      </c>
      <c r="E27" s="132" t="s">
        <v>47</v>
      </c>
      <c r="F27" s="128" t="s">
        <v>156</v>
      </c>
      <c r="G27" s="131" t="s">
        <v>30</v>
      </c>
      <c r="H27" s="117">
        <v>3500</v>
      </c>
      <c r="I27" s="128">
        <v>3500</v>
      </c>
      <c r="J27" s="131">
        <v>3500</v>
      </c>
      <c r="K27" s="91">
        <v>3550</v>
      </c>
      <c r="L27" s="126">
        <f>(K27)/I27</f>
        <v>1.0142857142857142</v>
      </c>
      <c r="M27" s="125">
        <v>28</v>
      </c>
      <c r="N27" s="132">
        <v>10</v>
      </c>
      <c r="O27" s="118">
        <f t="shared" si="11"/>
        <v>355</v>
      </c>
      <c r="P27" s="119">
        <f t="shared" si="12"/>
        <v>12.678571428571429</v>
      </c>
      <c r="Q27" s="131" t="s">
        <v>155</v>
      </c>
      <c r="R27" s="134" t="s">
        <v>193</v>
      </c>
      <c r="S27" s="120"/>
    </row>
    <row r="28" spans="2:19" ht="15">
      <c r="B28" s="115">
        <v>45748</v>
      </c>
      <c r="C28" s="128" t="s">
        <v>113</v>
      </c>
      <c r="D28" s="116" t="s">
        <v>114</v>
      </c>
      <c r="E28" s="132" t="s">
        <v>47</v>
      </c>
      <c r="F28" s="128" t="s">
        <v>172</v>
      </c>
      <c r="G28" s="131" t="s">
        <v>30</v>
      </c>
      <c r="H28" s="117">
        <v>3000</v>
      </c>
      <c r="I28" s="128">
        <v>3000</v>
      </c>
      <c r="J28" s="131">
        <v>3000</v>
      </c>
      <c r="K28" s="91">
        <v>1200</v>
      </c>
      <c r="L28" s="126">
        <f>(K28)/I28</f>
        <v>0.4</v>
      </c>
      <c r="M28" s="125">
        <v>18</v>
      </c>
      <c r="N28" s="132">
        <v>10</v>
      </c>
      <c r="O28" s="118">
        <f t="shared" si="11"/>
        <v>120</v>
      </c>
      <c r="P28" s="119">
        <f t="shared" si="12"/>
        <v>6.666666666666667</v>
      </c>
      <c r="Q28" s="131" t="s">
        <v>147</v>
      </c>
      <c r="R28" s="134"/>
      <c r="S28" s="120" t="s">
        <v>160</v>
      </c>
    </row>
    <row r="29" spans="2:19" ht="15">
      <c r="B29" s="115">
        <v>45749</v>
      </c>
      <c r="C29" s="128" t="s">
        <v>33</v>
      </c>
      <c r="D29" s="116" t="s">
        <v>114</v>
      </c>
      <c r="E29" s="132" t="s">
        <v>47</v>
      </c>
      <c r="F29" s="128" t="s">
        <v>51</v>
      </c>
      <c r="G29" s="131" t="s">
        <v>184</v>
      </c>
      <c r="H29" s="117">
        <v>3500</v>
      </c>
      <c r="I29" s="131">
        <v>3500</v>
      </c>
      <c r="J29" s="131">
        <v>3500</v>
      </c>
      <c r="K29" s="132">
        <v>3569</v>
      </c>
      <c r="L29" s="126">
        <f>(K29)/I29</f>
        <v>1.0197142857142858</v>
      </c>
      <c r="M29" s="132">
        <v>28</v>
      </c>
      <c r="N29" s="132">
        <v>10</v>
      </c>
      <c r="O29" s="118">
        <f t="shared" ref="O29" si="13">K29/N29</f>
        <v>356.9</v>
      </c>
      <c r="P29" s="119">
        <f t="shared" ref="P29:P30" si="14">O29/M29</f>
        <v>12.74642857142857</v>
      </c>
      <c r="Q29" s="131" t="s">
        <v>225</v>
      </c>
      <c r="R29" s="134" t="s">
        <v>139</v>
      </c>
      <c r="S29" s="120"/>
    </row>
    <row r="30" spans="2:19" ht="15">
      <c r="B30" s="115">
        <v>45749</v>
      </c>
      <c r="C30" s="128" t="s">
        <v>17</v>
      </c>
      <c r="D30" s="116" t="s">
        <v>114</v>
      </c>
      <c r="E30" s="132" t="s">
        <v>47</v>
      </c>
      <c r="F30" s="128" t="s">
        <v>183</v>
      </c>
      <c r="G30" s="131" t="s">
        <v>30</v>
      </c>
      <c r="H30" s="117">
        <v>2000</v>
      </c>
      <c r="I30" s="174">
        <v>3500</v>
      </c>
      <c r="J30" s="131">
        <v>2000</v>
      </c>
      <c r="K30" s="132">
        <v>2730</v>
      </c>
      <c r="L30" s="135">
        <f>(K30+K31+K32)/I30</f>
        <v>1.0042857142857142</v>
      </c>
      <c r="M30" s="173">
        <v>27</v>
      </c>
      <c r="N30" s="173">
        <v>8</v>
      </c>
      <c r="O30" s="118">
        <f>(K30+K31+K32)/N30</f>
        <v>439.375</v>
      </c>
      <c r="P30" s="119">
        <f t="shared" si="14"/>
        <v>16.273148148148149</v>
      </c>
      <c r="Q30" s="174" t="s">
        <v>186</v>
      </c>
      <c r="R30" s="134"/>
      <c r="S30" s="120"/>
    </row>
    <row r="31" spans="2:19" ht="15">
      <c r="B31" s="115">
        <v>45749</v>
      </c>
      <c r="C31" s="128" t="s">
        <v>17</v>
      </c>
      <c r="D31" s="116" t="s">
        <v>114</v>
      </c>
      <c r="E31" s="132" t="s">
        <v>47</v>
      </c>
      <c r="F31" s="128" t="s">
        <v>226</v>
      </c>
      <c r="G31" s="131" t="s">
        <v>16</v>
      </c>
      <c r="H31" s="117">
        <v>700</v>
      </c>
      <c r="I31" s="174"/>
      <c r="J31" s="131">
        <v>700</v>
      </c>
      <c r="K31" s="132">
        <v>641</v>
      </c>
      <c r="L31" s="135"/>
      <c r="M31" s="173"/>
      <c r="N31" s="173"/>
      <c r="O31" s="132"/>
      <c r="P31" s="132"/>
      <c r="Q31" s="174"/>
      <c r="R31" s="134"/>
      <c r="S31" s="120"/>
    </row>
    <row r="32" spans="2:19" ht="15">
      <c r="B32" s="115">
        <v>45749</v>
      </c>
      <c r="C32" s="128" t="s">
        <v>17</v>
      </c>
      <c r="D32" s="116" t="s">
        <v>114</v>
      </c>
      <c r="E32" s="132" t="s">
        <v>47</v>
      </c>
      <c r="F32" s="128" t="s">
        <v>227</v>
      </c>
      <c r="G32" s="131" t="s">
        <v>30</v>
      </c>
      <c r="H32" s="117"/>
      <c r="I32" s="174"/>
      <c r="J32" s="131"/>
      <c r="K32" s="132">
        <v>144</v>
      </c>
      <c r="L32" s="135"/>
      <c r="M32" s="173"/>
      <c r="N32" s="173"/>
      <c r="O32" s="132"/>
      <c r="P32" s="132"/>
      <c r="Q32" s="174"/>
      <c r="R32" s="134"/>
      <c r="S32" s="120"/>
    </row>
    <row r="33" spans="2:19" ht="15">
      <c r="B33" s="115">
        <v>45749</v>
      </c>
      <c r="C33" s="132" t="s">
        <v>32</v>
      </c>
      <c r="D33" s="116" t="s">
        <v>114</v>
      </c>
      <c r="E33" s="132" t="s">
        <v>47</v>
      </c>
      <c r="F33" s="128" t="s">
        <v>180</v>
      </c>
      <c r="G33" s="131" t="s">
        <v>228</v>
      </c>
      <c r="H33" s="117">
        <v>3000</v>
      </c>
      <c r="I33" s="174">
        <v>3100</v>
      </c>
      <c r="J33" s="131">
        <v>3000</v>
      </c>
      <c r="K33" s="132">
        <v>2340</v>
      </c>
      <c r="L33" s="135">
        <f>(K33+K34+K35)/I33</f>
        <v>0.83645161290322578</v>
      </c>
      <c r="M33" s="173">
        <v>32</v>
      </c>
      <c r="N33" s="173">
        <v>10</v>
      </c>
      <c r="O33" s="118">
        <f>(K33+K34+K35)/N33</f>
        <v>259.3</v>
      </c>
      <c r="P33" s="119">
        <f t="shared" ref="P33" si="15">O33/M33</f>
        <v>8.1031250000000004</v>
      </c>
      <c r="Q33" s="174" t="s">
        <v>153</v>
      </c>
      <c r="R33" s="134"/>
      <c r="S33" s="120" t="s">
        <v>229</v>
      </c>
    </row>
    <row r="34" spans="2:19" ht="15">
      <c r="B34" s="115">
        <v>45749</v>
      </c>
      <c r="C34" s="132" t="s">
        <v>32</v>
      </c>
      <c r="D34" s="116" t="s">
        <v>114</v>
      </c>
      <c r="E34" s="132" t="s">
        <v>47</v>
      </c>
      <c r="F34" s="128" t="s">
        <v>180</v>
      </c>
      <c r="G34" s="131" t="s">
        <v>30</v>
      </c>
      <c r="H34" s="117"/>
      <c r="I34" s="174"/>
      <c r="J34" s="131"/>
      <c r="K34" s="132">
        <v>83</v>
      </c>
      <c r="L34" s="135"/>
      <c r="M34" s="173"/>
      <c r="N34" s="173"/>
      <c r="O34" s="132"/>
      <c r="P34" s="132"/>
      <c r="Q34" s="174"/>
      <c r="R34" s="134"/>
      <c r="S34" s="120"/>
    </row>
    <row r="35" spans="2:19" ht="15">
      <c r="B35" s="115">
        <v>45749</v>
      </c>
      <c r="C35" s="132" t="s">
        <v>32</v>
      </c>
      <c r="D35" s="116" t="s">
        <v>114</v>
      </c>
      <c r="E35" s="132" t="s">
        <v>47</v>
      </c>
      <c r="F35" s="128" t="s">
        <v>53</v>
      </c>
      <c r="G35" s="131" t="s">
        <v>30</v>
      </c>
      <c r="H35" s="117"/>
      <c r="I35" s="174"/>
      <c r="J35" s="131"/>
      <c r="K35" s="132">
        <v>170</v>
      </c>
      <c r="L35" s="135"/>
      <c r="M35" s="173"/>
      <c r="N35" s="173"/>
      <c r="O35" s="132"/>
      <c r="P35" s="132"/>
      <c r="Q35" s="174"/>
      <c r="R35" s="134"/>
      <c r="S35" s="120"/>
    </row>
    <row r="36" spans="2:19" ht="15">
      <c r="B36" s="115">
        <v>45749</v>
      </c>
      <c r="C36" s="128" t="s">
        <v>34</v>
      </c>
      <c r="D36" s="116" t="s">
        <v>114</v>
      </c>
      <c r="E36" s="132" t="s">
        <v>47</v>
      </c>
      <c r="F36" s="128" t="s">
        <v>230</v>
      </c>
      <c r="G36" s="131" t="s">
        <v>30</v>
      </c>
      <c r="H36" s="117">
        <v>2000</v>
      </c>
      <c r="I36" s="174">
        <v>3000</v>
      </c>
      <c r="J36" s="131">
        <v>2000</v>
      </c>
      <c r="K36" s="132">
        <v>1810</v>
      </c>
      <c r="L36" s="135">
        <f>(K36+K37)/I36</f>
        <v>0.90066666666666662</v>
      </c>
      <c r="M36" s="173">
        <v>28</v>
      </c>
      <c r="N36" s="173">
        <v>10</v>
      </c>
      <c r="O36" s="118">
        <f>(K36+K37)/N36</f>
        <v>270.2</v>
      </c>
      <c r="P36" s="119">
        <f t="shared" ref="P36" si="16">O36/M36</f>
        <v>9.65</v>
      </c>
      <c r="Q36" s="174" t="s">
        <v>140</v>
      </c>
      <c r="R36" s="134"/>
      <c r="S36" s="120" t="s">
        <v>231</v>
      </c>
    </row>
    <row r="37" spans="2:19" ht="15">
      <c r="B37" s="115">
        <v>45749</v>
      </c>
      <c r="C37" s="128" t="s">
        <v>34</v>
      </c>
      <c r="D37" s="116" t="s">
        <v>114</v>
      </c>
      <c r="E37" s="132" t="s">
        <v>47</v>
      </c>
      <c r="F37" s="128" t="s">
        <v>185</v>
      </c>
      <c r="G37" s="131" t="s">
        <v>181</v>
      </c>
      <c r="H37" s="117">
        <v>700</v>
      </c>
      <c r="I37" s="174"/>
      <c r="J37" s="131">
        <v>700</v>
      </c>
      <c r="K37" s="132">
        <v>892</v>
      </c>
      <c r="L37" s="135"/>
      <c r="M37" s="173"/>
      <c r="N37" s="173"/>
      <c r="O37" s="132"/>
      <c r="P37" s="132"/>
      <c r="Q37" s="174"/>
      <c r="R37" s="134"/>
      <c r="S37" s="120"/>
    </row>
    <row r="38" spans="2:19" ht="15">
      <c r="B38" s="115">
        <v>45749</v>
      </c>
      <c r="C38" s="128" t="s">
        <v>19</v>
      </c>
      <c r="D38" s="116" t="s">
        <v>114</v>
      </c>
      <c r="E38" s="132" t="s">
        <v>47</v>
      </c>
      <c r="F38" s="128" t="s">
        <v>189</v>
      </c>
      <c r="G38" s="131" t="s">
        <v>232</v>
      </c>
      <c r="H38" s="117">
        <v>3200</v>
      </c>
      <c r="I38" s="174">
        <v>3200</v>
      </c>
      <c r="J38" s="131">
        <v>3200</v>
      </c>
      <c r="K38" s="132">
        <v>3200</v>
      </c>
      <c r="L38" s="135">
        <f>(K38+K39)/I38</f>
        <v>1.0453125000000001</v>
      </c>
      <c r="M38" s="173">
        <v>26</v>
      </c>
      <c r="N38" s="173">
        <v>8</v>
      </c>
      <c r="O38" s="118">
        <f>(K38+K39)/N38</f>
        <v>418.125</v>
      </c>
      <c r="P38" s="119">
        <f t="shared" ref="P38" si="17">O38/M38</f>
        <v>16.08173076923077</v>
      </c>
      <c r="Q38" s="174" t="s">
        <v>141</v>
      </c>
      <c r="R38" s="134" t="s">
        <v>179</v>
      </c>
      <c r="S38" s="120"/>
    </row>
    <row r="39" spans="2:19" ht="15">
      <c r="B39" s="115">
        <v>45749</v>
      </c>
      <c r="C39" s="128" t="s">
        <v>19</v>
      </c>
      <c r="D39" s="116" t="s">
        <v>114</v>
      </c>
      <c r="E39" s="132" t="s">
        <v>47</v>
      </c>
      <c r="F39" s="128" t="s">
        <v>52</v>
      </c>
      <c r="G39" s="131" t="s">
        <v>18</v>
      </c>
      <c r="H39" s="117"/>
      <c r="I39" s="174"/>
      <c r="J39" s="131"/>
      <c r="K39" s="132">
        <v>145</v>
      </c>
      <c r="L39" s="135"/>
      <c r="M39" s="173"/>
      <c r="N39" s="173"/>
      <c r="O39" s="132"/>
      <c r="P39" s="132"/>
      <c r="Q39" s="174"/>
      <c r="R39" s="134"/>
      <c r="S39" s="120"/>
    </row>
    <row r="40" spans="2:19" ht="15">
      <c r="B40" s="115">
        <v>45749</v>
      </c>
      <c r="C40" s="128" t="s">
        <v>20</v>
      </c>
      <c r="D40" s="116" t="s">
        <v>114</v>
      </c>
      <c r="E40" s="132" t="s">
        <v>47</v>
      </c>
      <c r="F40" s="128" t="s">
        <v>151</v>
      </c>
      <c r="G40" s="131" t="s">
        <v>30</v>
      </c>
      <c r="H40" s="117">
        <v>3000</v>
      </c>
      <c r="I40" s="131">
        <v>3300</v>
      </c>
      <c r="J40" s="131">
        <v>3000</v>
      </c>
      <c r="K40" s="132">
        <v>2633</v>
      </c>
      <c r="L40" s="126">
        <f t="shared" ref="L40:L44" si="18">(K40)/I40</f>
        <v>0.79787878787878785</v>
      </c>
      <c r="M40" s="132">
        <v>30</v>
      </c>
      <c r="N40" s="132">
        <v>10</v>
      </c>
      <c r="O40" s="118">
        <f t="shared" ref="O40:O44" si="19">K40/N40</f>
        <v>263.3</v>
      </c>
      <c r="P40" s="119">
        <f t="shared" ref="P40:P45" si="20">O40/M40</f>
        <v>8.7766666666666673</v>
      </c>
      <c r="Q40" s="131" t="s">
        <v>233</v>
      </c>
      <c r="R40" s="125" t="s">
        <v>142</v>
      </c>
      <c r="S40" s="120" t="s">
        <v>234</v>
      </c>
    </row>
    <row r="41" spans="2:19" ht="15">
      <c r="B41" s="115">
        <v>45749</v>
      </c>
      <c r="C41" s="128" t="s">
        <v>56</v>
      </c>
      <c r="D41" s="116" t="s">
        <v>114</v>
      </c>
      <c r="E41" s="132" t="s">
        <v>47</v>
      </c>
      <c r="F41" s="128" t="s">
        <v>51</v>
      </c>
      <c r="G41" s="131" t="s">
        <v>184</v>
      </c>
      <c r="H41" s="117">
        <v>2500</v>
      </c>
      <c r="I41" s="128">
        <v>3000</v>
      </c>
      <c r="J41" s="131">
        <v>2500</v>
      </c>
      <c r="K41" s="91">
        <v>2987</v>
      </c>
      <c r="L41" s="126">
        <f>(K41)/I41</f>
        <v>0.9956666666666667</v>
      </c>
      <c r="M41" s="125">
        <v>26</v>
      </c>
      <c r="N41" s="132">
        <v>10</v>
      </c>
      <c r="O41" s="118">
        <f t="shared" si="19"/>
        <v>298.7</v>
      </c>
      <c r="P41" s="119">
        <f t="shared" si="20"/>
        <v>11.488461538461538</v>
      </c>
      <c r="Q41" s="131" t="s">
        <v>144</v>
      </c>
      <c r="R41" s="134" t="s">
        <v>140</v>
      </c>
      <c r="S41" s="120"/>
    </row>
    <row r="42" spans="2:19" ht="15">
      <c r="B42" s="115">
        <v>45749</v>
      </c>
      <c r="C42" s="128" t="s">
        <v>57</v>
      </c>
      <c r="D42" s="116" t="s">
        <v>114</v>
      </c>
      <c r="E42" s="132" t="s">
        <v>47</v>
      </c>
      <c r="F42" s="128" t="s">
        <v>205</v>
      </c>
      <c r="G42" s="131" t="s">
        <v>30</v>
      </c>
      <c r="H42" s="117">
        <v>3000</v>
      </c>
      <c r="I42" s="128">
        <v>3200</v>
      </c>
      <c r="J42" s="131">
        <v>3000</v>
      </c>
      <c r="K42" s="91">
        <v>3122</v>
      </c>
      <c r="L42" s="126">
        <f>(K42)/I42</f>
        <v>0.97562499999999996</v>
      </c>
      <c r="M42" s="125">
        <v>25</v>
      </c>
      <c r="N42" s="132">
        <v>8</v>
      </c>
      <c r="O42" s="118">
        <f t="shared" si="19"/>
        <v>390.25</v>
      </c>
      <c r="P42" s="119">
        <f t="shared" si="20"/>
        <v>15.61</v>
      </c>
      <c r="Q42" s="131" t="s">
        <v>140</v>
      </c>
      <c r="R42" s="134"/>
      <c r="S42" s="120"/>
    </row>
    <row r="43" spans="2:19" ht="15">
      <c r="B43" s="115">
        <v>45749</v>
      </c>
      <c r="C43" s="128" t="s">
        <v>67</v>
      </c>
      <c r="D43" s="116" t="s">
        <v>114</v>
      </c>
      <c r="E43" s="132" t="s">
        <v>47</v>
      </c>
      <c r="F43" s="128" t="s">
        <v>148</v>
      </c>
      <c r="G43" s="131" t="s">
        <v>16</v>
      </c>
      <c r="H43" s="117">
        <v>2500</v>
      </c>
      <c r="I43" s="128">
        <v>3400</v>
      </c>
      <c r="J43" s="131">
        <v>2500</v>
      </c>
      <c r="K43" s="91">
        <v>2525</v>
      </c>
      <c r="L43" s="126">
        <f t="shared" si="18"/>
        <v>0.74264705882352944</v>
      </c>
      <c r="M43" s="125">
        <v>30</v>
      </c>
      <c r="N43" s="132">
        <v>10</v>
      </c>
      <c r="O43" s="118">
        <f t="shared" si="19"/>
        <v>252.5</v>
      </c>
      <c r="P43" s="119">
        <f t="shared" si="20"/>
        <v>8.4166666666666661</v>
      </c>
      <c r="Q43" s="131" t="s">
        <v>167</v>
      </c>
      <c r="R43" s="134"/>
      <c r="S43" s="120"/>
    </row>
    <row r="44" spans="2:19" ht="15">
      <c r="B44" s="115">
        <v>45749</v>
      </c>
      <c r="C44" s="128" t="s">
        <v>66</v>
      </c>
      <c r="D44" s="116" t="s">
        <v>114</v>
      </c>
      <c r="E44" s="132" t="s">
        <v>47</v>
      </c>
      <c r="F44" s="128" t="s">
        <v>159</v>
      </c>
      <c r="G44" s="131" t="s">
        <v>18</v>
      </c>
      <c r="H44" s="117">
        <v>1500</v>
      </c>
      <c r="I44" s="128">
        <v>1500</v>
      </c>
      <c r="J44" s="131">
        <v>1500</v>
      </c>
      <c r="K44" s="91">
        <v>1527</v>
      </c>
      <c r="L44" s="126">
        <f t="shared" si="18"/>
        <v>1.018</v>
      </c>
      <c r="M44" s="125">
        <v>34</v>
      </c>
      <c r="N44" s="132">
        <v>8</v>
      </c>
      <c r="O44" s="118">
        <f t="shared" si="19"/>
        <v>190.875</v>
      </c>
      <c r="P44" s="119">
        <f t="shared" si="20"/>
        <v>5.6139705882352944</v>
      </c>
      <c r="Q44" s="131" t="s">
        <v>161</v>
      </c>
      <c r="R44" s="134"/>
      <c r="S44" s="120"/>
    </row>
    <row r="45" spans="2:19" ht="15">
      <c r="B45" s="115">
        <v>45749</v>
      </c>
      <c r="C45" s="128" t="s">
        <v>68</v>
      </c>
      <c r="D45" s="116" t="s">
        <v>114</v>
      </c>
      <c r="E45" s="132" t="s">
        <v>47</v>
      </c>
      <c r="F45" s="128" t="s">
        <v>156</v>
      </c>
      <c r="G45" s="131" t="s">
        <v>30</v>
      </c>
      <c r="H45" s="117">
        <v>3000</v>
      </c>
      <c r="I45" s="138">
        <v>3100</v>
      </c>
      <c r="J45" s="131">
        <v>3000</v>
      </c>
      <c r="K45" s="91">
        <v>3080</v>
      </c>
      <c r="L45" s="135">
        <f>(K45+K46)/I45</f>
        <v>1.0296774193548388</v>
      </c>
      <c r="M45" s="134">
        <v>29</v>
      </c>
      <c r="N45" s="173">
        <v>10</v>
      </c>
      <c r="O45" s="118">
        <f>(K45+K46)/N45</f>
        <v>319.2</v>
      </c>
      <c r="P45" s="119">
        <f t="shared" si="20"/>
        <v>11.006896551724138</v>
      </c>
      <c r="Q45" s="174" t="s">
        <v>162</v>
      </c>
      <c r="R45" s="134" t="s">
        <v>145</v>
      </c>
      <c r="S45" s="120"/>
    </row>
    <row r="46" spans="2:19" ht="15">
      <c r="B46" s="115">
        <v>45749</v>
      </c>
      <c r="C46" s="128" t="s">
        <v>68</v>
      </c>
      <c r="D46" s="116" t="s">
        <v>114</v>
      </c>
      <c r="E46" s="132" t="s">
        <v>47</v>
      </c>
      <c r="F46" s="128" t="s">
        <v>156</v>
      </c>
      <c r="G46" s="131" t="s">
        <v>152</v>
      </c>
      <c r="H46" s="117"/>
      <c r="I46" s="138"/>
      <c r="J46" s="131"/>
      <c r="K46" s="91">
        <v>112</v>
      </c>
      <c r="L46" s="135"/>
      <c r="M46" s="134"/>
      <c r="N46" s="173"/>
      <c r="O46" s="121"/>
      <c r="P46" s="122"/>
      <c r="Q46" s="174"/>
      <c r="R46" s="134"/>
      <c r="S46" s="120"/>
    </row>
    <row r="47" spans="2:19" ht="21" customHeight="1">
      <c r="B47" s="115">
        <v>45749</v>
      </c>
      <c r="C47" s="128" t="s">
        <v>69</v>
      </c>
      <c r="D47" s="116" t="s">
        <v>114</v>
      </c>
      <c r="E47" s="132" t="s">
        <v>47</v>
      </c>
      <c r="F47" s="128" t="s">
        <v>151</v>
      </c>
      <c r="G47" s="131" t="s">
        <v>235</v>
      </c>
      <c r="H47" s="117">
        <v>2500</v>
      </c>
      <c r="I47" s="138">
        <v>3500</v>
      </c>
      <c r="J47" s="131">
        <v>2500</v>
      </c>
      <c r="K47" s="91">
        <v>2849</v>
      </c>
      <c r="L47" s="135">
        <f>(K47+K48+K49+K50)/I47</f>
        <v>1.042</v>
      </c>
      <c r="M47" s="134">
        <v>30</v>
      </c>
      <c r="N47" s="173">
        <v>10</v>
      </c>
      <c r="O47" s="118">
        <f>(K47+K48+K49+K50)/N47</f>
        <v>364.7</v>
      </c>
      <c r="P47" s="119">
        <f t="shared" ref="P47" si="21">O47/M47</f>
        <v>12.156666666666666</v>
      </c>
      <c r="Q47" s="174" t="s">
        <v>155</v>
      </c>
      <c r="R47" s="134"/>
      <c r="S47" s="123"/>
    </row>
    <row r="48" spans="2:19" ht="15">
      <c r="B48" s="115">
        <v>45749</v>
      </c>
      <c r="C48" s="128" t="s">
        <v>69</v>
      </c>
      <c r="D48" s="116" t="s">
        <v>114</v>
      </c>
      <c r="E48" s="132" t="s">
        <v>47</v>
      </c>
      <c r="F48" s="128" t="s">
        <v>151</v>
      </c>
      <c r="G48" s="131" t="s">
        <v>236</v>
      </c>
      <c r="H48" s="117">
        <v>500</v>
      </c>
      <c r="I48" s="138"/>
      <c r="J48" s="131">
        <v>500</v>
      </c>
      <c r="K48" s="91">
        <v>361</v>
      </c>
      <c r="L48" s="135"/>
      <c r="M48" s="134"/>
      <c r="N48" s="173"/>
      <c r="O48" s="121"/>
      <c r="P48" s="122"/>
      <c r="Q48" s="174"/>
      <c r="R48" s="134"/>
      <c r="S48" s="123"/>
    </row>
    <row r="49" spans="1:19" ht="21" customHeight="1">
      <c r="B49" s="115">
        <v>45749</v>
      </c>
      <c r="C49" s="128" t="s">
        <v>69</v>
      </c>
      <c r="D49" s="116" t="s">
        <v>114</v>
      </c>
      <c r="E49" s="132" t="s">
        <v>47</v>
      </c>
      <c r="F49" s="128" t="s">
        <v>151</v>
      </c>
      <c r="G49" s="131" t="s">
        <v>203</v>
      </c>
      <c r="H49" s="117"/>
      <c r="I49" s="138"/>
      <c r="J49" s="131"/>
      <c r="K49" s="91">
        <v>262</v>
      </c>
      <c r="L49" s="135"/>
      <c r="M49" s="134"/>
      <c r="N49" s="173"/>
      <c r="O49" s="121"/>
      <c r="P49" s="122"/>
      <c r="Q49" s="174"/>
      <c r="R49" s="134"/>
      <c r="S49" s="123"/>
    </row>
    <row r="50" spans="1:19" ht="15">
      <c r="B50" s="115">
        <v>45749</v>
      </c>
      <c r="C50" s="128" t="s">
        <v>69</v>
      </c>
      <c r="D50" s="116" t="s">
        <v>114</v>
      </c>
      <c r="E50" s="132" t="s">
        <v>47</v>
      </c>
      <c r="F50" s="128" t="s">
        <v>151</v>
      </c>
      <c r="G50" s="131" t="s">
        <v>30</v>
      </c>
      <c r="H50" s="117"/>
      <c r="I50" s="138"/>
      <c r="J50" s="131"/>
      <c r="K50" s="91">
        <v>175</v>
      </c>
      <c r="L50" s="135"/>
      <c r="M50" s="134"/>
      <c r="N50" s="173"/>
      <c r="O50" s="121"/>
      <c r="P50" s="122"/>
      <c r="Q50" s="174"/>
      <c r="R50" s="134"/>
      <c r="S50" s="123"/>
    </row>
    <row r="51" spans="1:19" ht="21" customHeight="1">
      <c r="B51" s="115">
        <v>45749</v>
      </c>
      <c r="C51" s="128" t="s">
        <v>70</v>
      </c>
      <c r="D51" s="116" t="s">
        <v>114</v>
      </c>
      <c r="E51" s="132" t="s">
        <v>47</v>
      </c>
      <c r="F51" s="128" t="s">
        <v>172</v>
      </c>
      <c r="G51" s="131" t="s">
        <v>30</v>
      </c>
      <c r="H51" s="117"/>
      <c r="I51" s="128"/>
      <c r="J51" s="131"/>
      <c r="K51" s="91">
        <v>1764</v>
      </c>
      <c r="L51" s="135" t="s">
        <v>126</v>
      </c>
      <c r="M51" s="134">
        <v>27</v>
      </c>
      <c r="N51" s="173">
        <v>10</v>
      </c>
      <c r="O51" s="118">
        <f>(K51+K52)/N51</f>
        <v>181.4</v>
      </c>
      <c r="P51" s="119">
        <f t="shared" ref="P51" si="22">O51/M51</f>
        <v>6.7185185185185183</v>
      </c>
      <c r="Q51" s="174" t="s">
        <v>237</v>
      </c>
      <c r="R51" s="134" t="s">
        <v>193</v>
      </c>
      <c r="S51" s="123"/>
    </row>
    <row r="52" spans="1:19" ht="15">
      <c r="B52" s="115">
        <v>45749</v>
      </c>
      <c r="C52" s="128" t="s">
        <v>70</v>
      </c>
      <c r="D52" s="116" t="s">
        <v>114</v>
      </c>
      <c r="E52" s="132" t="s">
        <v>47</v>
      </c>
      <c r="F52" s="128" t="s">
        <v>49</v>
      </c>
      <c r="G52" s="131" t="s">
        <v>16</v>
      </c>
      <c r="H52" s="117"/>
      <c r="I52" s="128"/>
      <c r="J52" s="131"/>
      <c r="K52" s="91">
        <v>50</v>
      </c>
      <c r="L52" s="135"/>
      <c r="M52" s="134"/>
      <c r="N52" s="173"/>
      <c r="O52" s="121"/>
      <c r="P52" s="122"/>
      <c r="Q52" s="174"/>
      <c r="R52" s="134"/>
      <c r="S52" s="123"/>
    </row>
    <row r="53" spans="1:19" ht="21" customHeight="1">
      <c r="B53" s="115">
        <v>45749</v>
      </c>
      <c r="C53" s="128" t="s">
        <v>71</v>
      </c>
      <c r="D53" s="116" t="s">
        <v>114</v>
      </c>
      <c r="E53" s="132" t="s">
        <v>47</v>
      </c>
      <c r="F53" s="128" t="s">
        <v>159</v>
      </c>
      <c r="G53" s="131" t="s">
        <v>30</v>
      </c>
      <c r="H53" s="117">
        <v>2000</v>
      </c>
      <c r="I53" s="128">
        <v>1000</v>
      </c>
      <c r="J53" s="131">
        <v>2000</v>
      </c>
      <c r="K53" s="91">
        <v>800</v>
      </c>
      <c r="L53" s="126">
        <f t="shared" ref="L53" si="23">(K53)/I53</f>
        <v>0.8</v>
      </c>
      <c r="M53" s="125">
        <v>29</v>
      </c>
      <c r="N53" s="132">
        <v>10</v>
      </c>
      <c r="O53" s="118">
        <f t="shared" ref="O53" si="24">K53/N53</f>
        <v>80</v>
      </c>
      <c r="P53" s="119">
        <f t="shared" ref="P53" si="25">O53/M53</f>
        <v>2.7586206896551726</v>
      </c>
      <c r="Q53" s="131"/>
      <c r="R53" s="134"/>
      <c r="S53" s="123" t="s">
        <v>238</v>
      </c>
    </row>
    <row r="54" spans="1:19" ht="15">
      <c r="B54" s="115">
        <v>45749</v>
      </c>
      <c r="C54" s="128" t="s">
        <v>73</v>
      </c>
      <c r="D54" s="116" t="s">
        <v>114</v>
      </c>
      <c r="E54" s="132" t="s">
        <v>47</v>
      </c>
      <c r="F54" s="128" t="s">
        <v>51</v>
      </c>
      <c r="G54" s="131" t="s">
        <v>184</v>
      </c>
      <c r="H54" s="117">
        <v>3000</v>
      </c>
      <c r="I54" s="128">
        <v>3000</v>
      </c>
      <c r="J54" s="131">
        <v>3000</v>
      </c>
      <c r="K54" s="91">
        <v>3000</v>
      </c>
      <c r="L54" s="126">
        <f>(K54)/I54</f>
        <v>1</v>
      </c>
      <c r="M54" s="125">
        <v>28</v>
      </c>
      <c r="N54" s="132">
        <v>8</v>
      </c>
      <c r="O54" s="118">
        <f t="shared" ref="O54:O55" si="26">K54/N54</f>
        <v>375</v>
      </c>
      <c r="P54" s="119">
        <f t="shared" ref="P54:P55" si="27">O54/M54</f>
        <v>13.392857142857142</v>
      </c>
      <c r="Q54" s="131" t="s">
        <v>163</v>
      </c>
      <c r="R54" s="134" t="s">
        <v>146</v>
      </c>
      <c r="S54" s="120"/>
    </row>
    <row r="55" spans="1:19" ht="15">
      <c r="B55" s="115">
        <v>45749</v>
      </c>
      <c r="C55" s="128" t="s">
        <v>150</v>
      </c>
      <c r="D55" s="116" t="s">
        <v>114</v>
      </c>
      <c r="E55" s="132" t="s">
        <v>47</v>
      </c>
      <c r="F55" s="128" t="s">
        <v>156</v>
      </c>
      <c r="G55" s="131" t="s">
        <v>30</v>
      </c>
      <c r="H55" s="117">
        <v>3500</v>
      </c>
      <c r="I55" s="128">
        <v>3500</v>
      </c>
      <c r="J55" s="131">
        <v>3500</v>
      </c>
      <c r="K55" s="91">
        <v>3510</v>
      </c>
      <c r="L55" s="126">
        <f>(K55)/I55</f>
        <v>1.0028571428571429</v>
      </c>
      <c r="M55" s="125">
        <v>28</v>
      </c>
      <c r="N55" s="132">
        <v>10</v>
      </c>
      <c r="O55" s="118">
        <f t="shared" si="26"/>
        <v>351</v>
      </c>
      <c r="P55" s="119">
        <f t="shared" si="27"/>
        <v>12.535714285714286</v>
      </c>
      <c r="Q55" s="131" t="s">
        <v>155</v>
      </c>
      <c r="R55" s="134"/>
      <c r="S55" s="120"/>
    </row>
    <row r="56" spans="1:19">
      <c r="A56" s="83"/>
      <c r="B56" s="115">
        <v>45750</v>
      </c>
      <c r="C56" s="128" t="s">
        <v>33</v>
      </c>
      <c r="D56" s="116" t="s">
        <v>114</v>
      </c>
      <c r="E56" s="132" t="s">
        <v>47</v>
      </c>
      <c r="F56" s="128" t="s">
        <v>157</v>
      </c>
      <c r="G56" s="131" t="s">
        <v>18</v>
      </c>
      <c r="H56" s="117"/>
      <c r="I56" s="131"/>
      <c r="J56" s="131"/>
      <c r="K56" s="132">
        <v>546</v>
      </c>
      <c r="L56" s="126" t="s">
        <v>126</v>
      </c>
      <c r="M56" s="132">
        <v>25</v>
      </c>
      <c r="N56" s="132">
        <v>10</v>
      </c>
      <c r="O56" s="118">
        <f t="shared" ref="O56" si="28">K56/N56</f>
        <v>54.6</v>
      </c>
      <c r="P56" s="119">
        <f t="shared" ref="P56:P57" si="29">O56/M56</f>
        <v>2.1840000000000002</v>
      </c>
      <c r="Q56" s="131" t="s">
        <v>225</v>
      </c>
      <c r="R56" s="134" t="s">
        <v>139</v>
      </c>
      <c r="S56" s="120"/>
    </row>
    <row r="57" spans="1:19">
      <c r="A57" s="83"/>
      <c r="B57" s="115">
        <v>45750</v>
      </c>
      <c r="C57" s="128" t="s">
        <v>17</v>
      </c>
      <c r="D57" s="116" t="s">
        <v>114</v>
      </c>
      <c r="E57" s="132" t="s">
        <v>47</v>
      </c>
      <c r="F57" s="128" t="s">
        <v>226</v>
      </c>
      <c r="G57" s="131" t="s">
        <v>16</v>
      </c>
      <c r="H57" s="117">
        <v>2500</v>
      </c>
      <c r="I57" s="174">
        <v>2500</v>
      </c>
      <c r="J57" s="131">
        <v>2500</v>
      </c>
      <c r="K57" s="132">
        <v>2470</v>
      </c>
      <c r="L57" s="135">
        <f>(K57+K58)/I57</f>
        <v>0.99839999999999995</v>
      </c>
      <c r="M57" s="173">
        <v>29</v>
      </c>
      <c r="N57" s="173">
        <v>8</v>
      </c>
      <c r="O57" s="118">
        <f>(K57+K58)/N57</f>
        <v>312</v>
      </c>
      <c r="P57" s="119">
        <f t="shared" si="29"/>
        <v>10.758620689655173</v>
      </c>
      <c r="Q57" s="174" t="s">
        <v>186</v>
      </c>
      <c r="R57" s="134"/>
      <c r="S57" s="120"/>
    </row>
    <row r="58" spans="1:19">
      <c r="A58" s="83"/>
      <c r="B58" s="115">
        <v>45750</v>
      </c>
      <c r="C58" s="128" t="s">
        <v>17</v>
      </c>
      <c r="D58" s="116" t="s">
        <v>114</v>
      </c>
      <c r="E58" s="132" t="s">
        <v>47</v>
      </c>
      <c r="F58" s="128" t="s">
        <v>183</v>
      </c>
      <c r="G58" s="131" t="s">
        <v>30</v>
      </c>
      <c r="H58" s="117"/>
      <c r="I58" s="174"/>
      <c r="J58" s="131"/>
      <c r="K58" s="132">
        <v>26</v>
      </c>
      <c r="L58" s="135"/>
      <c r="M58" s="173"/>
      <c r="N58" s="173"/>
      <c r="O58" s="132"/>
      <c r="P58" s="132"/>
      <c r="Q58" s="174"/>
      <c r="R58" s="134"/>
      <c r="S58" s="120"/>
    </row>
    <row r="59" spans="1:19">
      <c r="A59" s="83"/>
      <c r="B59" s="115">
        <v>45750</v>
      </c>
      <c r="C59" s="132" t="s">
        <v>32</v>
      </c>
      <c r="D59" s="116" t="s">
        <v>114</v>
      </c>
      <c r="E59" s="132" t="s">
        <v>47</v>
      </c>
      <c r="F59" s="128" t="s">
        <v>180</v>
      </c>
      <c r="G59" s="131" t="s">
        <v>228</v>
      </c>
      <c r="H59" s="117">
        <v>1300</v>
      </c>
      <c r="I59" s="174">
        <v>2000</v>
      </c>
      <c r="J59" s="131">
        <v>1300</v>
      </c>
      <c r="K59" s="132">
        <v>1562</v>
      </c>
      <c r="L59" s="135">
        <f>(K59+K60+K61)/I59</f>
        <v>0.84899999999999998</v>
      </c>
      <c r="M59" s="173">
        <v>34</v>
      </c>
      <c r="N59" s="173">
        <v>10</v>
      </c>
      <c r="O59" s="118">
        <f>(K59+K60+K61)/N59</f>
        <v>169.8</v>
      </c>
      <c r="P59" s="119">
        <f t="shared" ref="P59" si="30">O59/M59</f>
        <v>4.9941176470588236</v>
      </c>
      <c r="Q59" s="174" t="s">
        <v>153</v>
      </c>
      <c r="R59" s="134"/>
      <c r="S59" s="120"/>
    </row>
    <row r="60" spans="1:19">
      <c r="A60" s="83"/>
      <c r="B60" s="115">
        <v>45750</v>
      </c>
      <c r="C60" s="132" t="s">
        <v>32</v>
      </c>
      <c r="D60" s="116" t="s">
        <v>114</v>
      </c>
      <c r="E60" s="132" t="s">
        <v>47</v>
      </c>
      <c r="F60" s="128" t="s">
        <v>180</v>
      </c>
      <c r="G60" s="131" t="s">
        <v>30</v>
      </c>
      <c r="H60" s="117"/>
      <c r="I60" s="174"/>
      <c r="J60" s="131"/>
      <c r="K60" s="132">
        <v>105</v>
      </c>
      <c r="L60" s="135"/>
      <c r="M60" s="173"/>
      <c r="N60" s="173"/>
      <c r="O60" s="132"/>
      <c r="P60" s="132"/>
      <c r="Q60" s="174"/>
      <c r="R60" s="134"/>
      <c r="S60" s="120"/>
    </row>
    <row r="61" spans="1:19">
      <c r="A61" s="83"/>
      <c r="B61" s="115">
        <v>45750</v>
      </c>
      <c r="C61" s="132" t="s">
        <v>32</v>
      </c>
      <c r="D61" s="116" t="s">
        <v>114</v>
      </c>
      <c r="E61" s="132" t="s">
        <v>47</v>
      </c>
      <c r="F61" s="128" t="s">
        <v>250</v>
      </c>
      <c r="G61" s="131" t="s">
        <v>30</v>
      </c>
      <c r="H61" s="117"/>
      <c r="I61" s="174"/>
      <c r="J61" s="131"/>
      <c r="K61" s="132">
        <v>31</v>
      </c>
      <c r="L61" s="135"/>
      <c r="M61" s="173"/>
      <c r="N61" s="173"/>
      <c r="O61" s="132"/>
      <c r="P61" s="132"/>
      <c r="Q61" s="174"/>
      <c r="R61" s="134"/>
      <c r="S61" s="120"/>
    </row>
    <row r="62" spans="1:19">
      <c r="A62" s="83"/>
      <c r="B62" s="115">
        <v>45750</v>
      </c>
      <c r="C62" s="128" t="s">
        <v>34</v>
      </c>
      <c r="D62" s="116" t="s">
        <v>114</v>
      </c>
      <c r="E62" s="132" t="s">
        <v>47</v>
      </c>
      <c r="F62" s="128" t="s">
        <v>230</v>
      </c>
      <c r="G62" s="131" t="s">
        <v>30</v>
      </c>
      <c r="H62" s="117">
        <v>2500</v>
      </c>
      <c r="I62" s="131">
        <v>2900</v>
      </c>
      <c r="J62" s="131">
        <v>2500</v>
      </c>
      <c r="K62" s="132">
        <v>2512</v>
      </c>
      <c r="L62" s="126">
        <f>(K62)/I62</f>
        <v>0.86620689655172411</v>
      </c>
      <c r="M62" s="132">
        <v>29</v>
      </c>
      <c r="N62" s="132">
        <v>10</v>
      </c>
      <c r="O62" s="118">
        <f t="shared" ref="O62:O68" si="31">K62/N62</f>
        <v>251.2</v>
      </c>
      <c r="P62" s="119">
        <f t="shared" ref="P62:P69" si="32">O62/M62</f>
        <v>8.6620689655172409</v>
      </c>
      <c r="Q62" s="131" t="s">
        <v>140</v>
      </c>
      <c r="R62" s="134"/>
      <c r="S62" s="120"/>
    </row>
    <row r="63" spans="1:19">
      <c r="A63" s="83"/>
      <c r="B63" s="115">
        <v>45750</v>
      </c>
      <c r="C63" s="128" t="s">
        <v>19</v>
      </c>
      <c r="D63" s="116" t="s">
        <v>114</v>
      </c>
      <c r="E63" s="132" t="s">
        <v>47</v>
      </c>
      <c r="F63" s="128" t="s">
        <v>189</v>
      </c>
      <c r="G63" s="131" t="s">
        <v>232</v>
      </c>
      <c r="H63" s="117">
        <v>3200</v>
      </c>
      <c r="I63" s="131">
        <v>3200</v>
      </c>
      <c r="J63" s="131">
        <v>3200</v>
      </c>
      <c r="K63" s="132">
        <v>3195</v>
      </c>
      <c r="L63" s="126">
        <f>(K63)/I63</f>
        <v>0.99843749999999998</v>
      </c>
      <c r="M63" s="132">
        <v>29</v>
      </c>
      <c r="N63" s="132">
        <v>8</v>
      </c>
      <c r="O63" s="118">
        <f t="shared" si="31"/>
        <v>399.375</v>
      </c>
      <c r="P63" s="119">
        <f t="shared" si="32"/>
        <v>13.771551724137931</v>
      </c>
      <c r="Q63" s="131" t="s">
        <v>141</v>
      </c>
      <c r="R63" s="125" t="s">
        <v>179</v>
      </c>
      <c r="S63" s="120"/>
    </row>
    <row r="64" spans="1:19">
      <c r="A64" s="83"/>
      <c r="B64" s="115">
        <v>45750</v>
      </c>
      <c r="C64" s="128" t="s">
        <v>44</v>
      </c>
      <c r="D64" s="116" t="s">
        <v>114</v>
      </c>
      <c r="E64" s="132" t="s">
        <v>47</v>
      </c>
      <c r="F64" s="128" t="s">
        <v>151</v>
      </c>
      <c r="G64" s="131" t="s">
        <v>18</v>
      </c>
      <c r="H64" s="117"/>
      <c r="I64" s="131">
        <v>3200</v>
      </c>
      <c r="J64" s="131">
        <v>3200</v>
      </c>
      <c r="K64" s="132">
        <v>2744</v>
      </c>
      <c r="L64" s="126">
        <f t="shared" ref="L64:L68" si="33">(K64)/I64</f>
        <v>0.85750000000000004</v>
      </c>
      <c r="M64" s="132">
        <v>32</v>
      </c>
      <c r="N64" s="132">
        <v>10</v>
      </c>
      <c r="O64" s="118">
        <f t="shared" si="31"/>
        <v>274.39999999999998</v>
      </c>
      <c r="P64" s="119">
        <f t="shared" si="32"/>
        <v>8.5749999999999993</v>
      </c>
      <c r="Q64" s="131" t="s">
        <v>146</v>
      </c>
      <c r="R64" s="134" t="s">
        <v>142</v>
      </c>
      <c r="S64" s="120"/>
    </row>
    <row r="65" spans="1:19">
      <c r="A65" s="83"/>
      <c r="B65" s="115">
        <v>45750</v>
      </c>
      <c r="C65" s="128" t="s">
        <v>20</v>
      </c>
      <c r="D65" s="116" t="s">
        <v>114</v>
      </c>
      <c r="E65" s="132" t="s">
        <v>47</v>
      </c>
      <c r="F65" s="128" t="s">
        <v>151</v>
      </c>
      <c r="G65" s="131" t="s">
        <v>30</v>
      </c>
      <c r="H65" s="117">
        <v>3000</v>
      </c>
      <c r="I65" s="131">
        <v>3500</v>
      </c>
      <c r="J65" s="131">
        <v>3000</v>
      </c>
      <c r="K65" s="132">
        <v>3100</v>
      </c>
      <c r="L65" s="126">
        <f t="shared" si="33"/>
        <v>0.88571428571428568</v>
      </c>
      <c r="M65" s="132">
        <v>3</v>
      </c>
      <c r="N65" s="132">
        <v>10</v>
      </c>
      <c r="O65" s="118">
        <f t="shared" si="31"/>
        <v>310</v>
      </c>
      <c r="P65" s="119">
        <f t="shared" si="32"/>
        <v>103.33333333333333</v>
      </c>
      <c r="Q65" s="131" t="s">
        <v>233</v>
      </c>
      <c r="R65" s="134"/>
      <c r="S65" s="120"/>
    </row>
    <row r="66" spans="1:19">
      <c r="A66" s="83"/>
      <c r="B66" s="115">
        <v>45750</v>
      </c>
      <c r="C66" s="128" t="s">
        <v>56</v>
      </c>
      <c r="D66" s="116" t="s">
        <v>114</v>
      </c>
      <c r="E66" s="132" t="s">
        <v>47</v>
      </c>
      <c r="F66" s="128" t="s">
        <v>51</v>
      </c>
      <c r="G66" s="131" t="s">
        <v>184</v>
      </c>
      <c r="H66" s="117">
        <v>3200</v>
      </c>
      <c r="I66" s="128">
        <v>3200</v>
      </c>
      <c r="J66" s="131">
        <v>1600</v>
      </c>
      <c r="K66" s="91">
        <v>1245</v>
      </c>
      <c r="L66" s="126">
        <f>(K66)/I66</f>
        <v>0.38906249999999998</v>
      </c>
      <c r="M66" s="125">
        <v>32</v>
      </c>
      <c r="N66" s="132">
        <v>3</v>
      </c>
      <c r="O66" s="118">
        <f t="shared" si="31"/>
        <v>415</v>
      </c>
      <c r="P66" s="119">
        <f t="shared" si="32"/>
        <v>12.96875</v>
      </c>
      <c r="Q66" s="131" t="s">
        <v>144</v>
      </c>
      <c r="R66" s="134" t="s">
        <v>140</v>
      </c>
      <c r="S66" s="120" t="s">
        <v>251</v>
      </c>
    </row>
    <row r="67" spans="1:19">
      <c r="A67" s="83"/>
      <c r="B67" s="115">
        <v>45750</v>
      </c>
      <c r="C67" s="128" t="s">
        <v>57</v>
      </c>
      <c r="D67" s="116" t="s">
        <v>114</v>
      </c>
      <c r="E67" s="132" t="s">
        <v>47</v>
      </c>
      <c r="F67" s="128" t="s">
        <v>205</v>
      </c>
      <c r="G67" s="131" t="s">
        <v>30</v>
      </c>
      <c r="H67" s="117">
        <v>2500</v>
      </c>
      <c r="I67" s="128">
        <v>2700</v>
      </c>
      <c r="J67" s="131">
        <v>2500</v>
      </c>
      <c r="K67" s="91">
        <v>2504</v>
      </c>
      <c r="L67" s="126">
        <f>(K67)/I67</f>
        <v>0.92740740740740746</v>
      </c>
      <c r="M67" s="125">
        <v>32</v>
      </c>
      <c r="N67" s="132">
        <v>8</v>
      </c>
      <c r="O67" s="118">
        <f t="shared" si="31"/>
        <v>313</v>
      </c>
      <c r="P67" s="119">
        <f t="shared" si="32"/>
        <v>9.78125</v>
      </c>
      <c r="Q67" s="131" t="s">
        <v>140</v>
      </c>
      <c r="R67" s="134"/>
      <c r="S67" s="120"/>
    </row>
    <row r="68" spans="1:19">
      <c r="A68" s="83"/>
      <c r="B68" s="115">
        <v>45750</v>
      </c>
      <c r="C68" s="128" t="s">
        <v>67</v>
      </c>
      <c r="D68" s="116" t="s">
        <v>114</v>
      </c>
      <c r="E68" s="132" t="s">
        <v>47</v>
      </c>
      <c r="F68" s="128" t="s">
        <v>148</v>
      </c>
      <c r="G68" s="131" t="s">
        <v>16</v>
      </c>
      <c r="H68" s="117">
        <v>2500</v>
      </c>
      <c r="I68" s="128">
        <v>3500</v>
      </c>
      <c r="J68" s="131">
        <v>2500</v>
      </c>
      <c r="K68" s="91">
        <v>2383</v>
      </c>
      <c r="L68" s="126">
        <f t="shared" si="33"/>
        <v>0.68085714285714283</v>
      </c>
      <c r="M68" s="125">
        <v>32</v>
      </c>
      <c r="N68" s="132">
        <v>10</v>
      </c>
      <c r="O68" s="118">
        <f t="shared" si="31"/>
        <v>238.3</v>
      </c>
      <c r="P68" s="119">
        <f t="shared" si="32"/>
        <v>7.4468750000000004</v>
      </c>
      <c r="Q68" s="131" t="s">
        <v>167</v>
      </c>
      <c r="R68" s="134"/>
      <c r="S68" s="120"/>
    </row>
    <row r="69" spans="1:19">
      <c r="A69" s="83"/>
      <c r="B69" s="115">
        <v>45750</v>
      </c>
      <c r="C69" s="128" t="s">
        <v>66</v>
      </c>
      <c r="D69" s="116" t="s">
        <v>114</v>
      </c>
      <c r="E69" s="132" t="s">
        <v>47</v>
      </c>
      <c r="F69" s="128" t="s">
        <v>227</v>
      </c>
      <c r="G69" s="131" t="s">
        <v>30</v>
      </c>
      <c r="H69" s="117">
        <v>2000</v>
      </c>
      <c r="I69" s="138">
        <v>2200</v>
      </c>
      <c r="J69" s="131">
        <v>2000</v>
      </c>
      <c r="K69" s="91">
        <v>1858</v>
      </c>
      <c r="L69" s="135">
        <f>(K69+K70)/I69</f>
        <v>0.87454545454545451</v>
      </c>
      <c r="M69" s="134">
        <v>32</v>
      </c>
      <c r="N69" s="173">
        <v>8</v>
      </c>
      <c r="O69" s="118">
        <f>(K69+K70)/N69</f>
        <v>240.5</v>
      </c>
      <c r="P69" s="119">
        <f t="shared" si="32"/>
        <v>7.515625</v>
      </c>
      <c r="Q69" s="174" t="s">
        <v>161</v>
      </c>
      <c r="R69" s="134"/>
      <c r="S69" s="120"/>
    </row>
    <row r="70" spans="1:19">
      <c r="A70" s="83"/>
      <c r="B70" s="115">
        <v>45750</v>
      </c>
      <c r="C70" s="128" t="s">
        <v>66</v>
      </c>
      <c r="D70" s="116" t="s">
        <v>114</v>
      </c>
      <c r="E70" s="132" t="s">
        <v>47</v>
      </c>
      <c r="F70" s="128" t="s">
        <v>159</v>
      </c>
      <c r="G70" s="131" t="s">
        <v>18</v>
      </c>
      <c r="H70" s="117"/>
      <c r="I70" s="138"/>
      <c r="J70" s="131"/>
      <c r="K70" s="91">
        <v>66</v>
      </c>
      <c r="L70" s="135"/>
      <c r="M70" s="134"/>
      <c r="N70" s="173"/>
      <c r="O70" s="121"/>
      <c r="P70" s="122"/>
      <c r="Q70" s="174"/>
      <c r="R70" s="134"/>
      <c r="S70" s="120"/>
    </row>
    <row r="71" spans="1:19">
      <c r="A71" s="83"/>
      <c r="B71" s="115">
        <v>45750</v>
      </c>
      <c r="C71" s="128" t="s">
        <v>68</v>
      </c>
      <c r="D71" s="116" t="s">
        <v>114</v>
      </c>
      <c r="E71" s="132" t="s">
        <v>47</v>
      </c>
      <c r="F71" s="128" t="s">
        <v>156</v>
      </c>
      <c r="G71" s="131" t="s">
        <v>30</v>
      </c>
      <c r="H71" s="117">
        <v>2500</v>
      </c>
      <c r="I71" s="138">
        <v>2700</v>
      </c>
      <c r="J71" s="131">
        <v>2500</v>
      </c>
      <c r="K71" s="91">
        <v>2710</v>
      </c>
      <c r="L71" s="135">
        <f>(K71+K72+K73)/I71</f>
        <v>1.0396296296296297</v>
      </c>
      <c r="M71" s="134">
        <v>30</v>
      </c>
      <c r="N71" s="173">
        <v>10</v>
      </c>
      <c r="O71" s="118">
        <f>(K71+K72+K73)/N71</f>
        <v>280.7</v>
      </c>
      <c r="P71" s="119">
        <f t="shared" ref="P71" si="34">O71/M71</f>
        <v>9.3566666666666656</v>
      </c>
      <c r="Q71" s="174" t="s">
        <v>162</v>
      </c>
      <c r="R71" s="134" t="s">
        <v>145</v>
      </c>
      <c r="S71" s="120"/>
    </row>
    <row r="72" spans="1:19">
      <c r="A72" s="83"/>
      <c r="B72" s="115">
        <v>45750</v>
      </c>
      <c r="C72" s="128" t="s">
        <v>68</v>
      </c>
      <c r="D72" s="116" t="s">
        <v>114</v>
      </c>
      <c r="E72" s="132" t="s">
        <v>47</v>
      </c>
      <c r="F72" s="128" t="s">
        <v>227</v>
      </c>
      <c r="G72" s="131" t="s">
        <v>30</v>
      </c>
      <c r="H72" s="117"/>
      <c r="I72" s="138"/>
      <c r="J72" s="131"/>
      <c r="K72" s="91">
        <v>70</v>
      </c>
      <c r="L72" s="135"/>
      <c r="M72" s="134"/>
      <c r="N72" s="173"/>
      <c r="O72" s="121"/>
      <c r="P72" s="122"/>
      <c r="Q72" s="174"/>
      <c r="R72" s="134"/>
      <c r="S72" s="120"/>
    </row>
    <row r="73" spans="1:19">
      <c r="A73" s="83"/>
      <c r="B73" s="115">
        <v>45750</v>
      </c>
      <c r="C73" s="128" t="s">
        <v>68</v>
      </c>
      <c r="D73" s="116" t="s">
        <v>114</v>
      </c>
      <c r="E73" s="132" t="s">
        <v>47</v>
      </c>
      <c r="F73" s="128" t="s">
        <v>227</v>
      </c>
      <c r="G73" s="131" t="s">
        <v>16</v>
      </c>
      <c r="H73" s="117"/>
      <c r="I73" s="138"/>
      <c r="J73" s="131"/>
      <c r="K73" s="91">
        <v>27</v>
      </c>
      <c r="L73" s="135"/>
      <c r="M73" s="134"/>
      <c r="N73" s="173"/>
      <c r="O73" s="121"/>
      <c r="P73" s="122"/>
      <c r="Q73" s="174"/>
      <c r="R73" s="134"/>
      <c r="S73" s="120"/>
    </row>
    <row r="74" spans="1:19">
      <c r="A74" s="83"/>
      <c r="B74" s="115">
        <v>45750</v>
      </c>
      <c r="C74" s="128" t="s">
        <v>69</v>
      </c>
      <c r="D74" s="116" t="s">
        <v>114</v>
      </c>
      <c r="E74" s="132" t="s">
        <v>47</v>
      </c>
      <c r="F74" s="128" t="s">
        <v>151</v>
      </c>
      <c r="G74" s="131" t="s">
        <v>236</v>
      </c>
      <c r="H74" s="117">
        <v>2500</v>
      </c>
      <c r="I74" s="138">
        <v>3200</v>
      </c>
      <c r="J74" s="131">
        <v>2500</v>
      </c>
      <c r="K74" s="91">
        <v>2556</v>
      </c>
      <c r="L74" s="135">
        <f>(K74+K75+K76+K77)/I74</f>
        <v>0.95281249999999995</v>
      </c>
      <c r="M74" s="134">
        <v>33</v>
      </c>
      <c r="N74" s="173">
        <v>10</v>
      </c>
      <c r="O74" s="118">
        <f>(K74+K75+K76+K77)/N74</f>
        <v>304.89999999999998</v>
      </c>
      <c r="P74" s="119">
        <f t="shared" ref="P74" si="35">O74/M74</f>
        <v>9.2393939393939384</v>
      </c>
      <c r="Q74" s="174" t="s">
        <v>155</v>
      </c>
      <c r="R74" s="134"/>
      <c r="S74" s="123"/>
    </row>
    <row r="75" spans="1:19">
      <c r="A75" s="83"/>
      <c r="B75" s="115">
        <v>45750</v>
      </c>
      <c r="C75" s="128" t="s">
        <v>69</v>
      </c>
      <c r="D75" s="116" t="s">
        <v>114</v>
      </c>
      <c r="E75" s="132" t="s">
        <v>47</v>
      </c>
      <c r="F75" s="128" t="s">
        <v>151</v>
      </c>
      <c r="G75" s="131" t="s">
        <v>16</v>
      </c>
      <c r="H75" s="117">
        <v>500</v>
      </c>
      <c r="I75" s="138"/>
      <c r="J75" s="131">
        <v>500</v>
      </c>
      <c r="K75" s="91">
        <v>384</v>
      </c>
      <c r="L75" s="135"/>
      <c r="M75" s="134"/>
      <c r="N75" s="173"/>
      <c r="O75" s="121"/>
      <c r="P75" s="122"/>
      <c r="Q75" s="174"/>
      <c r="R75" s="134"/>
      <c r="S75" s="123"/>
    </row>
    <row r="76" spans="1:19">
      <c r="A76" s="83"/>
      <c r="B76" s="115">
        <v>45750</v>
      </c>
      <c r="C76" s="128" t="s">
        <v>69</v>
      </c>
      <c r="D76" s="116" t="s">
        <v>114</v>
      </c>
      <c r="E76" s="132" t="s">
        <v>47</v>
      </c>
      <c r="F76" s="128" t="s">
        <v>151</v>
      </c>
      <c r="G76" s="131" t="s">
        <v>235</v>
      </c>
      <c r="H76" s="117"/>
      <c r="I76" s="138"/>
      <c r="J76" s="131"/>
      <c r="K76" s="91">
        <v>10</v>
      </c>
      <c r="L76" s="135"/>
      <c r="M76" s="134"/>
      <c r="N76" s="173"/>
      <c r="O76" s="121"/>
      <c r="P76" s="122"/>
      <c r="Q76" s="174"/>
      <c r="R76" s="134"/>
      <c r="S76" s="123"/>
    </row>
    <row r="77" spans="1:19" ht="21" customHeight="1">
      <c r="A77" s="83"/>
      <c r="B77" s="115">
        <v>45750</v>
      </c>
      <c r="C77" s="128" t="s">
        <v>69</v>
      </c>
      <c r="D77" s="116" t="s">
        <v>114</v>
      </c>
      <c r="E77" s="132" t="s">
        <v>47</v>
      </c>
      <c r="F77" s="128" t="s">
        <v>151</v>
      </c>
      <c r="G77" s="131" t="s">
        <v>30</v>
      </c>
      <c r="H77" s="117"/>
      <c r="I77" s="138"/>
      <c r="J77" s="131"/>
      <c r="K77" s="91">
        <v>99</v>
      </c>
      <c r="L77" s="135"/>
      <c r="M77" s="134"/>
      <c r="N77" s="173"/>
      <c r="O77" s="121"/>
      <c r="P77" s="122"/>
      <c r="Q77" s="174"/>
      <c r="R77" s="134"/>
      <c r="S77" s="123"/>
    </row>
    <row r="78" spans="1:19">
      <c r="A78" s="83"/>
      <c r="B78" s="115">
        <v>45750</v>
      </c>
      <c r="C78" s="128" t="s">
        <v>70</v>
      </c>
      <c r="D78" s="116" t="s">
        <v>114</v>
      </c>
      <c r="E78" s="132" t="s">
        <v>47</v>
      </c>
      <c r="F78" s="128" t="s">
        <v>249</v>
      </c>
      <c r="G78" s="131" t="s">
        <v>152</v>
      </c>
      <c r="H78" s="117">
        <v>2000</v>
      </c>
      <c r="I78" s="138">
        <v>2100</v>
      </c>
      <c r="J78" s="131">
        <v>2000</v>
      </c>
      <c r="K78" s="91">
        <v>1980</v>
      </c>
      <c r="L78" s="135">
        <f>(K78+K79)/I78</f>
        <v>0.96666666666666667</v>
      </c>
      <c r="M78" s="134">
        <v>28</v>
      </c>
      <c r="N78" s="173">
        <v>10</v>
      </c>
      <c r="O78" s="118">
        <f>(K78+K79)/N78</f>
        <v>203</v>
      </c>
      <c r="P78" s="119">
        <f t="shared" ref="P78" si="36">O78/M78</f>
        <v>7.25</v>
      </c>
      <c r="Q78" s="174" t="s">
        <v>237</v>
      </c>
      <c r="R78" s="134" t="s">
        <v>193</v>
      </c>
      <c r="S78" s="123"/>
    </row>
    <row r="79" spans="1:19">
      <c r="A79" s="83"/>
      <c r="B79" s="115">
        <v>45750</v>
      </c>
      <c r="C79" s="128" t="s">
        <v>70</v>
      </c>
      <c r="D79" s="116" t="s">
        <v>114</v>
      </c>
      <c r="E79" s="132" t="s">
        <v>47</v>
      </c>
      <c r="F79" s="128" t="s">
        <v>172</v>
      </c>
      <c r="G79" s="131" t="s">
        <v>30</v>
      </c>
      <c r="H79" s="117"/>
      <c r="I79" s="138"/>
      <c r="J79" s="131"/>
      <c r="K79" s="91">
        <v>50</v>
      </c>
      <c r="L79" s="135"/>
      <c r="M79" s="134"/>
      <c r="N79" s="173"/>
      <c r="O79" s="121"/>
      <c r="P79" s="122"/>
      <c r="Q79" s="174"/>
      <c r="R79" s="134"/>
      <c r="S79" s="123"/>
    </row>
    <row r="80" spans="1:19" ht="21" customHeight="1">
      <c r="A80" s="83"/>
      <c r="B80" s="115">
        <v>45750</v>
      </c>
      <c r="C80" s="128" t="s">
        <v>71</v>
      </c>
      <c r="D80" s="116" t="s">
        <v>114</v>
      </c>
      <c r="E80" s="132" t="s">
        <v>47</v>
      </c>
      <c r="F80" s="128" t="s">
        <v>159</v>
      </c>
      <c r="G80" s="131" t="s">
        <v>30</v>
      </c>
      <c r="H80" s="117">
        <v>1500</v>
      </c>
      <c r="I80" s="128">
        <v>2700</v>
      </c>
      <c r="J80" s="131">
        <v>1500</v>
      </c>
      <c r="K80" s="91">
        <v>2000</v>
      </c>
      <c r="L80" s="126">
        <f t="shared" ref="L80" si="37">(K80)/I80</f>
        <v>0.7407407407407407</v>
      </c>
      <c r="M80" s="125">
        <v>34</v>
      </c>
      <c r="N80" s="132">
        <v>10</v>
      </c>
      <c r="O80" s="118">
        <f t="shared" ref="O80:O82" si="38">K80/N80</f>
        <v>200</v>
      </c>
      <c r="P80" s="119">
        <f t="shared" ref="P80:P83" si="39">O80/M80</f>
        <v>5.882352941176471</v>
      </c>
      <c r="Q80" s="131" t="s">
        <v>147</v>
      </c>
      <c r="R80" s="134"/>
      <c r="S80" s="123"/>
    </row>
    <row r="81" spans="1:19">
      <c r="A81" s="83"/>
      <c r="B81" s="115">
        <v>45750</v>
      </c>
      <c r="C81" s="128" t="s">
        <v>73</v>
      </c>
      <c r="D81" s="116" t="s">
        <v>114</v>
      </c>
      <c r="E81" s="132" t="s">
        <v>47</v>
      </c>
      <c r="F81" s="128" t="s">
        <v>51</v>
      </c>
      <c r="G81" s="131" t="s">
        <v>184</v>
      </c>
      <c r="H81" s="117">
        <v>3000</v>
      </c>
      <c r="I81" s="128">
        <v>3100</v>
      </c>
      <c r="J81" s="131">
        <v>3000</v>
      </c>
      <c r="K81" s="91">
        <v>2970</v>
      </c>
      <c r="L81" s="126">
        <f>(K81)/I81</f>
        <v>0.95806451612903221</v>
      </c>
      <c r="M81" s="125">
        <v>28</v>
      </c>
      <c r="N81" s="132">
        <v>8</v>
      </c>
      <c r="O81" s="118">
        <f t="shared" si="38"/>
        <v>371.25</v>
      </c>
      <c r="P81" s="119">
        <f t="shared" si="39"/>
        <v>13.258928571428571</v>
      </c>
      <c r="Q81" s="131" t="s">
        <v>163</v>
      </c>
      <c r="R81" s="134" t="s">
        <v>146</v>
      </c>
      <c r="S81" s="120"/>
    </row>
    <row r="82" spans="1:19">
      <c r="A82" s="83"/>
      <c r="B82" s="115">
        <v>45750</v>
      </c>
      <c r="C82" s="128" t="s">
        <v>150</v>
      </c>
      <c r="D82" s="116" t="s">
        <v>114</v>
      </c>
      <c r="E82" s="132" t="s">
        <v>47</v>
      </c>
      <c r="F82" s="128" t="s">
        <v>156</v>
      </c>
      <c r="G82" s="131" t="s">
        <v>30</v>
      </c>
      <c r="H82" s="117">
        <v>3000</v>
      </c>
      <c r="I82" s="128">
        <v>3100</v>
      </c>
      <c r="J82" s="131">
        <v>3000</v>
      </c>
      <c r="K82" s="91">
        <v>3030</v>
      </c>
      <c r="L82" s="126">
        <f>(K82)/I82</f>
        <v>0.97741935483870968</v>
      </c>
      <c r="M82" s="125">
        <v>28</v>
      </c>
      <c r="N82" s="132">
        <v>10</v>
      </c>
      <c r="O82" s="118">
        <f t="shared" si="38"/>
        <v>303</v>
      </c>
      <c r="P82" s="119">
        <f t="shared" si="39"/>
        <v>10.821428571428571</v>
      </c>
      <c r="Q82" s="131" t="s">
        <v>155</v>
      </c>
      <c r="R82" s="134"/>
      <c r="S82" s="120"/>
    </row>
    <row r="83" spans="1:19" ht="21" customHeight="1">
      <c r="B83" s="115">
        <v>45751</v>
      </c>
      <c r="C83" s="128" t="s">
        <v>17</v>
      </c>
      <c r="D83" s="116" t="s">
        <v>114</v>
      </c>
      <c r="E83" s="132" t="s">
        <v>47</v>
      </c>
      <c r="F83" s="128" t="s">
        <v>226</v>
      </c>
      <c r="G83" s="131" t="s">
        <v>16</v>
      </c>
      <c r="H83" s="117">
        <v>1500</v>
      </c>
      <c r="I83" s="174">
        <v>3000</v>
      </c>
      <c r="J83" s="131">
        <v>1500</v>
      </c>
      <c r="K83" s="132">
        <v>1503</v>
      </c>
      <c r="L83" s="135">
        <f>(K83+K84+K85)/I83</f>
        <v>0.96533333333333338</v>
      </c>
      <c r="M83" s="173">
        <v>29</v>
      </c>
      <c r="N83" s="173">
        <v>10</v>
      </c>
      <c r="O83" s="118">
        <f>(K83+K84+K85)/N83</f>
        <v>289.60000000000002</v>
      </c>
      <c r="P83" s="119">
        <f t="shared" si="39"/>
        <v>9.9862068965517246</v>
      </c>
      <c r="Q83" s="174" t="s">
        <v>186</v>
      </c>
      <c r="R83" s="134" t="s">
        <v>139</v>
      </c>
      <c r="S83" s="120"/>
    </row>
    <row r="84" spans="1:19" ht="15">
      <c r="B84" s="115">
        <v>45751</v>
      </c>
      <c r="C84" s="128" t="s">
        <v>17</v>
      </c>
      <c r="D84" s="116" t="s">
        <v>114</v>
      </c>
      <c r="E84" s="132" t="s">
        <v>47</v>
      </c>
      <c r="F84" s="128" t="s">
        <v>271</v>
      </c>
      <c r="G84" s="131" t="s">
        <v>30</v>
      </c>
      <c r="H84" s="117">
        <v>1500</v>
      </c>
      <c r="I84" s="174"/>
      <c r="J84" s="131">
        <v>1500</v>
      </c>
      <c r="K84" s="132">
        <v>1380</v>
      </c>
      <c r="L84" s="135"/>
      <c r="M84" s="173"/>
      <c r="N84" s="173"/>
      <c r="O84" s="132"/>
      <c r="P84" s="132"/>
      <c r="Q84" s="174"/>
      <c r="R84" s="134"/>
      <c r="S84" s="120"/>
    </row>
    <row r="85" spans="1:19" ht="15">
      <c r="B85" s="115">
        <v>45751</v>
      </c>
      <c r="C85" s="128" t="s">
        <v>17</v>
      </c>
      <c r="D85" s="116" t="s">
        <v>114</v>
      </c>
      <c r="E85" s="132" t="s">
        <v>47</v>
      </c>
      <c r="F85" s="128" t="s">
        <v>183</v>
      </c>
      <c r="G85" s="131" t="s">
        <v>30</v>
      </c>
      <c r="H85" s="117"/>
      <c r="I85" s="174"/>
      <c r="J85" s="131"/>
      <c r="K85" s="132">
        <v>13</v>
      </c>
      <c r="L85" s="135"/>
      <c r="M85" s="173"/>
      <c r="N85" s="173"/>
      <c r="O85" s="132"/>
      <c r="P85" s="132"/>
      <c r="Q85" s="174"/>
      <c r="R85" s="134"/>
      <c r="S85" s="120"/>
    </row>
    <row r="86" spans="1:19" ht="15">
      <c r="B86" s="115">
        <v>45751</v>
      </c>
      <c r="C86" s="132" t="s">
        <v>32</v>
      </c>
      <c r="D86" s="116" t="s">
        <v>114</v>
      </c>
      <c r="E86" s="132" t="s">
        <v>47</v>
      </c>
      <c r="F86" s="128" t="s">
        <v>180</v>
      </c>
      <c r="G86" s="131" t="s">
        <v>16</v>
      </c>
      <c r="H86" s="117">
        <v>1900</v>
      </c>
      <c r="I86" s="174">
        <v>2700</v>
      </c>
      <c r="J86" s="131">
        <v>1900</v>
      </c>
      <c r="K86" s="132">
        <v>1891</v>
      </c>
      <c r="L86" s="135">
        <f>(K86+K87)/I86</f>
        <v>0.8162962962962963</v>
      </c>
      <c r="M86" s="173">
        <v>34</v>
      </c>
      <c r="N86" s="173">
        <v>10</v>
      </c>
      <c r="O86" s="118">
        <f>(K86+K87)/N86</f>
        <v>220.4</v>
      </c>
      <c r="P86" s="119">
        <f t="shared" ref="P86" si="40">O86/M86</f>
        <v>6.4823529411764707</v>
      </c>
      <c r="Q86" s="174" t="s">
        <v>153</v>
      </c>
      <c r="R86" s="134"/>
      <c r="S86" s="120"/>
    </row>
    <row r="87" spans="1:19" ht="15">
      <c r="B87" s="115">
        <v>45751</v>
      </c>
      <c r="C87" s="132" t="s">
        <v>32</v>
      </c>
      <c r="D87" s="116" t="s">
        <v>114</v>
      </c>
      <c r="E87" s="132" t="s">
        <v>47</v>
      </c>
      <c r="F87" s="128" t="s">
        <v>180</v>
      </c>
      <c r="G87" s="131" t="s">
        <v>228</v>
      </c>
      <c r="H87" s="117"/>
      <c r="I87" s="174"/>
      <c r="J87" s="131"/>
      <c r="K87" s="132">
        <v>313</v>
      </c>
      <c r="L87" s="135"/>
      <c r="M87" s="173"/>
      <c r="N87" s="173"/>
      <c r="O87" s="132"/>
      <c r="P87" s="132"/>
      <c r="Q87" s="174"/>
      <c r="R87" s="134"/>
      <c r="S87" s="120"/>
    </row>
    <row r="88" spans="1:19" ht="15">
      <c r="B88" s="115">
        <v>45751</v>
      </c>
      <c r="C88" s="128" t="s">
        <v>34</v>
      </c>
      <c r="D88" s="116" t="s">
        <v>114</v>
      </c>
      <c r="E88" s="132" t="s">
        <v>47</v>
      </c>
      <c r="F88" s="128" t="s">
        <v>230</v>
      </c>
      <c r="G88" s="131" t="s">
        <v>30</v>
      </c>
      <c r="H88" s="117">
        <v>2800</v>
      </c>
      <c r="I88" s="174">
        <v>3000</v>
      </c>
      <c r="J88" s="131">
        <v>2800</v>
      </c>
      <c r="K88" s="132">
        <v>2516</v>
      </c>
      <c r="L88" s="135">
        <f>(K88+K89+K90)/I88</f>
        <v>0.91866666666666663</v>
      </c>
      <c r="M88" s="173">
        <v>30</v>
      </c>
      <c r="N88" s="173">
        <v>10</v>
      </c>
      <c r="O88" s="118">
        <f>(K88+K89+K90)/N88</f>
        <v>275.60000000000002</v>
      </c>
      <c r="P88" s="119">
        <f t="shared" ref="P88" si="41">O88/M88</f>
        <v>9.1866666666666674</v>
      </c>
      <c r="Q88" s="174" t="s">
        <v>140</v>
      </c>
      <c r="R88" s="134"/>
      <c r="S88" s="120"/>
    </row>
    <row r="89" spans="1:19" ht="15">
      <c r="B89" s="115">
        <v>45751</v>
      </c>
      <c r="C89" s="128" t="s">
        <v>34</v>
      </c>
      <c r="D89" s="116" t="s">
        <v>114</v>
      </c>
      <c r="E89" s="132" t="s">
        <v>47</v>
      </c>
      <c r="F89" s="128" t="s">
        <v>185</v>
      </c>
      <c r="G89" s="131" t="s">
        <v>181</v>
      </c>
      <c r="H89" s="117"/>
      <c r="I89" s="174"/>
      <c r="J89" s="131"/>
      <c r="K89" s="132">
        <v>140</v>
      </c>
      <c r="L89" s="135"/>
      <c r="M89" s="173"/>
      <c r="N89" s="173"/>
      <c r="O89" s="132"/>
      <c r="P89" s="132"/>
      <c r="Q89" s="174"/>
      <c r="R89" s="134"/>
      <c r="S89" s="120"/>
    </row>
    <row r="90" spans="1:19" ht="15">
      <c r="B90" s="115">
        <v>45751</v>
      </c>
      <c r="C90" s="128" t="s">
        <v>34</v>
      </c>
      <c r="D90" s="116" t="s">
        <v>114</v>
      </c>
      <c r="E90" s="132" t="s">
        <v>47</v>
      </c>
      <c r="F90" s="128" t="s">
        <v>185</v>
      </c>
      <c r="G90" s="131" t="s">
        <v>272</v>
      </c>
      <c r="H90" s="117"/>
      <c r="I90" s="174"/>
      <c r="J90" s="131"/>
      <c r="K90" s="132">
        <v>100</v>
      </c>
      <c r="L90" s="135"/>
      <c r="M90" s="173"/>
      <c r="N90" s="173"/>
      <c r="O90" s="132"/>
      <c r="P90" s="132"/>
      <c r="Q90" s="174"/>
      <c r="R90" s="134"/>
      <c r="S90" s="120"/>
    </row>
    <row r="91" spans="1:19" ht="15">
      <c r="B91" s="115">
        <v>45751</v>
      </c>
      <c r="C91" s="128" t="s">
        <v>19</v>
      </c>
      <c r="D91" s="116" t="s">
        <v>114</v>
      </c>
      <c r="E91" s="132" t="s">
        <v>47</v>
      </c>
      <c r="F91" s="128" t="s">
        <v>189</v>
      </c>
      <c r="G91" s="131" t="s">
        <v>232</v>
      </c>
      <c r="H91" s="117">
        <v>3200</v>
      </c>
      <c r="I91" s="174">
        <v>3200</v>
      </c>
      <c r="J91" s="131">
        <v>3200</v>
      </c>
      <c r="K91" s="132">
        <v>3195</v>
      </c>
      <c r="L91" s="135">
        <f>(K91+K92+K93+K94+K95)/I91</f>
        <v>1.0431250000000001</v>
      </c>
      <c r="M91" s="173">
        <v>28</v>
      </c>
      <c r="N91" s="173">
        <v>10</v>
      </c>
      <c r="O91" s="118">
        <f>(K91+K92+K93+K94+K95)/N91</f>
        <v>333.8</v>
      </c>
      <c r="P91" s="119">
        <f t="shared" ref="P91" si="42">O91/M91</f>
        <v>11.921428571428573</v>
      </c>
      <c r="Q91" s="174" t="s">
        <v>141</v>
      </c>
      <c r="R91" s="134" t="s">
        <v>179</v>
      </c>
      <c r="S91" s="120"/>
    </row>
    <row r="92" spans="1:19" ht="15">
      <c r="B92" s="115">
        <v>45751</v>
      </c>
      <c r="C92" s="128" t="s">
        <v>19</v>
      </c>
      <c r="D92" s="116" t="s">
        <v>114</v>
      </c>
      <c r="E92" s="132" t="s">
        <v>47</v>
      </c>
      <c r="F92" s="128" t="s">
        <v>189</v>
      </c>
      <c r="G92" s="131" t="s">
        <v>224</v>
      </c>
      <c r="H92" s="117"/>
      <c r="I92" s="174"/>
      <c r="J92" s="131"/>
      <c r="K92" s="132">
        <v>14</v>
      </c>
      <c r="L92" s="135"/>
      <c r="M92" s="173"/>
      <c r="N92" s="173"/>
      <c r="O92" s="132"/>
      <c r="P92" s="132"/>
      <c r="Q92" s="174"/>
      <c r="R92" s="134"/>
      <c r="S92" s="120"/>
    </row>
    <row r="93" spans="1:19" ht="15">
      <c r="B93" s="115">
        <v>45751</v>
      </c>
      <c r="C93" s="128" t="s">
        <v>19</v>
      </c>
      <c r="D93" s="116" t="s">
        <v>114</v>
      </c>
      <c r="E93" s="132" t="s">
        <v>47</v>
      </c>
      <c r="F93" s="128" t="s">
        <v>52</v>
      </c>
      <c r="G93" s="131" t="s">
        <v>30</v>
      </c>
      <c r="H93" s="117"/>
      <c r="I93" s="174"/>
      <c r="J93" s="131"/>
      <c r="K93" s="132">
        <v>28</v>
      </c>
      <c r="L93" s="135"/>
      <c r="M93" s="173"/>
      <c r="N93" s="173"/>
      <c r="O93" s="132"/>
      <c r="P93" s="132"/>
      <c r="Q93" s="174"/>
      <c r="R93" s="134"/>
      <c r="S93" s="120"/>
    </row>
    <row r="94" spans="1:19" ht="15">
      <c r="B94" s="115">
        <v>45751</v>
      </c>
      <c r="C94" s="128" t="s">
        <v>19</v>
      </c>
      <c r="D94" s="116" t="s">
        <v>114</v>
      </c>
      <c r="E94" s="132" t="s">
        <v>47</v>
      </c>
      <c r="F94" s="128" t="s">
        <v>52</v>
      </c>
      <c r="G94" s="131" t="s">
        <v>16</v>
      </c>
      <c r="H94" s="117"/>
      <c r="I94" s="174"/>
      <c r="J94" s="131"/>
      <c r="K94" s="132">
        <v>63</v>
      </c>
      <c r="L94" s="135"/>
      <c r="M94" s="173"/>
      <c r="N94" s="173"/>
      <c r="O94" s="132"/>
      <c r="P94" s="132"/>
      <c r="Q94" s="174"/>
      <c r="R94" s="134"/>
      <c r="S94" s="120"/>
    </row>
    <row r="95" spans="1:19" ht="15">
      <c r="B95" s="115">
        <v>45751</v>
      </c>
      <c r="C95" s="128" t="s">
        <v>19</v>
      </c>
      <c r="D95" s="116" t="s">
        <v>114</v>
      </c>
      <c r="E95" s="132" t="s">
        <v>47</v>
      </c>
      <c r="F95" s="128" t="s">
        <v>244</v>
      </c>
      <c r="G95" s="131" t="s">
        <v>16</v>
      </c>
      <c r="H95" s="117"/>
      <c r="I95" s="174"/>
      <c r="J95" s="131"/>
      <c r="K95" s="132">
        <v>38</v>
      </c>
      <c r="L95" s="135"/>
      <c r="M95" s="173"/>
      <c r="N95" s="173"/>
      <c r="O95" s="132"/>
      <c r="P95" s="132"/>
      <c r="Q95" s="174"/>
      <c r="R95" s="134"/>
      <c r="S95" s="120"/>
    </row>
    <row r="96" spans="1:19" ht="15">
      <c r="B96" s="115">
        <v>45751</v>
      </c>
      <c r="C96" s="128" t="s">
        <v>44</v>
      </c>
      <c r="D96" s="116" t="s">
        <v>114</v>
      </c>
      <c r="E96" s="132" t="s">
        <v>47</v>
      </c>
      <c r="F96" s="128" t="s">
        <v>151</v>
      </c>
      <c r="G96" s="131" t="s">
        <v>18</v>
      </c>
      <c r="H96" s="117"/>
      <c r="I96" s="131"/>
      <c r="J96" s="131"/>
      <c r="K96" s="132">
        <v>366</v>
      </c>
      <c r="L96" s="126" t="s">
        <v>126</v>
      </c>
      <c r="M96" s="132">
        <v>7</v>
      </c>
      <c r="N96" s="132">
        <v>10</v>
      </c>
      <c r="O96" s="118">
        <f t="shared" ref="O96:O99" si="43">K96/N96</f>
        <v>36.6</v>
      </c>
      <c r="P96" s="119">
        <f t="shared" ref="P96:P100" si="44">O96/M96</f>
        <v>5.2285714285714286</v>
      </c>
      <c r="Q96" s="131" t="s">
        <v>146</v>
      </c>
      <c r="R96" s="134" t="s">
        <v>142</v>
      </c>
      <c r="S96" s="120"/>
    </row>
    <row r="97" spans="2:19" ht="15">
      <c r="B97" s="115">
        <v>45751</v>
      </c>
      <c r="C97" s="128" t="s">
        <v>35</v>
      </c>
      <c r="D97" s="116" t="s">
        <v>114</v>
      </c>
      <c r="E97" s="132" t="s">
        <v>47</v>
      </c>
      <c r="F97" s="128" t="s">
        <v>273</v>
      </c>
      <c r="G97" s="131" t="s">
        <v>30</v>
      </c>
      <c r="H97" s="117">
        <v>2500</v>
      </c>
      <c r="I97" s="131">
        <v>2500</v>
      </c>
      <c r="J97" s="131">
        <v>2500</v>
      </c>
      <c r="K97" s="132">
        <v>1765</v>
      </c>
      <c r="L97" s="126">
        <f t="shared" ref="L97:L103" si="45">(K97)/I97</f>
        <v>0.70599999999999996</v>
      </c>
      <c r="M97" s="132">
        <v>35</v>
      </c>
      <c r="N97" s="132">
        <v>10</v>
      </c>
      <c r="O97" s="118">
        <f t="shared" si="43"/>
        <v>176.5</v>
      </c>
      <c r="P97" s="119">
        <f t="shared" si="44"/>
        <v>5.0428571428571427</v>
      </c>
      <c r="Q97" s="131" t="s">
        <v>142</v>
      </c>
      <c r="R97" s="134"/>
      <c r="S97" s="120"/>
    </row>
    <row r="98" spans="2:19" ht="15">
      <c r="B98" s="115">
        <v>45751</v>
      </c>
      <c r="C98" s="128" t="s">
        <v>20</v>
      </c>
      <c r="D98" s="116" t="s">
        <v>114</v>
      </c>
      <c r="E98" s="132" t="s">
        <v>47</v>
      </c>
      <c r="F98" s="128" t="s">
        <v>151</v>
      </c>
      <c r="G98" s="131" t="s">
        <v>30</v>
      </c>
      <c r="H98" s="117">
        <v>2500</v>
      </c>
      <c r="I98" s="131">
        <v>3500</v>
      </c>
      <c r="J98" s="131">
        <v>2500</v>
      </c>
      <c r="K98" s="132">
        <v>2103</v>
      </c>
      <c r="L98" s="126">
        <f t="shared" si="45"/>
        <v>0.60085714285714287</v>
      </c>
      <c r="M98" s="132">
        <v>21</v>
      </c>
      <c r="N98" s="132">
        <v>10</v>
      </c>
      <c r="O98" s="118">
        <f t="shared" si="43"/>
        <v>210.3</v>
      </c>
      <c r="P98" s="119">
        <f t="shared" si="44"/>
        <v>10.014285714285714</v>
      </c>
      <c r="Q98" s="131" t="s">
        <v>233</v>
      </c>
      <c r="R98" s="134"/>
      <c r="S98" s="120"/>
    </row>
    <row r="99" spans="2:19" ht="15">
      <c r="B99" s="115">
        <v>45751</v>
      </c>
      <c r="C99" s="128" t="s">
        <v>56</v>
      </c>
      <c r="D99" s="116" t="s">
        <v>114</v>
      </c>
      <c r="E99" s="132" t="s">
        <v>47</v>
      </c>
      <c r="F99" s="128" t="s">
        <v>51</v>
      </c>
      <c r="G99" s="131" t="s">
        <v>184</v>
      </c>
      <c r="H99" s="117">
        <v>1500</v>
      </c>
      <c r="I99" s="128">
        <v>3500</v>
      </c>
      <c r="J99" s="131">
        <v>1500</v>
      </c>
      <c r="K99" s="91">
        <v>3460</v>
      </c>
      <c r="L99" s="126">
        <f>(K99)/I99</f>
        <v>0.98857142857142855</v>
      </c>
      <c r="M99" s="125">
        <v>31</v>
      </c>
      <c r="N99" s="132">
        <v>10</v>
      </c>
      <c r="O99" s="118">
        <f t="shared" si="43"/>
        <v>346</v>
      </c>
      <c r="P99" s="119">
        <f t="shared" si="44"/>
        <v>11.161290322580646</v>
      </c>
      <c r="Q99" s="131" t="s">
        <v>144</v>
      </c>
      <c r="R99" s="134" t="s">
        <v>140</v>
      </c>
      <c r="S99" s="120"/>
    </row>
    <row r="100" spans="2:19" ht="15">
      <c r="B100" s="115">
        <v>45751</v>
      </c>
      <c r="C100" s="128" t="s">
        <v>57</v>
      </c>
      <c r="D100" s="116" t="s">
        <v>114</v>
      </c>
      <c r="E100" s="132" t="s">
        <v>47</v>
      </c>
      <c r="F100" s="128" t="s">
        <v>205</v>
      </c>
      <c r="G100" s="131" t="s">
        <v>30</v>
      </c>
      <c r="H100" s="117">
        <v>1000</v>
      </c>
      <c r="I100" s="138">
        <v>3200</v>
      </c>
      <c r="J100" s="131">
        <v>1000</v>
      </c>
      <c r="K100" s="91">
        <v>1099</v>
      </c>
      <c r="L100" s="135">
        <f>(K100+K101)/I100</f>
        <v>0.9559375</v>
      </c>
      <c r="M100" s="134">
        <v>29</v>
      </c>
      <c r="N100" s="173">
        <v>10</v>
      </c>
      <c r="O100" s="118">
        <f>(K100+K101)/N100</f>
        <v>305.89999999999998</v>
      </c>
      <c r="P100" s="119">
        <f t="shared" si="44"/>
        <v>10.548275862068964</v>
      </c>
      <c r="Q100" s="174" t="s">
        <v>140</v>
      </c>
      <c r="R100" s="134"/>
      <c r="S100" s="120" t="s">
        <v>231</v>
      </c>
    </row>
    <row r="101" spans="2:19" ht="15">
      <c r="B101" s="115">
        <v>45751</v>
      </c>
      <c r="C101" s="128" t="s">
        <v>57</v>
      </c>
      <c r="D101" s="116" t="s">
        <v>114</v>
      </c>
      <c r="E101" s="132" t="s">
        <v>47</v>
      </c>
      <c r="F101" s="128" t="s">
        <v>274</v>
      </c>
      <c r="G101" s="131" t="s">
        <v>30</v>
      </c>
      <c r="H101" s="117">
        <v>2000</v>
      </c>
      <c r="I101" s="138"/>
      <c r="J101" s="131">
        <v>2000</v>
      </c>
      <c r="K101" s="91">
        <v>1960</v>
      </c>
      <c r="L101" s="135"/>
      <c r="M101" s="134"/>
      <c r="N101" s="173"/>
      <c r="O101" s="121"/>
      <c r="P101" s="122"/>
      <c r="Q101" s="174"/>
      <c r="R101" s="134"/>
      <c r="S101" s="120"/>
    </row>
    <row r="102" spans="2:19" ht="15">
      <c r="B102" s="115">
        <v>45751</v>
      </c>
      <c r="C102" s="128" t="s">
        <v>67</v>
      </c>
      <c r="D102" s="116" t="s">
        <v>114</v>
      </c>
      <c r="E102" s="132" t="s">
        <v>47</v>
      </c>
      <c r="F102" s="128" t="s">
        <v>148</v>
      </c>
      <c r="G102" s="131" t="s">
        <v>16</v>
      </c>
      <c r="H102" s="117">
        <v>2000</v>
      </c>
      <c r="I102" s="128">
        <v>3500</v>
      </c>
      <c r="J102" s="131">
        <v>2000</v>
      </c>
      <c r="K102" s="91">
        <v>2170</v>
      </c>
      <c r="L102" s="126">
        <f t="shared" si="45"/>
        <v>0.62</v>
      </c>
      <c r="M102" s="125">
        <v>32</v>
      </c>
      <c r="N102" s="132">
        <v>10</v>
      </c>
      <c r="O102" s="118">
        <f t="shared" ref="O102:O103" si="46">K102/N102</f>
        <v>217</v>
      </c>
      <c r="P102" s="119">
        <f t="shared" ref="P102:P104" si="47">O102/M102</f>
        <v>6.78125</v>
      </c>
      <c r="Q102" s="131" t="s">
        <v>167</v>
      </c>
      <c r="R102" s="134"/>
      <c r="S102" s="120"/>
    </row>
    <row r="103" spans="2:19" ht="15">
      <c r="B103" s="115">
        <v>45751</v>
      </c>
      <c r="C103" s="128" t="s">
        <v>66</v>
      </c>
      <c r="D103" s="116" t="s">
        <v>114</v>
      </c>
      <c r="E103" s="132" t="s">
        <v>47</v>
      </c>
      <c r="F103" s="128" t="s">
        <v>227</v>
      </c>
      <c r="G103" s="131" t="s">
        <v>30</v>
      </c>
      <c r="H103" s="117">
        <v>2500</v>
      </c>
      <c r="I103" s="128">
        <v>2700</v>
      </c>
      <c r="J103" s="131">
        <v>2500</v>
      </c>
      <c r="K103" s="91">
        <v>2396</v>
      </c>
      <c r="L103" s="126">
        <f t="shared" si="45"/>
        <v>0.88740740740740742</v>
      </c>
      <c r="M103" s="125">
        <v>30</v>
      </c>
      <c r="N103" s="132">
        <v>10</v>
      </c>
      <c r="O103" s="118">
        <f t="shared" si="46"/>
        <v>239.6</v>
      </c>
      <c r="P103" s="119">
        <f t="shared" si="47"/>
        <v>7.9866666666666664</v>
      </c>
      <c r="Q103" s="131" t="s">
        <v>161</v>
      </c>
      <c r="R103" s="134"/>
      <c r="S103" s="120"/>
    </row>
    <row r="104" spans="2:19" ht="15">
      <c r="B104" s="115">
        <v>45751</v>
      </c>
      <c r="C104" s="128" t="s">
        <v>69</v>
      </c>
      <c r="D104" s="116" t="s">
        <v>114</v>
      </c>
      <c r="E104" s="132" t="s">
        <v>47</v>
      </c>
      <c r="F104" s="128" t="s">
        <v>151</v>
      </c>
      <c r="G104" s="131" t="s">
        <v>16</v>
      </c>
      <c r="H104" s="117">
        <v>2500</v>
      </c>
      <c r="I104" s="138">
        <v>3200</v>
      </c>
      <c r="J104" s="131">
        <v>2500</v>
      </c>
      <c r="K104" s="91">
        <v>2318</v>
      </c>
      <c r="L104" s="135">
        <f>(K104+K105+K106)/I104</f>
        <v>0.75</v>
      </c>
      <c r="M104" s="134">
        <v>30</v>
      </c>
      <c r="N104" s="173">
        <v>10</v>
      </c>
      <c r="O104" s="118">
        <f>(K104+K105+K106)/N104</f>
        <v>240</v>
      </c>
      <c r="P104" s="119">
        <f t="shared" si="47"/>
        <v>8</v>
      </c>
      <c r="Q104" s="174" t="s">
        <v>155</v>
      </c>
      <c r="R104" s="134" t="s">
        <v>145</v>
      </c>
      <c r="S104" s="123" t="s">
        <v>275</v>
      </c>
    </row>
    <row r="105" spans="2:19" ht="15">
      <c r="B105" s="115">
        <v>45751</v>
      </c>
      <c r="C105" s="128" t="s">
        <v>69</v>
      </c>
      <c r="D105" s="116" t="s">
        <v>114</v>
      </c>
      <c r="E105" s="132" t="s">
        <v>47</v>
      </c>
      <c r="F105" s="128" t="s">
        <v>151</v>
      </c>
      <c r="G105" s="131" t="s">
        <v>236</v>
      </c>
      <c r="H105" s="117"/>
      <c r="I105" s="138"/>
      <c r="J105" s="131"/>
      <c r="K105" s="91">
        <v>40</v>
      </c>
      <c r="L105" s="135"/>
      <c r="M105" s="134"/>
      <c r="N105" s="173"/>
      <c r="O105" s="121"/>
      <c r="P105" s="122"/>
      <c r="Q105" s="174"/>
      <c r="R105" s="134"/>
      <c r="S105" s="123"/>
    </row>
    <row r="106" spans="2:19" ht="15">
      <c r="B106" s="115">
        <v>45751</v>
      </c>
      <c r="C106" s="128" t="s">
        <v>69</v>
      </c>
      <c r="D106" s="116" t="s">
        <v>114</v>
      </c>
      <c r="E106" s="132" t="s">
        <v>47</v>
      </c>
      <c r="F106" s="128" t="s">
        <v>151</v>
      </c>
      <c r="G106" s="131" t="s">
        <v>235</v>
      </c>
      <c r="H106" s="117"/>
      <c r="I106" s="138"/>
      <c r="J106" s="131"/>
      <c r="K106" s="91">
        <v>42</v>
      </c>
      <c r="L106" s="135"/>
      <c r="M106" s="134"/>
      <c r="N106" s="173"/>
      <c r="O106" s="121"/>
      <c r="P106" s="122"/>
      <c r="Q106" s="174"/>
      <c r="R106" s="134"/>
      <c r="S106" s="123"/>
    </row>
    <row r="107" spans="2:19" ht="15">
      <c r="B107" s="115">
        <v>45751</v>
      </c>
      <c r="C107" s="128" t="s">
        <v>70</v>
      </c>
      <c r="D107" s="116" t="s">
        <v>114</v>
      </c>
      <c r="E107" s="132" t="s">
        <v>47</v>
      </c>
      <c r="F107" s="128" t="s">
        <v>249</v>
      </c>
      <c r="G107" s="131" t="s">
        <v>152</v>
      </c>
      <c r="H107" s="117">
        <v>3000</v>
      </c>
      <c r="I107" s="128">
        <v>3000</v>
      </c>
      <c r="J107" s="131">
        <v>3000</v>
      </c>
      <c r="K107" s="91">
        <v>3000</v>
      </c>
      <c r="L107" s="126">
        <f>(K107)/I107</f>
        <v>1</v>
      </c>
      <c r="M107" s="125">
        <v>25</v>
      </c>
      <c r="N107" s="132">
        <v>10</v>
      </c>
      <c r="O107" s="118">
        <f t="shared" ref="O107:O110" si="48">K107/N107</f>
        <v>300</v>
      </c>
      <c r="P107" s="119">
        <f t="shared" ref="P107:P111" si="49">O107/M107</f>
        <v>12</v>
      </c>
      <c r="Q107" s="131" t="s">
        <v>237</v>
      </c>
      <c r="R107" s="134" t="s">
        <v>193</v>
      </c>
      <c r="S107" s="123"/>
    </row>
    <row r="108" spans="2:19" ht="15">
      <c r="B108" s="115">
        <v>45751</v>
      </c>
      <c r="C108" s="128" t="s">
        <v>71</v>
      </c>
      <c r="D108" s="116" t="s">
        <v>114</v>
      </c>
      <c r="E108" s="132" t="s">
        <v>47</v>
      </c>
      <c r="F108" s="128" t="s">
        <v>159</v>
      </c>
      <c r="G108" s="131" t="s">
        <v>30</v>
      </c>
      <c r="H108" s="117">
        <v>2000</v>
      </c>
      <c r="I108" s="128">
        <v>2500</v>
      </c>
      <c r="J108" s="131">
        <v>2000</v>
      </c>
      <c r="K108" s="91">
        <v>2500</v>
      </c>
      <c r="L108" s="126">
        <f t="shared" ref="L108" si="50">(K108)/I108</f>
        <v>1</v>
      </c>
      <c r="M108" s="125">
        <v>36</v>
      </c>
      <c r="N108" s="132">
        <v>8</v>
      </c>
      <c r="O108" s="118">
        <f t="shared" si="48"/>
        <v>312.5</v>
      </c>
      <c r="P108" s="119">
        <f t="shared" si="49"/>
        <v>8.6805555555555554</v>
      </c>
      <c r="Q108" s="131" t="s">
        <v>147</v>
      </c>
      <c r="R108" s="134"/>
      <c r="S108" s="123"/>
    </row>
    <row r="109" spans="2:19" ht="15">
      <c r="B109" s="115">
        <v>45751</v>
      </c>
      <c r="C109" s="128" t="s">
        <v>73</v>
      </c>
      <c r="D109" s="116" t="s">
        <v>114</v>
      </c>
      <c r="E109" s="132" t="s">
        <v>47</v>
      </c>
      <c r="F109" s="128" t="s">
        <v>51</v>
      </c>
      <c r="G109" s="131" t="s">
        <v>184</v>
      </c>
      <c r="H109" s="117">
        <v>3000</v>
      </c>
      <c r="I109" s="128">
        <v>3100</v>
      </c>
      <c r="J109" s="131">
        <v>3000</v>
      </c>
      <c r="K109" s="91">
        <v>3000</v>
      </c>
      <c r="L109" s="126">
        <f>(K109)/I109</f>
        <v>0.967741935483871</v>
      </c>
      <c r="M109" s="125">
        <v>29</v>
      </c>
      <c r="N109" s="132">
        <v>10</v>
      </c>
      <c r="O109" s="118">
        <f t="shared" si="48"/>
        <v>300</v>
      </c>
      <c r="P109" s="119">
        <f t="shared" si="49"/>
        <v>10.344827586206897</v>
      </c>
      <c r="Q109" s="131" t="s">
        <v>163</v>
      </c>
      <c r="R109" s="134" t="s">
        <v>146</v>
      </c>
      <c r="S109" s="120"/>
    </row>
    <row r="110" spans="2:19" ht="15">
      <c r="B110" s="115">
        <v>45751</v>
      </c>
      <c r="C110" s="128" t="s">
        <v>150</v>
      </c>
      <c r="D110" s="116" t="s">
        <v>114</v>
      </c>
      <c r="E110" s="132" t="s">
        <v>47</v>
      </c>
      <c r="F110" s="128" t="s">
        <v>156</v>
      </c>
      <c r="G110" s="131" t="s">
        <v>30</v>
      </c>
      <c r="H110" s="117">
        <v>1000</v>
      </c>
      <c r="I110" s="128">
        <v>1100</v>
      </c>
      <c r="J110" s="131">
        <v>1000</v>
      </c>
      <c r="K110" s="91">
        <v>1010</v>
      </c>
      <c r="L110" s="126">
        <f>(K110)/I110</f>
        <v>0.91818181818181821</v>
      </c>
      <c r="M110" s="125">
        <v>23</v>
      </c>
      <c r="N110" s="132">
        <v>8</v>
      </c>
      <c r="O110" s="118">
        <f t="shared" si="48"/>
        <v>126.25</v>
      </c>
      <c r="P110" s="119">
        <f t="shared" si="49"/>
        <v>5.4891304347826084</v>
      </c>
      <c r="Q110" s="131" t="s">
        <v>155</v>
      </c>
      <c r="R110" s="134"/>
      <c r="S110" s="120"/>
    </row>
    <row r="111" spans="2:19" ht="15">
      <c r="B111" s="115">
        <v>45752</v>
      </c>
      <c r="C111" s="128" t="s">
        <v>17</v>
      </c>
      <c r="D111" s="116" t="s">
        <v>114</v>
      </c>
      <c r="E111" s="132" t="s">
        <v>47</v>
      </c>
      <c r="F111" s="128" t="s">
        <v>271</v>
      </c>
      <c r="G111" s="131" t="s">
        <v>30</v>
      </c>
      <c r="H111" s="117">
        <v>2800</v>
      </c>
      <c r="I111" s="174">
        <v>2900</v>
      </c>
      <c r="J111" s="131">
        <v>2800</v>
      </c>
      <c r="K111" s="132">
        <v>2735</v>
      </c>
      <c r="L111" s="135">
        <f>(K111+K112)/I111</f>
        <v>0.9517241379310345</v>
      </c>
      <c r="M111" s="173">
        <v>29</v>
      </c>
      <c r="N111" s="173">
        <v>10</v>
      </c>
      <c r="O111" s="118">
        <f>(K111+K112)/N111</f>
        <v>276</v>
      </c>
      <c r="P111" s="119">
        <f t="shared" si="49"/>
        <v>9.5172413793103452</v>
      </c>
      <c r="Q111" s="174" t="s">
        <v>291</v>
      </c>
      <c r="R111" s="134" t="s">
        <v>139</v>
      </c>
      <c r="S111" s="120"/>
    </row>
    <row r="112" spans="2:19" ht="15">
      <c r="B112" s="115">
        <v>45752</v>
      </c>
      <c r="C112" s="128" t="s">
        <v>17</v>
      </c>
      <c r="D112" s="116" t="s">
        <v>114</v>
      </c>
      <c r="E112" s="132" t="s">
        <v>47</v>
      </c>
      <c r="F112" s="128" t="s">
        <v>226</v>
      </c>
      <c r="G112" s="131" t="s">
        <v>16</v>
      </c>
      <c r="H112" s="117"/>
      <c r="I112" s="174"/>
      <c r="J112" s="131"/>
      <c r="K112" s="132">
        <v>25</v>
      </c>
      <c r="L112" s="135"/>
      <c r="M112" s="173"/>
      <c r="N112" s="173"/>
      <c r="O112" s="132"/>
      <c r="P112" s="132"/>
      <c r="Q112" s="174"/>
      <c r="R112" s="134"/>
      <c r="S112" s="120"/>
    </row>
    <row r="113" spans="2:19" ht="15">
      <c r="B113" s="115">
        <v>45752</v>
      </c>
      <c r="C113" s="132" t="s">
        <v>32</v>
      </c>
      <c r="D113" s="116" t="s">
        <v>114</v>
      </c>
      <c r="E113" s="132" t="s">
        <v>47</v>
      </c>
      <c r="F113" s="128" t="s">
        <v>281</v>
      </c>
      <c r="G113" s="131" t="s">
        <v>18</v>
      </c>
      <c r="H113" s="117">
        <v>2800</v>
      </c>
      <c r="I113" s="131">
        <v>2800</v>
      </c>
      <c r="J113" s="131">
        <v>2800</v>
      </c>
      <c r="K113" s="132">
        <v>2650</v>
      </c>
      <c r="L113" s="126">
        <f>(K113)/I113</f>
        <v>0.9464285714285714</v>
      </c>
      <c r="M113" s="132">
        <v>32</v>
      </c>
      <c r="N113" s="132">
        <v>10</v>
      </c>
      <c r="O113" s="118">
        <f t="shared" ref="O113" si="51">K113/N113</f>
        <v>265</v>
      </c>
      <c r="P113" s="119">
        <f t="shared" ref="P113:P114" si="52">O113/M113</f>
        <v>8.28125</v>
      </c>
      <c r="Q113" s="131" t="s">
        <v>153</v>
      </c>
      <c r="R113" s="134"/>
      <c r="S113" s="120"/>
    </row>
    <row r="114" spans="2:19" ht="15">
      <c r="B114" s="115">
        <v>45752</v>
      </c>
      <c r="C114" s="128" t="s">
        <v>34</v>
      </c>
      <c r="D114" s="116" t="s">
        <v>114</v>
      </c>
      <c r="E114" s="132" t="s">
        <v>47</v>
      </c>
      <c r="F114" s="128" t="s">
        <v>230</v>
      </c>
      <c r="G114" s="131" t="s">
        <v>30</v>
      </c>
      <c r="H114" s="117">
        <v>2800</v>
      </c>
      <c r="I114" s="174">
        <v>3000</v>
      </c>
      <c r="J114" s="131">
        <v>2800</v>
      </c>
      <c r="K114" s="132">
        <f>2840+250</f>
        <v>3090</v>
      </c>
      <c r="L114" s="135">
        <f>(K114+K115+K116)/I114</f>
        <v>1.0960000000000001</v>
      </c>
      <c r="M114" s="173">
        <v>28</v>
      </c>
      <c r="N114" s="173">
        <v>10</v>
      </c>
      <c r="O114" s="118">
        <f>(K114+K115+K116)/N114</f>
        <v>328.8</v>
      </c>
      <c r="P114" s="119">
        <f t="shared" si="52"/>
        <v>11.742857142857144</v>
      </c>
      <c r="Q114" s="174" t="s">
        <v>140</v>
      </c>
      <c r="R114" s="134"/>
      <c r="S114" s="120"/>
    </row>
    <row r="115" spans="2:19" ht="15">
      <c r="B115" s="115">
        <v>45752</v>
      </c>
      <c r="C115" s="128" t="s">
        <v>34</v>
      </c>
      <c r="D115" s="116" t="s">
        <v>114</v>
      </c>
      <c r="E115" s="132" t="s">
        <v>47</v>
      </c>
      <c r="F115" s="128" t="s">
        <v>185</v>
      </c>
      <c r="G115" s="131" t="s">
        <v>181</v>
      </c>
      <c r="H115" s="117"/>
      <c r="I115" s="174"/>
      <c r="J115" s="131"/>
      <c r="K115" s="132">
        <v>98</v>
      </c>
      <c r="L115" s="135"/>
      <c r="M115" s="173"/>
      <c r="N115" s="173"/>
      <c r="O115" s="132"/>
      <c r="P115" s="132"/>
      <c r="Q115" s="174"/>
      <c r="R115" s="134"/>
      <c r="S115" s="120"/>
    </row>
    <row r="116" spans="2:19" ht="15">
      <c r="B116" s="115">
        <v>45752</v>
      </c>
      <c r="C116" s="128" t="s">
        <v>34</v>
      </c>
      <c r="D116" s="116" t="s">
        <v>114</v>
      </c>
      <c r="E116" s="132" t="s">
        <v>47</v>
      </c>
      <c r="F116" s="128" t="s">
        <v>263</v>
      </c>
      <c r="G116" s="131" t="s">
        <v>292</v>
      </c>
      <c r="H116" s="117"/>
      <c r="I116" s="174"/>
      <c r="J116" s="131"/>
      <c r="K116" s="132">
        <v>100</v>
      </c>
      <c r="L116" s="135"/>
      <c r="M116" s="173"/>
      <c r="N116" s="173"/>
      <c r="O116" s="132"/>
      <c r="P116" s="132"/>
      <c r="Q116" s="174"/>
      <c r="R116" s="134"/>
      <c r="S116" s="120"/>
    </row>
    <row r="117" spans="2:19" ht="15">
      <c r="B117" s="115">
        <v>45752</v>
      </c>
      <c r="C117" s="128" t="s">
        <v>19</v>
      </c>
      <c r="D117" s="116" t="s">
        <v>114</v>
      </c>
      <c r="E117" s="132" t="s">
        <v>47</v>
      </c>
      <c r="F117" s="128" t="s">
        <v>189</v>
      </c>
      <c r="G117" s="131" t="s">
        <v>232</v>
      </c>
      <c r="H117" s="117">
        <v>3200</v>
      </c>
      <c r="I117" s="131">
        <v>3200</v>
      </c>
      <c r="J117" s="131">
        <v>3200</v>
      </c>
      <c r="K117" s="132">
        <v>3195</v>
      </c>
      <c r="L117" s="126">
        <f>(K117)/I117</f>
        <v>0.99843749999999998</v>
      </c>
      <c r="M117" s="132">
        <v>27</v>
      </c>
      <c r="N117" s="132">
        <v>10</v>
      </c>
      <c r="O117" s="118">
        <f t="shared" ref="O117" si="53">K117/N117</f>
        <v>319.5</v>
      </c>
      <c r="P117" s="119">
        <f t="shared" ref="P117:P118" si="54">O117/M117</f>
        <v>11.833333333333334</v>
      </c>
      <c r="Q117" s="131" t="s">
        <v>141</v>
      </c>
      <c r="R117" s="125" t="s">
        <v>179</v>
      </c>
      <c r="S117" s="120" t="s">
        <v>231</v>
      </c>
    </row>
    <row r="118" spans="2:19" ht="15">
      <c r="B118" s="115">
        <v>45752</v>
      </c>
      <c r="C118" s="128" t="s">
        <v>44</v>
      </c>
      <c r="D118" s="116" t="s">
        <v>114</v>
      </c>
      <c r="E118" s="132" t="s">
        <v>47</v>
      </c>
      <c r="F118" s="128" t="s">
        <v>151</v>
      </c>
      <c r="G118" s="131" t="s">
        <v>18</v>
      </c>
      <c r="H118" s="117"/>
      <c r="I118" s="131"/>
      <c r="J118" s="131"/>
      <c r="K118" s="132">
        <v>68</v>
      </c>
      <c r="L118" s="135" t="s">
        <v>126</v>
      </c>
      <c r="M118" s="173">
        <v>4</v>
      </c>
      <c r="N118" s="173">
        <v>8</v>
      </c>
      <c r="O118" s="118">
        <f>(K118+K119)/N118</f>
        <v>22</v>
      </c>
      <c r="P118" s="119">
        <f t="shared" si="54"/>
        <v>5.5</v>
      </c>
      <c r="Q118" s="174" t="s">
        <v>146</v>
      </c>
      <c r="R118" s="134" t="s">
        <v>142</v>
      </c>
      <c r="S118" s="120"/>
    </row>
    <row r="119" spans="2:19" ht="15">
      <c r="B119" s="115">
        <v>45752</v>
      </c>
      <c r="C119" s="128" t="s">
        <v>44</v>
      </c>
      <c r="D119" s="116" t="s">
        <v>114</v>
      </c>
      <c r="E119" s="132" t="s">
        <v>47</v>
      </c>
      <c r="F119" s="128" t="s">
        <v>53</v>
      </c>
      <c r="G119" s="131" t="s">
        <v>30</v>
      </c>
      <c r="H119" s="117"/>
      <c r="I119" s="131"/>
      <c r="J119" s="131"/>
      <c r="K119" s="132">
        <v>108</v>
      </c>
      <c r="L119" s="135"/>
      <c r="M119" s="173"/>
      <c r="N119" s="173"/>
      <c r="O119" s="132"/>
      <c r="P119" s="132"/>
      <c r="Q119" s="174"/>
      <c r="R119" s="134"/>
      <c r="S119" s="120"/>
    </row>
    <row r="120" spans="2:19" ht="15">
      <c r="B120" s="115">
        <v>45752</v>
      </c>
      <c r="C120" s="128" t="s">
        <v>35</v>
      </c>
      <c r="D120" s="116" t="s">
        <v>114</v>
      </c>
      <c r="E120" s="132" t="s">
        <v>47</v>
      </c>
      <c r="F120" s="128" t="s">
        <v>273</v>
      </c>
      <c r="G120" s="131" t="s">
        <v>30</v>
      </c>
      <c r="H120" s="117">
        <v>2500</v>
      </c>
      <c r="I120" s="131">
        <v>3200</v>
      </c>
      <c r="J120" s="131">
        <v>2500</v>
      </c>
      <c r="K120" s="132">
        <v>3007</v>
      </c>
      <c r="L120" s="126">
        <f t="shared" ref="L120:L128" si="55">(K120)/I120</f>
        <v>0.93968750000000001</v>
      </c>
      <c r="M120" s="132">
        <v>38</v>
      </c>
      <c r="N120" s="132">
        <v>10</v>
      </c>
      <c r="O120" s="118">
        <f t="shared" ref="O120:O122" si="56">K120/N120</f>
        <v>300.7</v>
      </c>
      <c r="P120" s="119">
        <f t="shared" ref="P120:P123" si="57">O120/M120</f>
        <v>7.9131578947368419</v>
      </c>
      <c r="Q120" s="131" t="s">
        <v>142</v>
      </c>
      <c r="R120" s="134"/>
      <c r="S120" s="120"/>
    </row>
    <row r="121" spans="2:19" ht="15">
      <c r="B121" s="115">
        <v>45752</v>
      </c>
      <c r="C121" s="128" t="s">
        <v>20</v>
      </c>
      <c r="D121" s="116" t="s">
        <v>114</v>
      </c>
      <c r="E121" s="132" t="s">
        <v>47</v>
      </c>
      <c r="F121" s="128" t="s">
        <v>151</v>
      </c>
      <c r="G121" s="131" t="s">
        <v>30</v>
      </c>
      <c r="H121" s="117">
        <v>2000</v>
      </c>
      <c r="I121" s="131">
        <v>3500</v>
      </c>
      <c r="J121" s="131">
        <v>2000</v>
      </c>
      <c r="K121" s="132">
        <v>2781</v>
      </c>
      <c r="L121" s="126">
        <f t="shared" si="55"/>
        <v>0.7945714285714286</v>
      </c>
      <c r="M121" s="132">
        <v>33</v>
      </c>
      <c r="N121" s="132">
        <v>10</v>
      </c>
      <c r="O121" s="118">
        <f t="shared" si="56"/>
        <v>278.10000000000002</v>
      </c>
      <c r="P121" s="119">
        <f t="shared" si="57"/>
        <v>8.4272727272727277</v>
      </c>
      <c r="Q121" s="131" t="s">
        <v>233</v>
      </c>
      <c r="R121" s="134"/>
      <c r="S121" s="120"/>
    </row>
    <row r="122" spans="2:19" ht="15">
      <c r="B122" s="115">
        <v>45752</v>
      </c>
      <c r="C122" s="128" t="s">
        <v>56</v>
      </c>
      <c r="D122" s="116" t="s">
        <v>114</v>
      </c>
      <c r="E122" s="132" t="s">
        <v>47</v>
      </c>
      <c r="F122" s="128" t="s">
        <v>51</v>
      </c>
      <c r="G122" s="131" t="s">
        <v>184</v>
      </c>
      <c r="H122" s="117">
        <v>3000</v>
      </c>
      <c r="I122" s="128">
        <v>3000</v>
      </c>
      <c r="J122" s="131">
        <v>3000</v>
      </c>
      <c r="K122" s="91">
        <v>3040</v>
      </c>
      <c r="L122" s="126">
        <f>(K122)/I122</f>
        <v>1.0133333333333334</v>
      </c>
      <c r="M122" s="125">
        <v>28</v>
      </c>
      <c r="N122" s="132">
        <v>10</v>
      </c>
      <c r="O122" s="118">
        <f t="shared" si="56"/>
        <v>304</v>
      </c>
      <c r="P122" s="119">
        <f t="shared" si="57"/>
        <v>10.857142857142858</v>
      </c>
      <c r="Q122" s="131" t="s">
        <v>144</v>
      </c>
      <c r="R122" s="134" t="s">
        <v>140</v>
      </c>
      <c r="S122" s="120"/>
    </row>
    <row r="123" spans="2:19" ht="15">
      <c r="B123" s="115">
        <v>45752</v>
      </c>
      <c r="C123" s="128" t="s">
        <v>57</v>
      </c>
      <c r="D123" s="116" t="s">
        <v>114</v>
      </c>
      <c r="E123" s="132" t="s">
        <v>47</v>
      </c>
      <c r="F123" s="128" t="s">
        <v>274</v>
      </c>
      <c r="G123" s="131" t="s">
        <v>30</v>
      </c>
      <c r="H123" s="117">
        <v>2800</v>
      </c>
      <c r="I123" s="138">
        <v>2900</v>
      </c>
      <c r="J123" s="131">
        <v>2800</v>
      </c>
      <c r="K123" s="91">
        <v>2768</v>
      </c>
      <c r="L123" s="135">
        <f>(K123+K124)/I123</f>
        <v>0.98344827586206895</v>
      </c>
      <c r="M123" s="134">
        <v>28</v>
      </c>
      <c r="N123" s="173">
        <v>10</v>
      </c>
      <c r="O123" s="118">
        <f>(K123+K124)/N123</f>
        <v>285.2</v>
      </c>
      <c r="P123" s="119">
        <f t="shared" si="57"/>
        <v>10.185714285714285</v>
      </c>
      <c r="Q123" s="174" t="s">
        <v>140</v>
      </c>
      <c r="R123" s="134"/>
      <c r="S123" s="120"/>
    </row>
    <row r="124" spans="2:19" ht="15">
      <c r="B124" s="115">
        <v>45752</v>
      </c>
      <c r="C124" s="128" t="s">
        <v>57</v>
      </c>
      <c r="D124" s="116" t="s">
        <v>114</v>
      </c>
      <c r="E124" s="132" t="s">
        <v>47</v>
      </c>
      <c r="F124" s="128" t="s">
        <v>205</v>
      </c>
      <c r="G124" s="131" t="s">
        <v>30</v>
      </c>
      <c r="H124" s="117"/>
      <c r="I124" s="138"/>
      <c r="J124" s="131"/>
      <c r="K124" s="91">
        <v>84</v>
      </c>
      <c r="L124" s="135"/>
      <c r="M124" s="134"/>
      <c r="N124" s="173"/>
      <c r="O124" s="121"/>
      <c r="P124" s="122"/>
      <c r="Q124" s="174"/>
      <c r="R124" s="134"/>
      <c r="S124" s="120"/>
    </row>
    <row r="125" spans="2:19" ht="15">
      <c r="B125" s="115">
        <v>45752</v>
      </c>
      <c r="C125" s="128" t="s">
        <v>67</v>
      </c>
      <c r="D125" s="116" t="s">
        <v>114</v>
      </c>
      <c r="E125" s="132" t="s">
        <v>47</v>
      </c>
      <c r="F125" s="128" t="s">
        <v>148</v>
      </c>
      <c r="G125" s="131" t="s">
        <v>16</v>
      </c>
      <c r="H125" s="117">
        <v>1000</v>
      </c>
      <c r="I125" s="128">
        <v>2400</v>
      </c>
      <c r="J125" s="131">
        <v>1000</v>
      </c>
      <c r="K125" s="91">
        <v>1530</v>
      </c>
      <c r="L125" s="126">
        <f t="shared" si="55"/>
        <v>0.63749999999999996</v>
      </c>
      <c r="M125" s="125">
        <v>30</v>
      </c>
      <c r="N125" s="132">
        <v>10</v>
      </c>
      <c r="O125" s="118">
        <f t="shared" ref="O125" si="58">K125/N125</f>
        <v>153</v>
      </c>
      <c r="P125" s="119">
        <f t="shared" ref="P125:P126" si="59">O125/M125</f>
        <v>5.0999999999999996</v>
      </c>
      <c r="Q125" s="131" t="s">
        <v>167</v>
      </c>
      <c r="R125" s="134"/>
      <c r="S125" s="120"/>
    </row>
    <row r="126" spans="2:19" ht="15">
      <c r="B126" s="115">
        <v>45752</v>
      </c>
      <c r="C126" s="128" t="s">
        <v>66</v>
      </c>
      <c r="D126" s="116" t="s">
        <v>114</v>
      </c>
      <c r="E126" s="132" t="s">
        <v>47</v>
      </c>
      <c r="F126" s="128" t="s">
        <v>227</v>
      </c>
      <c r="G126" s="131" t="s">
        <v>30</v>
      </c>
      <c r="H126" s="117">
        <v>2500</v>
      </c>
      <c r="I126" s="138">
        <v>2700</v>
      </c>
      <c r="J126" s="131">
        <v>2500</v>
      </c>
      <c r="K126" s="91">
        <v>2522</v>
      </c>
      <c r="L126" s="135">
        <f>(K126+K127)/I126</f>
        <v>0.97888888888888892</v>
      </c>
      <c r="M126" s="134">
        <v>30</v>
      </c>
      <c r="N126" s="173">
        <v>10</v>
      </c>
      <c r="O126" s="118">
        <f>(K126+K127)/N126</f>
        <v>264.3</v>
      </c>
      <c r="P126" s="119">
        <f t="shared" si="59"/>
        <v>8.81</v>
      </c>
      <c r="Q126" s="174" t="s">
        <v>161</v>
      </c>
      <c r="R126" s="134"/>
      <c r="S126" s="120"/>
    </row>
    <row r="127" spans="2:19" ht="15">
      <c r="B127" s="115">
        <v>45752</v>
      </c>
      <c r="C127" s="128" t="s">
        <v>66</v>
      </c>
      <c r="D127" s="116" t="s">
        <v>114</v>
      </c>
      <c r="E127" s="132" t="s">
        <v>47</v>
      </c>
      <c r="F127" s="128" t="s">
        <v>159</v>
      </c>
      <c r="G127" s="131" t="s">
        <v>18</v>
      </c>
      <c r="H127" s="117"/>
      <c r="I127" s="138"/>
      <c r="J127" s="131"/>
      <c r="K127" s="91">
        <v>121</v>
      </c>
      <c r="L127" s="135"/>
      <c r="M127" s="134"/>
      <c r="N127" s="173"/>
      <c r="O127" s="121"/>
      <c r="P127" s="122"/>
      <c r="Q127" s="174"/>
      <c r="R127" s="134"/>
      <c r="S127" s="120"/>
    </row>
    <row r="128" spans="2:19" ht="15">
      <c r="B128" s="115">
        <v>45752</v>
      </c>
      <c r="C128" s="128" t="s">
        <v>68</v>
      </c>
      <c r="D128" s="116" t="s">
        <v>114</v>
      </c>
      <c r="E128" s="132" t="s">
        <v>47</v>
      </c>
      <c r="F128" s="128" t="s">
        <v>284</v>
      </c>
      <c r="G128" s="131" t="s">
        <v>293</v>
      </c>
      <c r="H128" s="117">
        <v>1200</v>
      </c>
      <c r="I128" s="128">
        <v>1200</v>
      </c>
      <c r="J128" s="131">
        <v>1200</v>
      </c>
      <c r="K128" s="91">
        <v>1050</v>
      </c>
      <c r="L128" s="126">
        <f t="shared" si="55"/>
        <v>0.875</v>
      </c>
      <c r="M128" s="125">
        <v>32</v>
      </c>
      <c r="N128" s="132">
        <v>10</v>
      </c>
      <c r="O128" s="118">
        <f t="shared" ref="O128" si="60">K128/N128</f>
        <v>105</v>
      </c>
      <c r="P128" s="119">
        <f t="shared" ref="P128:P129" si="61">O128/M128</f>
        <v>3.28125</v>
      </c>
      <c r="Q128" s="131" t="s">
        <v>162</v>
      </c>
      <c r="R128" s="134" t="s">
        <v>145</v>
      </c>
      <c r="S128" s="120"/>
    </row>
    <row r="129" spans="2:19" ht="15">
      <c r="B129" s="115">
        <v>45752</v>
      </c>
      <c r="C129" s="128" t="s">
        <v>69</v>
      </c>
      <c r="D129" s="116" t="s">
        <v>114</v>
      </c>
      <c r="E129" s="132" t="s">
        <v>47</v>
      </c>
      <c r="F129" s="128" t="s">
        <v>286</v>
      </c>
      <c r="G129" s="131" t="s">
        <v>30</v>
      </c>
      <c r="H129" s="117">
        <v>2500</v>
      </c>
      <c r="I129" s="138">
        <v>2500</v>
      </c>
      <c r="J129" s="131">
        <v>2500</v>
      </c>
      <c r="K129" s="91">
        <v>1800</v>
      </c>
      <c r="L129" s="135">
        <f>(K129+K130)/I129</f>
        <v>0.75760000000000005</v>
      </c>
      <c r="M129" s="134">
        <v>37</v>
      </c>
      <c r="N129" s="173">
        <v>10</v>
      </c>
      <c r="O129" s="118">
        <f>(K129+K130)/N129</f>
        <v>189.4</v>
      </c>
      <c r="P129" s="119">
        <f t="shared" si="61"/>
        <v>5.1189189189189195</v>
      </c>
      <c r="Q129" s="174" t="s">
        <v>155</v>
      </c>
      <c r="R129" s="134"/>
      <c r="S129" s="120" t="s">
        <v>294</v>
      </c>
    </row>
    <row r="130" spans="2:19" ht="15">
      <c r="B130" s="115">
        <v>45752</v>
      </c>
      <c r="C130" s="128" t="s">
        <v>69</v>
      </c>
      <c r="D130" s="116" t="s">
        <v>114</v>
      </c>
      <c r="E130" s="132" t="s">
        <v>47</v>
      </c>
      <c r="F130" s="128" t="s">
        <v>151</v>
      </c>
      <c r="G130" s="131" t="s">
        <v>16</v>
      </c>
      <c r="H130" s="117"/>
      <c r="I130" s="138"/>
      <c r="J130" s="131"/>
      <c r="K130" s="91">
        <v>94</v>
      </c>
      <c r="L130" s="135"/>
      <c r="M130" s="134"/>
      <c r="N130" s="173"/>
      <c r="O130" s="121"/>
      <c r="P130" s="122"/>
      <c r="Q130" s="174"/>
      <c r="R130" s="134"/>
      <c r="S130" s="123"/>
    </row>
    <row r="131" spans="2:19" ht="15">
      <c r="B131" s="115">
        <v>45752</v>
      </c>
      <c r="C131" s="128" t="s">
        <v>70</v>
      </c>
      <c r="D131" s="116" t="s">
        <v>114</v>
      </c>
      <c r="E131" s="132" t="s">
        <v>47</v>
      </c>
      <c r="F131" s="128" t="s">
        <v>249</v>
      </c>
      <c r="G131" s="131" t="s">
        <v>152</v>
      </c>
      <c r="H131" s="117">
        <v>3000</v>
      </c>
      <c r="I131" s="128">
        <v>3000</v>
      </c>
      <c r="J131" s="131">
        <v>3000</v>
      </c>
      <c r="K131" s="91">
        <v>2950</v>
      </c>
      <c r="L131" s="126">
        <f>(K131)/I131</f>
        <v>0.98333333333333328</v>
      </c>
      <c r="M131" s="125">
        <v>35</v>
      </c>
      <c r="N131" s="132">
        <v>10</v>
      </c>
      <c r="O131" s="118">
        <f t="shared" ref="O131:O133" si="62">K131/N131</f>
        <v>295</v>
      </c>
      <c r="P131" s="119">
        <f t="shared" ref="P131:P133" si="63">O131/M131</f>
        <v>8.4285714285714288</v>
      </c>
      <c r="Q131" s="131" t="s">
        <v>237</v>
      </c>
      <c r="R131" s="134" t="s">
        <v>193</v>
      </c>
      <c r="S131" s="123"/>
    </row>
    <row r="132" spans="2:19" ht="15">
      <c r="B132" s="115">
        <v>45752</v>
      </c>
      <c r="C132" s="128" t="s">
        <v>71</v>
      </c>
      <c r="D132" s="116" t="s">
        <v>114</v>
      </c>
      <c r="E132" s="132" t="s">
        <v>47</v>
      </c>
      <c r="F132" s="128" t="s">
        <v>159</v>
      </c>
      <c r="G132" s="131" t="s">
        <v>30</v>
      </c>
      <c r="H132" s="117">
        <v>2500</v>
      </c>
      <c r="I132" s="128">
        <v>2700</v>
      </c>
      <c r="J132" s="131">
        <v>2500</v>
      </c>
      <c r="K132" s="91">
        <v>2480</v>
      </c>
      <c r="L132" s="126">
        <f t="shared" ref="L132" si="64">(K132)/I132</f>
        <v>0.91851851851851851</v>
      </c>
      <c r="M132" s="125">
        <v>16</v>
      </c>
      <c r="N132" s="132">
        <v>10</v>
      </c>
      <c r="O132" s="118">
        <f t="shared" si="62"/>
        <v>248</v>
      </c>
      <c r="P132" s="119">
        <f t="shared" si="63"/>
        <v>15.5</v>
      </c>
      <c r="Q132" s="131" t="s">
        <v>147</v>
      </c>
      <c r="R132" s="134"/>
      <c r="S132" s="123"/>
    </row>
    <row r="133" spans="2:19" ht="15">
      <c r="B133" s="115">
        <v>45752</v>
      </c>
      <c r="C133" s="128" t="s">
        <v>73</v>
      </c>
      <c r="D133" s="116" t="s">
        <v>114</v>
      </c>
      <c r="E133" s="132" t="s">
        <v>47</v>
      </c>
      <c r="F133" s="128" t="s">
        <v>51</v>
      </c>
      <c r="G133" s="131" t="s">
        <v>184</v>
      </c>
      <c r="H133" s="117">
        <v>3000</v>
      </c>
      <c r="I133" s="128">
        <v>3100</v>
      </c>
      <c r="J133" s="131">
        <v>3000</v>
      </c>
      <c r="K133" s="91">
        <v>3000</v>
      </c>
      <c r="L133" s="126">
        <f>(K133)/I133</f>
        <v>0.967741935483871</v>
      </c>
      <c r="M133" s="125">
        <v>33</v>
      </c>
      <c r="N133" s="132">
        <v>10</v>
      </c>
      <c r="O133" s="118">
        <f t="shared" si="62"/>
        <v>300</v>
      </c>
      <c r="P133" s="119">
        <f t="shared" si="63"/>
        <v>9.0909090909090917</v>
      </c>
      <c r="Q133" s="131" t="s">
        <v>163</v>
      </c>
      <c r="R133" s="134"/>
      <c r="S133" s="120"/>
    </row>
  </sheetData>
  <mergeCells count="188">
    <mergeCell ref="R128:R130"/>
    <mergeCell ref="I129:I130"/>
    <mergeCell ref="L129:L130"/>
    <mergeCell ref="M129:M130"/>
    <mergeCell ref="N129:N130"/>
    <mergeCell ref="Q129:Q130"/>
    <mergeCell ref="R131:R133"/>
    <mergeCell ref="L118:L119"/>
    <mergeCell ref="M118:M119"/>
    <mergeCell ref="N118:N119"/>
    <mergeCell ref="Q118:Q119"/>
    <mergeCell ref="R118:R121"/>
    <mergeCell ref="R122:R127"/>
    <mergeCell ref="I123:I124"/>
    <mergeCell ref="L123:L124"/>
    <mergeCell ref="M123:M124"/>
    <mergeCell ref="N123:N124"/>
    <mergeCell ref="Q123:Q124"/>
    <mergeCell ref="I126:I127"/>
    <mergeCell ref="L126:L127"/>
    <mergeCell ref="M126:M127"/>
    <mergeCell ref="N126:N127"/>
    <mergeCell ref="Q126:Q127"/>
    <mergeCell ref="I111:I112"/>
    <mergeCell ref="L111:L112"/>
    <mergeCell ref="M111:M112"/>
    <mergeCell ref="N111:N112"/>
    <mergeCell ref="Q111:Q112"/>
    <mergeCell ref="R111:R116"/>
    <mergeCell ref="I114:I116"/>
    <mergeCell ref="L114:L116"/>
    <mergeCell ref="M114:M116"/>
    <mergeCell ref="N114:N116"/>
    <mergeCell ref="Q114:Q116"/>
    <mergeCell ref="Q78:Q79"/>
    <mergeCell ref="R78:R80"/>
    <mergeCell ref="R81:R82"/>
    <mergeCell ref="I78:I79"/>
    <mergeCell ref="L78:L79"/>
    <mergeCell ref="M78:M79"/>
    <mergeCell ref="N78:N79"/>
    <mergeCell ref="Q71:Q73"/>
    <mergeCell ref="R71:R77"/>
    <mergeCell ref="I74:I77"/>
    <mergeCell ref="L74:L77"/>
    <mergeCell ref="M74:M77"/>
    <mergeCell ref="N74:N77"/>
    <mergeCell ref="Q74:Q77"/>
    <mergeCell ref="I71:I73"/>
    <mergeCell ref="L71:L73"/>
    <mergeCell ref="M71:M73"/>
    <mergeCell ref="N71:N73"/>
    <mergeCell ref="R64:R65"/>
    <mergeCell ref="R66:R70"/>
    <mergeCell ref="I69:I70"/>
    <mergeCell ref="L69:L70"/>
    <mergeCell ref="M69:M70"/>
    <mergeCell ref="N69:N70"/>
    <mergeCell ref="Q69:Q70"/>
    <mergeCell ref="R56:R62"/>
    <mergeCell ref="I57:I58"/>
    <mergeCell ref="L57:L58"/>
    <mergeCell ref="M57:M58"/>
    <mergeCell ref="N57:N58"/>
    <mergeCell ref="Q57:Q58"/>
    <mergeCell ref="I59:I61"/>
    <mergeCell ref="L59:L61"/>
    <mergeCell ref="M59:M61"/>
    <mergeCell ref="N59:N61"/>
    <mergeCell ref="Q59:Q61"/>
    <mergeCell ref="B3:S3"/>
    <mergeCell ref="R5:R10"/>
    <mergeCell ref="I6:I7"/>
    <mergeCell ref="L6:L7"/>
    <mergeCell ref="M6:M7"/>
    <mergeCell ref="N6:N7"/>
    <mergeCell ref="Q6:Q7"/>
    <mergeCell ref="I8:I9"/>
    <mergeCell ref="L8:L9"/>
    <mergeCell ref="M8:M9"/>
    <mergeCell ref="N8:N9"/>
    <mergeCell ref="Q8:Q9"/>
    <mergeCell ref="R11:R14"/>
    <mergeCell ref="I13:I14"/>
    <mergeCell ref="L13:L14"/>
    <mergeCell ref="M13:M14"/>
    <mergeCell ref="N13:N14"/>
    <mergeCell ref="Q13:Q14"/>
    <mergeCell ref="L23:L25"/>
    <mergeCell ref="M23:M25"/>
    <mergeCell ref="N23:N25"/>
    <mergeCell ref="Q23:Q25"/>
    <mergeCell ref="I11:I12"/>
    <mergeCell ref="L11:L12"/>
    <mergeCell ref="M11:M12"/>
    <mergeCell ref="N11:N12"/>
    <mergeCell ref="Q11:Q12"/>
    <mergeCell ref="R27:R28"/>
    <mergeCell ref="R16:R20"/>
    <mergeCell ref="I19:I20"/>
    <mergeCell ref="L19:L20"/>
    <mergeCell ref="M19:M20"/>
    <mergeCell ref="N19:N20"/>
    <mergeCell ref="Q19:Q20"/>
    <mergeCell ref="I21:I22"/>
    <mergeCell ref="L21:L22"/>
    <mergeCell ref="M21:M22"/>
    <mergeCell ref="N21:N22"/>
    <mergeCell ref="Q21:Q22"/>
    <mergeCell ref="R21:R25"/>
    <mergeCell ref="I23:I25"/>
    <mergeCell ref="N38:N39"/>
    <mergeCell ref="Q38:Q39"/>
    <mergeCell ref="R29:R37"/>
    <mergeCell ref="I30:I32"/>
    <mergeCell ref="L30:L32"/>
    <mergeCell ref="M30:M32"/>
    <mergeCell ref="N30:N32"/>
    <mergeCell ref="Q30:Q32"/>
    <mergeCell ref="I33:I35"/>
    <mergeCell ref="L33:L35"/>
    <mergeCell ref="M33:M35"/>
    <mergeCell ref="N33:N35"/>
    <mergeCell ref="Q33:Q35"/>
    <mergeCell ref="I36:I37"/>
    <mergeCell ref="L36:L37"/>
    <mergeCell ref="M36:M37"/>
    <mergeCell ref="R38:R39"/>
    <mergeCell ref="I38:I39"/>
    <mergeCell ref="L38:L39"/>
    <mergeCell ref="M38:M39"/>
    <mergeCell ref="N36:N37"/>
    <mergeCell ref="Q36:Q37"/>
    <mergeCell ref="R51:R53"/>
    <mergeCell ref="R54:R55"/>
    <mergeCell ref="L51:L52"/>
    <mergeCell ref="M51:M52"/>
    <mergeCell ref="N51:N52"/>
    <mergeCell ref="Q51:Q52"/>
    <mergeCell ref="R41:R44"/>
    <mergeCell ref="I45:I46"/>
    <mergeCell ref="L45:L46"/>
    <mergeCell ref="M45:M46"/>
    <mergeCell ref="N45:N46"/>
    <mergeCell ref="Q45:Q46"/>
    <mergeCell ref="R45:R50"/>
    <mergeCell ref="I47:I50"/>
    <mergeCell ref="L47:L50"/>
    <mergeCell ref="M47:M50"/>
    <mergeCell ref="N47:N50"/>
    <mergeCell ref="Q47:Q50"/>
    <mergeCell ref="I83:I85"/>
    <mergeCell ref="L83:L85"/>
    <mergeCell ref="M83:M85"/>
    <mergeCell ref="N83:N85"/>
    <mergeCell ref="Q83:Q85"/>
    <mergeCell ref="R83:R90"/>
    <mergeCell ref="I86:I87"/>
    <mergeCell ref="L86:L87"/>
    <mergeCell ref="M86:M87"/>
    <mergeCell ref="N86:N87"/>
    <mergeCell ref="Q86:Q87"/>
    <mergeCell ref="I88:I90"/>
    <mergeCell ref="L88:L90"/>
    <mergeCell ref="M88:M90"/>
    <mergeCell ref="N88:N90"/>
    <mergeCell ref="Q88:Q90"/>
    <mergeCell ref="I104:I106"/>
    <mergeCell ref="L104:L106"/>
    <mergeCell ref="M104:M106"/>
    <mergeCell ref="N104:N106"/>
    <mergeCell ref="Q104:Q106"/>
    <mergeCell ref="R104:R106"/>
    <mergeCell ref="R107:R108"/>
    <mergeCell ref="R109:R110"/>
    <mergeCell ref="I91:I95"/>
    <mergeCell ref="L91:L95"/>
    <mergeCell ref="M91:M95"/>
    <mergeCell ref="N91:N95"/>
    <mergeCell ref="Q91:Q95"/>
    <mergeCell ref="R91:R95"/>
    <mergeCell ref="R96:R98"/>
    <mergeCell ref="R99:R103"/>
    <mergeCell ref="I100:I101"/>
    <mergeCell ref="L100:L101"/>
    <mergeCell ref="M100:M101"/>
    <mergeCell ref="N100:N101"/>
    <mergeCell ref="Q100:Q101"/>
  </mergeCells>
  <conditionalFormatting sqref="L17 L5:L6">
    <cfRule type="cellIs" dxfId="18539" priority="17410" operator="greaterThan">
      <formula>0.99</formula>
    </cfRule>
    <cfRule type="cellIs" dxfId="18538" priority="17411" operator="between">
      <formula>0.95</formula>
      <formula>1</formula>
    </cfRule>
    <cfRule type="cellIs" dxfId="18537" priority="17412" operator="lessThan">
      <formula>0.96</formula>
    </cfRule>
    <cfRule type="cellIs" dxfId="18536" priority="17413" operator="greaterThan">
      <formula>0.99</formula>
    </cfRule>
    <cfRule type="cellIs" dxfId="18535" priority="17414" operator="between">
      <formula>0.95</formula>
      <formula>1</formula>
    </cfRule>
    <cfRule type="cellIs" dxfId="18534" priority="17415" operator="lessThan">
      <formula>0.96</formula>
    </cfRule>
    <cfRule type="cellIs" dxfId="18533" priority="17416" operator="greaterThan">
      <formula>0.99</formula>
    </cfRule>
    <cfRule type="cellIs" dxfId="18532" priority="17417" operator="between">
      <formula>0.95</formula>
      <formula>1</formula>
    </cfRule>
    <cfRule type="cellIs" dxfId="18531" priority="17418" operator="greaterThan">
      <formula>0.99</formula>
    </cfRule>
    <cfRule type="cellIs" dxfId="18530" priority="17419" operator="between">
      <formula>0.95</formula>
      <formula>1</formula>
    </cfRule>
    <cfRule type="cellIs" dxfId="18529" priority="17420" operator="lessThan">
      <formula>0.96</formula>
    </cfRule>
    <cfRule type="cellIs" dxfId="18528" priority="17421" operator="lessThan">
      <formula>0</formula>
    </cfRule>
    <cfRule type="cellIs" dxfId="18527" priority="17422" operator="greaterThan">
      <formula>0.99</formula>
    </cfRule>
    <cfRule type="cellIs" dxfId="18526" priority="17423" operator="between">
      <formula>0.95</formula>
      <formula>1</formula>
    </cfRule>
    <cfRule type="cellIs" dxfId="18525" priority="17424" operator="lessThan">
      <formula>0.96</formula>
    </cfRule>
    <cfRule type="cellIs" dxfId="18524" priority="17425" operator="greaterThan">
      <formula>0.99</formula>
    </cfRule>
    <cfRule type="cellIs" dxfId="18523" priority="17426" operator="between">
      <formula>0.95</formula>
      <formula>1</formula>
    </cfRule>
    <cfRule type="cellIs" dxfId="18522" priority="17427" operator="lessThan">
      <formula>0.96</formula>
    </cfRule>
    <cfRule type="cellIs" dxfId="18521" priority="17428" operator="greaterThan">
      <formula>0.99</formula>
    </cfRule>
    <cfRule type="cellIs" dxfId="18520" priority="17429" operator="between">
      <formula>0.95</formula>
      <formula>1</formula>
    </cfRule>
    <cfRule type="cellIs" dxfId="18519" priority="17430" operator="lessThan">
      <formula>0.96</formula>
    </cfRule>
    <cfRule type="cellIs" dxfId="18518" priority="17431" operator="lessThan">
      <formula>0.96</formula>
    </cfRule>
    <cfRule type="cellIs" dxfId="18517" priority="17432" operator="greaterThan">
      <formula>0.99</formula>
    </cfRule>
    <cfRule type="cellIs" dxfId="18516" priority="17433" operator="between">
      <formula>0.95</formula>
      <formula>1</formula>
    </cfRule>
    <cfRule type="cellIs" dxfId="18515" priority="17434" operator="lessThan">
      <formula>0.96</formula>
    </cfRule>
  </conditionalFormatting>
  <conditionalFormatting sqref="L5:L6 L23:L24 L17:L18">
    <cfRule type="cellIs" dxfId="18514" priority="17407" operator="lessThan">
      <formula>0.96</formula>
    </cfRule>
    <cfRule type="cellIs" dxfId="18513" priority="17408" operator="between">
      <formula>0.95</formula>
      <formula>0.99</formula>
    </cfRule>
    <cfRule type="cellIs" dxfId="18512" priority="17409" operator="between">
      <formula>0.95</formula>
      <formula>1</formula>
    </cfRule>
  </conditionalFormatting>
  <conditionalFormatting sqref="L5:L6 L23:L24 L17:L18">
    <cfRule type="cellIs" dxfId="18511" priority="17403" operator="greaterThan">
      <formula>0.99</formula>
    </cfRule>
    <cfRule type="cellIs" dxfId="18510" priority="17404" operator="between">
      <formula>0.95</formula>
      <formula>1</formula>
    </cfRule>
    <cfRule type="cellIs" dxfId="18509" priority="17405" operator="between">
      <formula>0.95</formula>
      <formula>1</formula>
    </cfRule>
    <cfRule type="cellIs" dxfId="18508" priority="17406" operator="lessThan">
      <formula>0.95</formula>
    </cfRule>
  </conditionalFormatting>
  <conditionalFormatting sqref="L5:L6 L23:L24 L17:L18">
    <cfRule type="cellIs" dxfId="18507" priority="17398" operator="greaterThan">
      <formula>0.99</formula>
    </cfRule>
    <cfRule type="cellIs" dxfId="18506" priority="17399" operator="between">
      <formula>0.95</formula>
      <formula>1</formula>
    </cfRule>
    <cfRule type="cellIs" dxfId="18505" priority="17400" operator="lessThan">
      <formula>0.95</formula>
    </cfRule>
    <cfRule type="cellIs" dxfId="18504" priority="17401" operator="lessThan">
      <formula>0.95</formula>
    </cfRule>
    <cfRule type="cellIs" dxfId="18503" priority="17402" operator="lessThan">
      <formula>0.95</formula>
    </cfRule>
  </conditionalFormatting>
  <conditionalFormatting sqref="L5:L6 L23:L24 L17:L18">
    <cfRule type="cellIs" dxfId="18502" priority="17392" operator="greaterThan">
      <formula>0.99</formula>
    </cfRule>
    <cfRule type="cellIs" dxfId="18501" priority="17393" operator="between">
      <formula>0.95</formula>
      <formula>1</formula>
    </cfRule>
    <cfRule type="cellIs" dxfId="18500" priority="17394" operator="lessThan">
      <formula>0.96</formula>
    </cfRule>
    <cfRule type="cellIs" dxfId="18499" priority="17395" operator="greaterThan">
      <formula>0.99</formula>
    </cfRule>
    <cfRule type="cellIs" dxfId="18498" priority="17396" operator="between">
      <formula>0.95</formula>
      <formula>1</formula>
    </cfRule>
    <cfRule type="cellIs" dxfId="18497" priority="17397" operator="greaterThan">
      <formula>0.99</formula>
    </cfRule>
  </conditionalFormatting>
  <conditionalFormatting sqref="L5:L6 L23:L24 L17:L18">
    <cfRule type="cellIs" dxfId="18496" priority="17389" operator="greaterThan">
      <formula>0.99</formula>
    </cfRule>
    <cfRule type="cellIs" dxfId="18495" priority="17390" operator="between">
      <formula>0.95</formula>
      <formula>0.99</formula>
    </cfRule>
    <cfRule type="cellIs" dxfId="18494" priority="17391" operator="greaterThan">
      <formula>0.96</formula>
    </cfRule>
  </conditionalFormatting>
  <conditionalFormatting sqref="L5:L6 L23:L24 L17:L18">
    <cfRule type="cellIs" dxfId="18493" priority="17379" operator="greaterThan">
      <formula>0.99</formula>
    </cfRule>
    <cfRule type="cellIs" dxfId="18492" priority="17380" operator="greaterThan">
      <formula>0.99</formula>
    </cfRule>
    <cfRule type="cellIs" dxfId="18491" priority="17381" operator="between">
      <formula>0.95</formula>
      <formula>1</formula>
    </cfRule>
    <cfRule type="cellIs" dxfId="18490" priority="17382" operator="lessThan">
      <formula>0.96</formula>
    </cfRule>
    <cfRule type="cellIs" dxfId="18489" priority="17383" operator="greaterThan">
      <formula>0.99</formula>
    </cfRule>
    <cfRule type="cellIs" dxfId="18488" priority="17384" operator="between">
      <formula>0.95</formula>
      <formula>1</formula>
    </cfRule>
    <cfRule type="cellIs" dxfId="18487" priority="17385" operator="lessThan">
      <formula>0.96</formula>
    </cfRule>
    <cfRule type="cellIs" dxfId="18486" priority="17386" operator="greaterThan">
      <formula>0.99</formula>
    </cfRule>
    <cfRule type="cellIs" dxfId="18485" priority="17387" operator="between">
      <formula>0.95</formula>
      <formula>1</formula>
    </cfRule>
    <cfRule type="cellIs" dxfId="18484" priority="17388" operator="lessThan">
      <formula>0.96</formula>
    </cfRule>
  </conditionalFormatting>
  <conditionalFormatting sqref="L5:L6 L23:L24 L17:L18">
    <cfRule type="cellIs" dxfId="18483" priority="17374" operator="greaterThan">
      <formula>0.99</formula>
    </cfRule>
    <cfRule type="cellIs" dxfId="18482" priority="17375" operator="between">
      <formula>0.95</formula>
      <formula>1</formula>
    </cfRule>
    <cfRule type="cellIs" dxfId="18481" priority="17376" operator="lessThan">
      <formula>0.96</formula>
    </cfRule>
    <cfRule type="cellIs" dxfId="18480" priority="17377" operator="greaterThan">
      <formula>0.99</formula>
    </cfRule>
    <cfRule type="cellIs" dxfId="18479" priority="17378" operator="between">
      <formula>0.95</formula>
      <formula>1</formula>
    </cfRule>
  </conditionalFormatting>
  <conditionalFormatting sqref="L5:L6 L23:L24 L17:L18">
    <cfRule type="cellIs" dxfId="18478" priority="17371" operator="greaterThan">
      <formula>0.99</formula>
    </cfRule>
    <cfRule type="cellIs" dxfId="18477" priority="17372" operator="between">
      <formula>0.95</formula>
      <formula>1</formula>
    </cfRule>
    <cfRule type="cellIs" dxfId="18476" priority="17373" operator="greaterThan">
      <formula>0.99</formula>
    </cfRule>
  </conditionalFormatting>
  <conditionalFormatting sqref="L5:L6 L23:L24 L17:L18">
    <cfRule type="cellIs" dxfId="18475" priority="17363" operator="greaterThan">
      <formula>0.99</formula>
    </cfRule>
    <cfRule type="cellIs" dxfId="18474" priority="17364" operator="between">
      <formula>0.95</formula>
      <formula>1</formula>
    </cfRule>
    <cfRule type="cellIs" dxfId="18473" priority="17365" operator="lessThan">
      <formula>0.96</formula>
    </cfRule>
    <cfRule type="cellIs" dxfId="18472" priority="17366" operator="lessThan">
      <formula>0.96</formula>
    </cfRule>
    <cfRule type="cellIs" dxfId="18471" priority="17367" operator="greaterThan">
      <formula>0.99</formula>
    </cfRule>
    <cfRule type="cellIs" dxfId="18470" priority="17368" operator="greaterThan">
      <formula>0.99</formula>
    </cfRule>
    <cfRule type="cellIs" dxfId="18469" priority="17369" operator="between">
      <formula>0.95</formula>
      <formula>1</formula>
    </cfRule>
    <cfRule type="cellIs" dxfId="18468" priority="17370" operator="lessThan">
      <formula>0.96</formula>
    </cfRule>
  </conditionalFormatting>
  <conditionalFormatting sqref="L5:L6 L23:L24 L17:L18">
    <cfRule type="cellIs" dxfId="18467" priority="17359" operator="lessThan">
      <formula>0.96</formula>
    </cfRule>
    <cfRule type="cellIs" dxfId="18466" priority="17360" operator="between">
      <formula>0.95</formula>
      <formula>0.99</formula>
    </cfRule>
    <cfRule type="cellIs" dxfId="18465" priority="17361" operator="between">
      <formula>0.95</formula>
      <formula>1</formula>
    </cfRule>
    <cfRule type="cellIs" dxfId="18464" priority="17362" operator="between">
      <formula>0.95</formula>
      <formula>0.99</formula>
    </cfRule>
  </conditionalFormatting>
  <conditionalFormatting sqref="L5:L6 L23:L24 L17:L18">
    <cfRule type="cellIs" dxfId="18463" priority="17355" operator="greaterThan">
      <formula>0.99</formula>
    </cfRule>
    <cfRule type="cellIs" dxfId="18462" priority="17356" operator="between">
      <formula>0.95</formula>
      <formula>1</formula>
    </cfRule>
    <cfRule type="cellIs" dxfId="18461" priority="17357" operator="lessThan">
      <formula>0.96</formula>
    </cfRule>
    <cfRule type="cellIs" dxfId="18460" priority="17358" operator="lessThan">
      <formula>0.95</formula>
    </cfRule>
  </conditionalFormatting>
  <conditionalFormatting sqref="L5:L6 L23:L24 L17:L18">
    <cfRule type="cellIs" dxfId="18459" priority="17351" operator="greaterThan">
      <formula>0.99</formula>
    </cfRule>
    <cfRule type="cellIs" dxfId="18458" priority="17352" operator="between">
      <formula>0.95</formula>
      <formula>1</formula>
    </cfRule>
    <cfRule type="cellIs" dxfId="18457" priority="17353" operator="lessThan">
      <formula>0.96</formula>
    </cfRule>
    <cfRule type="cellIs" dxfId="18456" priority="17354" operator="lessThan">
      <formula>0.96</formula>
    </cfRule>
  </conditionalFormatting>
  <conditionalFormatting sqref="L5:L6 L23:L24 L17:L18">
    <cfRule type="cellIs" dxfId="18455" priority="17342" operator="greaterThan">
      <formula>0.99</formula>
    </cfRule>
    <cfRule type="cellIs" dxfId="18454" priority="17343" operator="between">
      <formula>0.95</formula>
      <formula>1</formula>
    </cfRule>
    <cfRule type="cellIs" dxfId="18453" priority="17344" operator="lessThan">
      <formula>0.96</formula>
    </cfRule>
    <cfRule type="cellIs" dxfId="18452" priority="17345" operator="greaterThan">
      <formula>0.99</formula>
    </cfRule>
    <cfRule type="cellIs" dxfId="18451" priority="17346" operator="between">
      <formula>0.95</formula>
      <formula>1</formula>
    </cfRule>
    <cfRule type="cellIs" dxfId="18450" priority="17347" operator="between">
      <formula>0.95</formula>
      <formula>0</formula>
    </cfRule>
    <cfRule type="cellIs" dxfId="18449" priority="17348" operator="greaterThan">
      <formula>0.99</formula>
    </cfRule>
    <cfRule type="cellIs" dxfId="18448" priority="17349" operator="between">
      <formula>0.95</formula>
      <formula>1</formula>
    </cfRule>
    <cfRule type="cellIs" dxfId="18447" priority="17350" operator="lessThan">
      <formula>0.96</formula>
    </cfRule>
  </conditionalFormatting>
  <conditionalFormatting sqref="L13 L5:L6 L23:L24 L16:L18">
    <cfRule type="cellIs" dxfId="18446" priority="17341" operator="between">
      <formula>0.95</formula>
      <formula>1</formula>
    </cfRule>
  </conditionalFormatting>
  <conditionalFormatting sqref="L5:L6 L23:L24 L17:L18">
    <cfRule type="cellIs" dxfId="18445" priority="17338" operator="greaterThan">
      <formula>0.95</formula>
    </cfRule>
    <cfRule type="cellIs" dxfId="18444" priority="17339" operator="between">
      <formula>0.95</formula>
      <formula>1</formula>
    </cfRule>
    <cfRule type="cellIs" dxfId="18443" priority="17340" operator="lessThan">
      <formula>0.96</formula>
    </cfRule>
  </conditionalFormatting>
  <conditionalFormatting sqref="L5:L6 L23:L24 L17:L18">
    <cfRule type="cellIs" dxfId="18442" priority="17337" operator="greaterThan">
      <formula>0.99</formula>
    </cfRule>
  </conditionalFormatting>
  <conditionalFormatting sqref="L5:L6 L23:L24 L17:L18">
    <cfRule type="cellIs" dxfId="18441" priority="17331" operator="greaterThan">
      <formula>0.99</formula>
    </cfRule>
    <cfRule type="cellIs" dxfId="18440" priority="17332" operator="between">
      <formula>0.95</formula>
      <formula>1</formula>
    </cfRule>
    <cfRule type="cellIs" dxfId="18439" priority="17333" operator="lessThan">
      <formula>0.96</formula>
    </cfRule>
    <cfRule type="cellIs" dxfId="18438" priority="17334" operator="lessThan">
      <formula>0.96</formula>
    </cfRule>
    <cfRule type="cellIs" dxfId="18437" priority="17335" operator="between">
      <formula>0.95</formula>
      <formula>1</formula>
    </cfRule>
    <cfRule type="cellIs" dxfId="18436" priority="17336" operator="lessThan">
      <formula>0.96</formula>
    </cfRule>
  </conditionalFormatting>
  <conditionalFormatting sqref="L5:L6 L23:L24 L17:L18">
    <cfRule type="cellIs" dxfId="18435" priority="17324" operator="lessThan">
      <formula>0.96</formula>
    </cfRule>
    <cfRule type="cellIs" dxfId="18434" priority="17325" operator="greaterThan">
      <formula>0.99</formula>
    </cfRule>
    <cfRule type="cellIs" dxfId="18433" priority="17326" operator="greaterThan">
      <formula>0.99</formula>
    </cfRule>
    <cfRule type="cellIs" dxfId="18432" priority="17327" operator="between">
      <formula>0.95</formula>
      <formula>1</formula>
    </cfRule>
    <cfRule type="cellIs" dxfId="18431" priority="17328" operator="greaterThan">
      <formula>0.99</formula>
    </cfRule>
    <cfRule type="cellIs" dxfId="18430" priority="17329" operator="between">
      <formula>0.95</formula>
      <formula>1</formula>
    </cfRule>
    <cfRule type="cellIs" dxfId="18429" priority="17330" operator="lessThan">
      <formula>0.96</formula>
    </cfRule>
  </conditionalFormatting>
  <conditionalFormatting sqref="L5:L6 L23:L24 L17:L18">
    <cfRule type="cellIs" dxfId="18428" priority="17322" operator="lessThan">
      <formula>0.96</formula>
    </cfRule>
    <cfRule type="cellIs" dxfId="18427" priority="17323" operator="lessThan">
      <formula>0.96</formula>
    </cfRule>
  </conditionalFormatting>
  <conditionalFormatting sqref="L5:L6 L23:L24 L17:L18">
    <cfRule type="cellIs" dxfId="18426" priority="17315" operator="lessThan">
      <formula>0.96</formula>
    </cfRule>
    <cfRule type="cellIs" dxfId="18425" priority="17316" operator="greaterThan">
      <formula>0.99</formula>
    </cfRule>
    <cfRule type="cellIs" dxfId="18424" priority="17317" operator="between">
      <formula>0.95</formula>
      <formula>1</formula>
    </cfRule>
    <cfRule type="cellIs" dxfId="18423" priority="17318" operator="lessThan">
      <formula>0.96</formula>
    </cfRule>
    <cfRule type="cellIs" dxfId="18422" priority="17319" operator="greaterThan">
      <formula>0.99</formula>
    </cfRule>
    <cfRule type="cellIs" dxfId="18421" priority="17320" operator="between">
      <formula>0.95</formula>
      <formula>1</formula>
    </cfRule>
    <cfRule type="cellIs" dxfId="18420" priority="17321" operator="lessThan">
      <formula>0.96</formula>
    </cfRule>
  </conditionalFormatting>
  <conditionalFormatting sqref="L5:L6 L23:L24 L17:L18">
    <cfRule type="cellIs" dxfId="18419" priority="17311" operator="between">
      <formula>0.95</formula>
      <formula>1</formula>
    </cfRule>
    <cfRule type="cellIs" dxfId="18418" priority="17312" operator="greaterThan">
      <formula>0.99</formula>
    </cfRule>
    <cfRule type="cellIs" dxfId="18417" priority="17313" operator="between">
      <formula>0.95</formula>
      <formula>1</formula>
    </cfRule>
    <cfRule type="cellIs" dxfId="18416" priority="17314" operator="lessThan">
      <formula>0.96</formula>
    </cfRule>
  </conditionalFormatting>
  <conditionalFormatting sqref="L5:L6 L23:L24 L17:L18">
    <cfRule type="cellIs" dxfId="18415" priority="17308" operator="greaterThan">
      <formula>0.99</formula>
    </cfRule>
    <cfRule type="cellIs" dxfId="18414" priority="17309" operator="greaterThan">
      <formula>0.99</formula>
    </cfRule>
    <cfRule type="cellIs" dxfId="18413" priority="17310" operator="lessThan">
      <formula>0.96</formula>
    </cfRule>
  </conditionalFormatting>
  <conditionalFormatting sqref="L5:L6 L23:L24 L17:L18">
    <cfRule type="cellIs" dxfId="18412" priority="17307" operator="between">
      <formula>0.99</formula>
      <formula>1</formula>
    </cfRule>
  </conditionalFormatting>
  <conditionalFormatting sqref="L5:L6 L23:L24 L17:L18">
    <cfRule type="cellIs" dxfId="18411" priority="17305" operator="greaterThan">
      <formula>0</formula>
    </cfRule>
    <cfRule type="cellIs" dxfId="18410" priority="17306" operator="lessThan">
      <formula>0</formula>
    </cfRule>
  </conditionalFormatting>
  <conditionalFormatting sqref="L5:L6 L23:L24 L17:L18">
    <cfRule type="cellIs" dxfId="18409" priority="17303" operator="greaterThan">
      <formula>0.99</formula>
    </cfRule>
    <cfRule type="cellIs" dxfId="18408" priority="17304" operator="greaterThan">
      <formula>0.99</formula>
    </cfRule>
  </conditionalFormatting>
  <conditionalFormatting sqref="L5:L6 L23:L24 L17:L18">
    <cfRule type="cellIs" dxfId="18407" priority="17295" operator="greaterThan">
      <formula>0.99</formula>
    </cfRule>
    <cfRule type="cellIs" dxfId="18406" priority="17296" operator="between">
      <formula>0.95</formula>
      <formula>1</formula>
    </cfRule>
    <cfRule type="cellIs" dxfId="18405" priority="17297" operator="greaterThan">
      <formula>0.99</formula>
    </cfRule>
    <cfRule type="cellIs" dxfId="18404" priority="17298" operator="between">
      <formula>0.95</formula>
      <formula>1</formula>
    </cfRule>
    <cfRule type="cellIs" dxfId="18403" priority="17299" operator="lessThan">
      <formula>0.96</formula>
    </cfRule>
    <cfRule type="cellIs" dxfId="18402" priority="17300" operator="greaterThan">
      <formula>0.99</formula>
    </cfRule>
    <cfRule type="cellIs" dxfId="18401" priority="17301" operator="between">
      <formula>0.95</formula>
      <formula>1</formula>
    </cfRule>
    <cfRule type="cellIs" dxfId="18400" priority="17302" operator="lessThan">
      <formula>0.96</formula>
    </cfRule>
  </conditionalFormatting>
  <conditionalFormatting sqref="L5:L6 L23:L24 L17:L18">
    <cfRule type="cellIs" dxfId="18399" priority="17293" operator="between">
      <formula>0.95</formula>
      <formula>1</formula>
    </cfRule>
    <cfRule type="cellIs" dxfId="18398" priority="17294" operator="lessThan">
      <formula>0.96</formula>
    </cfRule>
  </conditionalFormatting>
  <conditionalFormatting sqref="L5:L6 L23:L24 L17:L18">
    <cfRule type="cellIs" dxfId="18397" priority="17286" operator="greaterThan">
      <formula>0.99</formula>
    </cfRule>
    <cfRule type="cellIs" dxfId="18396" priority="17287" operator="greaterThan">
      <formula>0.99</formula>
    </cfRule>
    <cfRule type="cellIs" dxfId="18395" priority="17288" operator="between">
      <formula>0.95</formula>
      <formula>1</formula>
    </cfRule>
    <cfRule type="cellIs" dxfId="18394" priority="17289" operator="lessThan">
      <formula>0.96</formula>
    </cfRule>
    <cfRule type="cellIs" dxfId="18393" priority="17290" operator="greaterThan">
      <formula>0.99</formula>
    </cfRule>
    <cfRule type="cellIs" dxfId="18392" priority="17291" operator="between">
      <formula>0.95</formula>
      <formula>1</formula>
    </cfRule>
    <cfRule type="cellIs" dxfId="18391" priority="17292" operator="lessThan">
      <formula>0.96</formula>
    </cfRule>
  </conditionalFormatting>
  <conditionalFormatting sqref="L5:L6 L23:L24 L17:L18">
    <cfRule type="cellIs" dxfId="18390" priority="17278" operator="greaterThan">
      <formula>0.99</formula>
    </cfRule>
    <cfRule type="cellIs" dxfId="18389" priority="17279" operator="between">
      <formula>0.95</formula>
      <formula>1</formula>
    </cfRule>
    <cfRule type="cellIs" dxfId="18388" priority="17280" operator="lessThan">
      <formula>0.96</formula>
    </cfRule>
    <cfRule type="cellIs" dxfId="18387" priority="17281" operator="lessThan">
      <formula>0.96</formula>
    </cfRule>
    <cfRule type="cellIs" dxfId="18386" priority="17282" operator="greaterThan">
      <formula>0.99</formula>
    </cfRule>
    <cfRule type="cellIs" dxfId="18385" priority="17283" operator="between">
      <formula>0.95</formula>
      <formula>1</formula>
    </cfRule>
    <cfRule type="cellIs" dxfId="18384" priority="17284" operator="lessThan">
      <formula>0.96</formula>
    </cfRule>
    <cfRule type="cellIs" dxfId="18383" priority="17285" operator="greaterThan">
      <formula>0.99</formula>
    </cfRule>
  </conditionalFormatting>
  <conditionalFormatting sqref="L5:L6 L23:L24 L17:L18">
    <cfRule type="cellIs" dxfId="18382" priority="17274" operator="greaterThan">
      <formula>0.99</formula>
    </cfRule>
    <cfRule type="cellIs" dxfId="18381" priority="17275" operator="greaterThan">
      <formula>0.99</formula>
    </cfRule>
    <cfRule type="cellIs" dxfId="18380" priority="17276" operator="between">
      <formula>0.95</formula>
      <formula>1</formula>
    </cfRule>
    <cfRule type="cellIs" dxfId="18379" priority="17277" operator="lessThan">
      <formula>0.96</formula>
    </cfRule>
  </conditionalFormatting>
  <conditionalFormatting sqref="L13 L28 L5:L6 L21 L16:L18 L23:L24 L10">
    <cfRule type="cellIs" dxfId="18378" priority="15999" operator="greaterThan">
      <formula>0.99</formula>
    </cfRule>
    <cfRule type="cellIs" dxfId="18377" priority="17273" operator="greaterThan">
      <formula>0.99</formula>
    </cfRule>
  </conditionalFormatting>
  <conditionalFormatting sqref="L5:L6 L23:L24 L17:L18">
    <cfRule type="cellIs" dxfId="18376" priority="17269" operator="greaterThan">
      <formula>0.99</formula>
    </cfRule>
    <cfRule type="cellIs" dxfId="18375" priority="17270" operator="between">
      <formula>0.95</formula>
      <formula>1</formula>
    </cfRule>
    <cfRule type="cellIs" dxfId="18374" priority="17271" operator="lessThan">
      <formula>0.96</formula>
    </cfRule>
    <cfRule type="cellIs" dxfId="18373" priority="17272" operator="greaterThan">
      <formula>0.96</formula>
    </cfRule>
  </conditionalFormatting>
  <conditionalFormatting sqref="L5:L6 L23:L24 L17:L18">
    <cfRule type="cellIs" dxfId="18372" priority="17262" operator="greaterThan">
      <formula>0.99</formula>
    </cfRule>
    <cfRule type="cellIs" dxfId="18371" priority="17263" operator="between">
      <formula>0.95</formula>
      <formula>1</formula>
    </cfRule>
    <cfRule type="cellIs" dxfId="18370" priority="17264" operator="lessThan">
      <formula>0.96</formula>
    </cfRule>
    <cfRule type="cellIs" dxfId="18369" priority="17265" operator="lessThan">
      <formula>0.96</formula>
    </cfRule>
    <cfRule type="cellIs" dxfId="18368" priority="17266" operator="greaterThan">
      <formula>0.99</formula>
    </cfRule>
    <cfRule type="cellIs" dxfId="18367" priority="17267" operator="between">
      <formula>0.95</formula>
      <formula>1</formula>
    </cfRule>
    <cfRule type="cellIs" dxfId="18366" priority="17268" operator="lessThan">
      <formula>0.96</formula>
    </cfRule>
  </conditionalFormatting>
  <conditionalFormatting sqref="L5:L6 L23:L24 L17:L18">
    <cfRule type="cellIs" dxfId="18365" priority="17257" operator="between">
      <formula>0.96</formula>
      <formula>1</formula>
    </cfRule>
    <cfRule type="cellIs" dxfId="18364" priority="17258" operator="lessThan">
      <formula>0.99</formula>
    </cfRule>
    <cfRule type="cellIs" dxfId="18363" priority="17259" operator="greaterThan">
      <formula>0.99</formula>
    </cfRule>
    <cfRule type="cellIs" dxfId="18362" priority="17260" operator="lessThan">
      <formula>0.99</formula>
    </cfRule>
    <cfRule type="cellIs" dxfId="18361" priority="17261" operator="greaterThan">
      <formula>0.99</formula>
    </cfRule>
  </conditionalFormatting>
  <conditionalFormatting sqref="L5:L6 L23:L24 L17:L18">
    <cfRule type="cellIs" dxfId="18360" priority="17252" operator="between">
      <formula>0.95</formula>
      <formula>1</formula>
    </cfRule>
    <cfRule type="cellIs" dxfId="18359" priority="17253" operator="lessThan">
      <formula>0.96</formula>
    </cfRule>
    <cfRule type="cellIs" dxfId="18358" priority="17254" operator="greaterThan">
      <formula>0.99</formula>
    </cfRule>
    <cfRule type="cellIs" dxfId="18357" priority="17255" operator="between">
      <formula>0.95</formula>
      <formula>1</formula>
    </cfRule>
    <cfRule type="cellIs" dxfId="18356" priority="17256" operator="lessThan">
      <formula>0.96</formula>
    </cfRule>
  </conditionalFormatting>
  <conditionalFormatting sqref="L13 L5:L6 L28 L21 L16:L18 L23:L24">
    <cfRule type="cellIs" dxfId="18355" priority="17246" operator="greaterThan">
      <formula>0.99</formula>
    </cfRule>
    <cfRule type="cellIs" dxfId="18354" priority="17247" operator="between">
      <formula>0.95</formula>
      <formula>1</formula>
    </cfRule>
    <cfRule type="cellIs" dxfId="18353" priority="17248" operator="lessThan">
      <formula>0.96</formula>
    </cfRule>
    <cfRule type="cellIs" dxfId="18352" priority="17249" operator="greaterThan">
      <formula>0.99</formula>
    </cfRule>
    <cfRule type="cellIs" dxfId="18351" priority="17250" operator="between">
      <formula>0.95</formula>
      <formula>1</formula>
    </cfRule>
    <cfRule type="cellIs" dxfId="18350" priority="17251" operator="lessThan">
      <formula>0.96</formula>
    </cfRule>
  </conditionalFormatting>
  <conditionalFormatting sqref="L28 L5:L6 L23:L24 L16:L18">
    <cfRule type="cellIs" dxfId="18349" priority="17244" operator="greaterThan">
      <formula>0.99</formula>
    </cfRule>
    <cfRule type="cellIs" dxfId="18348" priority="17245" operator="between">
      <formula>0.95</formula>
      <formula>1</formula>
    </cfRule>
  </conditionalFormatting>
  <conditionalFormatting sqref="L13 L28 L5:L6 L21 L15:L18 L23:L24 L10">
    <cfRule type="cellIs" dxfId="18347" priority="17243" operator="lessThan">
      <formula>0.96</formula>
    </cfRule>
  </conditionalFormatting>
  <conditionalFormatting sqref="L5:L6">
    <cfRule type="top10" dxfId="18346" priority="17237" rank="10"/>
    <cfRule type="cellIs" dxfId="18345" priority="17238" operator="greaterThan">
      <formula>0.99</formula>
    </cfRule>
    <cfRule type="top10" dxfId="18344" priority="17239" rank="10"/>
    <cfRule type="cellIs" dxfId="18343" priority="17240" operator="lessThan">
      <formula>0.96</formula>
    </cfRule>
    <cfRule type="top10" dxfId="18342" priority="17241" percent="1" rank="99"/>
    <cfRule type="cellIs" dxfId="18341" priority="17242" operator="lessThan">
      <formula>0.96</formula>
    </cfRule>
  </conditionalFormatting>
  <conditionalFormatting sqref="L5:L6">
    <cfRule type="top10" dxfId="18340" priority="17236" rank="10"/>
  </conditionalFormatting>
  <conditionalFormatting sqref="L5:L6">
    <cfRule type="cellIs" dxfId="18339" priority="17231" operator="greaterThan">
      <formula>0.99</formula>
    </cfRule>
    <cfRule type="cellIs" dxfId="18338" priority="17232" operator="between">
      <formula>0.95</formula>
      <formula>1</formula>
    </cfRule>
    <cfRule type="cellIs" dxfId="18337" priority="17233" operator="lessThan">
      <formula>0.96</formula>
    </cfRule>
    <cfRule type="cellIs" dxfId="18336" priority="17234" operator="lessThan">
      <formula>0.96</formula>
    </cfRule>
    <cfRule type="top10" dxfId="18335" priority="17235" percent="1" rank="10"/>
  </conditionalFormatting>
  <conditionalFormatting sqref="L5:L6">
    <cfRule type="cellIs" dxfId="18334" priority="17222" operator="lessThan">
      <formula>1</formula>
    </cfRule>
    <cfRule type="cellIs" dxfId="18333" priority="17223" operator="between">
      <formula>0.95</formula>
      <formula>1</formula>
    </cfRule>
    <cfRule type="cellIs" dxfId="18332" priority="17224" operator="lessThan">
      <formula>0.96</formula>
    </cfRule>
    <cfRule type="cellIs" dxfId="18331" priority="17225" operator="between">
      <formula>0.95</formula>
      <formula>1</formula>
    </cfRule>
    <cfRule type="cellIs" dxfId="18330" priority="17226" operator="between">
      <formula>0.95</formula>
      <formula>1</formula>
    </cfRule>
    <cfRule type="top10" dxfId="18329" priority="17227" percent="1" rank="10"/>
    <cfRule type="top10" dxfId="18328" priority="17228" percent="1" rank="10"/>
    <cfRule type="cellIs" dxfId="18327" priority="17229" operator="lessThan">
      <formula>0.96</formula>
    </cfRule>
    <cfRule type="top10" dxfId="18326" priority="17230" percent="1" rank="10"/>
  </conditionalFormatting>
  <conditionalFormatting sqref="L5:L6">
    <cfRule type="top10" dxfId="18325" priority="17219" percent="1" rank="10"/>
    <cfRule type="cellIs" dxfId="18324" priority="17220" operator="lessThan">
      <formula>0.96</formula>
    </cfRule>
    <cfRule type="top10" dxfId="18323" priority="17221" percent="1" rank="10"/>
  </conditionalFormatting>
  <conditionalFormatting sqref="L5:L6">
    <cfRule type="top10" dxfId="18322" priority="17218" rank="10"/>
  </conditionalFormatting>
  <conditionalFormatting sqref="L5:L6">
    <cfRule type="top10" dxfId="18321" priority="17215" rank="10"/>
    <cfRule type="top10" dxfId="18320" priority="17216" rank="10"/>
    <cfRule type="top10" dxfId="18319" priority="17217" rank="10"/>
  </conditionalFormatting>
  <conditionalFormatting sqref="L5:L6">
    <cfRule type="cellIs" dxfId="18318" priority="17207" operator="between">
      <formula>0.95</formula>
      <formula>1</formula>
    </cfRule>
    <cfRule type="cellIs" dxfId="18317" priority="17208" operator="lessThan">
      <formula>0.96</formula>
    </cfRule>
    <cfRule type="cellIs" dxfId="18316" priority="17209" operator="between">
      <formula>0.95</formula>
      <formula>1</formula>
    </cfRule>
    <cfRule type="cellIs" dxfId="18315" priority="17210" operator="between">
      <formula>0.95</formula>
      <formula>1</formula>
    </cfRule>
    <cfRule type="top10" dxfId="18314" priority="17211" percent="1" rank="10"/>
    <cfRule type="top10" dxfId="18313" priority="17212" percent="1" rank="10"/>
    <cfRule type="cellIs" dxfId="18312" priority="17213" operator="lessThan">
      <formula>0.96</formula>
    </cfRule>
    <cfRule type="top10" dxfId="18311" priority="17214" percent="1" rank="10"/>
  </conditionalFormatting>
  <conditionalFormatting sqref="L5:L6">
    <cfRule type="top10" dxfId="18310" priority="17198" rank="10"/>
    <cfRule type="top10" dxfId="18309" priority="17199" rank="10"/>
    <cfRule type="cellIs" dxfId="18308" priority="17200" operator="lessThan">
      <formula>0.96</formula>
    </cfRule>
    <cfRule type="cellIs" dxfId="18307" priority="17201" operator="between">
      <formula>0.95</formula>
      <formula>1</formula>
    </cfRule>
    <cfRule type="cellIs" dxfId="18306" priority="17202" operator="between">
      <formula>0.95</formula>
      <formula>1</formula>
    </cfRule>
    <cfRule type="top10" dxfId="18305" priority="17203" percent="1" rank="10"/>
    <cfRule type="top10" dxfId="18304" priority="17204" percent="1" rank="10"/>
    <cfRule type="cellIs" dxfId="18303" priority="17205" operator="lessThan">
      <formula>0.96</formula>
    </cfRule>
    <cfRule type="top10" dxfId="18302" priority="17206" percent="1" rank="10"/>
  </conditionalFormatting>
  <conditionalFormatting sqref="L5:L6">
    <cfRule type="cellIs" dxfId="18301" priority="17191" operator="lessThan">
      <formula>0.96</formula>
    </cfRule>
    <cfRule type="cellIs" dxfId="18300" priority="17192" operator="between">
      <formula>0.95</formula>
      <formula>1</formula>
    </cfRule>
    <cfRule type="cellIs" dxfId="18299" priority="17193" operator="between">
      <formula>0.95</formula>
      <formula>1</formula>
    </cfRule>
    <cfRule type="top10" dxfId="18298" priority="17194" percent="1" rank="10"/>
    <cfRule type="top10" dxfId="18297" priority="17195" percent="1" rank="10"/>
    <cfRule type="cellIs" dxfId="18296" priority="17196" operator="lessThan">
      <formula>0.96</formula>
    </cfRule>
    <cfRule type="top10" dxfId="18295" priority="17197" percent="1" rank="10"/>
  </conditionalFormatting>
  <conditionalFormatting sqref="L5:L6">
    <cfRule type="top10" dxfId="18294" priority="17188" percent="1" rank="10"/>
    <cfRule type="top10" dxfId="18293" priority="17189" rank="10"/>
    <cfRule type="top10" dxfId="18292" priority="17190" percent="1" rank="10"/>
  </conditionalFormatting>
  <conditionalFormatting sqref="L5:L6">
    <cfRule type="top10" dxfId="18291" priority="17186" rank="10"/>
    <cfRule type="top10" dxfId="18290" priority="17187" rank="10"/>
  </conditionalFormatting>
  <conditionalFormatting sqref="L5:L6">
    <cfRule type="top10" dxfId="18289" priority="17176" rank="10"/>
    <cfRule type="top10" dxfId="18288" priority="17177" rank="10"/>
    <cfRule type="cellIs" dxfId="18287" priority="17178" operator="between">
      <formula>0.95</formula>
      <formula>1</formula>
    </cfRule>
    <cfRule type="cellIs" dxfId="18286" priority="17179" operator="lessThan">
      <formula>0.96</formula>
    </cfRule>
    <cfRule type="cellIs" dxfId="18285" priority="17180" operator="between">
      <formula>0.95</formula>
      <formula>1</formula>
    </cfRule>
    <cfRule type="cellIs" dxfId="18284" priority="17181" operator="between">
      <formula>0.95</formula>
      <formula>1</formula>
    </cfRule>
    <cfRule type="top10" dxfId="18283" priority="17182" percent="1" rank="10"/>
    <cfRule type="top10" dxfId="18282" priority="17183" percent="1" rank="10"/>
    <cfRule type="cellIs" dxfId="18281" priority="17184" operator="lessThan">
      <formula>0.96</formula>
    </cfRule>
    <cfRule type="top10" dxfId="18280" priority="17185" percent="1" rank="10"/>
  </conditionalFormatting>
  <conditionalFormatting sqref="L5:L6">
    <cfRule type="top10" dxfId="18279" priority="17168" rank="10"/>
    <cfRule type="cellIs" dxfId="18278" priority="17169" operator="lessThan">
      <formula>0.96</formula>
    </cfRule>
    <cfRule type="cellIs" dxfId="18277" priority="17170" operator="between">
      <formula>0.95</formula>
      <formula>1</formula>
    </cfRule>
    <cfRule type="cellIs" dxfId="18276" priority="17171" operator="between">
      <formula>0.95</formula>
      <formula>1</formula>
    </cfRule>
    <cfRule type="top10" dxfId="18275" priority="17172" percent="1" rank="10"/>
    <cfRule type="top10" dxfId="18274" priority="17173" percent="1" rank="10"/>
    <cfRule type="cellIs" dxfId="18273" priority="17174" operator="lessThan">
      <formula>0.96</formula>
    </cfRule>
    <cfRule type="top10" dxfId="18272" priority="17175" percent="1" rank="10"/>
  </conditionalFormatting>
  <conditionalFormatting sqref="L5:L6">
    <cfRule type="top10" dxfId="18271" priority="17155" rank="10"/>
    <cfRule type="cellIs" dxfId="18270" priority="17156" operator="lessThan">
      <formula>0.99</formula>
    </cfRule>
    <cfRule type="top10" dxfId="18269" priority="17157" rank="10"/>
    <cfRule type="cellIs" dxfId="18268" priority="17158" operator="greaterThan">
      <formula>0.99</formula>
    </cfRule>
    <cfRule type="top10" dxfId="18267" priority="17159" percent="1" rank="10"/>
    <cfRule type="top10" dxfId="18266" priority="17160" rank="10"/>
    <cfRule type="cellIs" dxfId="18265" priority="17161" operator="lessThan">
      <formula>0.96</formula>
    </cfRule>
    <cfRule type="cellIs" dxfId="18264" priority="17162" operator="between">
      <formula>0.95</formula>
      <formula>1</formula>
    </cfRule>
    <cfRule type="cellIs" dxfId="18263" priority="17163" operator="between">
      <formula>0.95</formula>
      <formula>1</formula>
    </cfRule>
    <cfRule type="top10" dxfId="18262" priority="17164" percent="1" rank="10"/>
    <cfRule type="top10" dxfId="18261" priority="17165" percent="1" rank="10"/>
    <cfRule type="cellIs" dxfId="18260" priority="17166" operator="lessThan">
      <formula>0.96</formula>
    </cfRule>
    <cfRule type="top10" dxfId="18259" priority="17167" percent="1" rank="10"/>
  </conditionalFormatting>
  <conditionalFormatting sqref="L5:L6">
    <cfRule type="top10" dxfId="18258" priority="17141" rank="10"/>
    <cfRule type="top10" dxfId="18257" priority="17142" rank="10"/>
    <cfRule type="cellIs" dxfId="18256" priority="17143" operator="lessThan">
      <formula>0.99</formula>
    </cfRule>
    <cfRule type="top10" dxfId="18255" priority="17144" rank="10"/>
    <cfRule type="cellIs" dxfId="18254" priority="17145" operator="greaterThan">
      <formula>0.99</formula>
    </cfRule>
    <cfRule type="top10" dxfId="18253" priority="17146" percent="1" rank="10"/>
    <cfRule type="top10" dxfId="18252" priority="17147" rank="10"/>
    <cfRule type="cellIs" dxfId="18251" priority="17148" operator="lessThan">
      <formula>0.96</formula>
    </cfRule>
    <cfRule type="cellIs" dxfId="18250" priority="17149" operator="between">
      <formula>0.95</formula>
      <formula>1</formula>
    </cfRule>
    <cfRule type="cellIs" dxfId="18249" priority="17150" operator="between">
      <formula>0.95</formula>
      <formula>1</formula>
    </cfRule>
    <cfRule type="top10" dxfId="18248" priority="17151" percent="1" rank="10"/>
    <cfRule type="top10" dxfId="18247" priority="17152" percent="1" rank="10"/>
    <cfRule type="cellIs" dxfId="18246" priority="17153" operator="lessThan">
      <formula>0.96</formula>
    </cfRule>
    <cfRule type="top10" dxfId="18245" priority="17154" percent="1" rank="10"/>
  </conditionalFormatting>
  <conditionalFormatting sqref="L5:L6">
    <cfRule type="cellIs" dxfId="18244" priority="17138" operator="between">
      <formula>0.95</formula>
      <formula>1</formula>
    </cfRule>
    <cfRule type="cellIs" dxfId="18243" priority="17139" operator="between">
      <formula>0.95</formula>
      <formula>1</formula>
    </cfRule>
    <cfRule type="top10" dxfId="18242" priority="17140" rank="10"/>
  </conditionalFormatting>
  <conditionalFormatting sqref="L5:L6">
    <cfRule type="cellIs" dxfId="18241" priority="17129" operator="between">
      <formula>0.95</formula>
      <formula>1</formula>
    </cfRule>
    <cfRule type="cellIs" dxfId="18240" priority="17130" operator="between">
      <formula>0.95</formula>
      <formula>1</formula>
    </cfRule>
    <cfRule type="cellIs" dxfId="18239" priority="17131" operator="lessThan">
      <formula>0.96</formula>
    </cfRule>
    <cfRule type="cellIs" dxfId="18238" priority="17132" operator="between">
      <formula>0.95</formula>
      <formula>1</formula>
    </cfRule>
    <cfRule type="cellIs" dxfId="18237" priority="17133" operator="between">
      <formula>0.95</formula>
      <formula>1</formula>
    </cfRule>
    <cfRule type="top10" dxfId="18236" priority="17134" percent="1" rank="10"/>
    <cfRule type="top10" dxfId="18235" priority="17135" percent="1" rank="10"/>
    <cfRule type="cellIs" dxfId="18234" priority="17136" operator="lessThan">
      <formula>0.96</formula>
    </cfRule>
    <cfRule type="top10" dxfId="18233" priority="17137" percent="1" rank="10"/>
  </conditionalFormatting>
  <conditionalFormatting sqref="L5:L6">
    <cfRule type="top10" dxfId="18232" priority="17119" rank="10"/>
    <cfRule type="top10" dxfId="18231" priority="17120" rank="10"/>
    <cfRule type="top10" dxfId="18230" priority="17121" rank="10"/>
    <cfRule type="cellIs" dxfId="18229" priority="17122" operator="lessThan">
      <formula>0.96</formula>
    </cfRule>
    <cfRule type="cellIs" dxfId="18228" priority="17123" operator="between">
      <formula>0.95</formula>
      <formula>1</formula>
    </cfRule>
    <cfRule type="cellIs" dxfId="18227" priority="17124" operator="between">
      <formula>0.95</formula>
      <formula>1</formula>
    </cfRule>
    <cfRule type="top10" dxfId="18226" priority="17125" percent="1" rank="10"/>
    <cfRule type="top10" dxfId="18225" priority="17126" percent="1" rank="10"/>
    <cfRule type="cellIs" dxfId="18224" priority="17127" operator="lessThan">
      <formula>0.96</formula>
    </cfRule>
    <cfRule type="top10" dxfId="18223" priority="17128" percent="1" rank="10"/>
  </conditionalFormatting>
  <conditionalFormatting sqref="L5:L6">
    <cfRule type="top10" dxfId="18222" priority="17104" percent="1" rank="10"/>
    <cfRule type="top10" dxfId="18221" priority="17105" rank="10"/>
    <cfRule type="top10" dxfId="18220" priority="17106" rank="10"/>
    <cfRule type="cellIs" dxfId="18219" priority="17107" operator="lessThan">
      <formula>0.99</formula>
    </cfRule>
    <cfRule type="top10" dxfId="18218" priority="17108" rank="10"/>
    <cfRule type="cellIs" dxfId="18217" priority="17109" operator="greaterThan">
      <formula>0.99</formula>
    </cfRule>
    <cfRule type="top10" dxfId="18216" priority="17110" percent="1" rank="10"/>
    <cfRule type="top10" dxfId="18215" priority="17111" rank="10"/>
    <cfRule type="cellIs" dxfId="18214" priority="17112" operator="lessThan">
      <formula>0.96</formula>
    </cfRule>
    <cfRule type="cellIs" dxfId="18213" priority="17113" operator="between">
      <formula>0.95</formula>
      <formula>1</formula>
    </cfRule>
    <cfRule type="cellIs" dxfId="18212" priority="17114" operator="between">
      <formula>0.95</formula>
      <formula>1</formula>
    </cfRule>
    <cfRule type="top10" dxfId="18211" priority="17115" percent="1" rank="10"/>
    <cfRule type="top10" dxfId="18210" priority="17116" percent="1" rank="10"/>
    <cfRule type="cellIs" dxfId="18209" priority="17117" operator="lessThan">
      <formula>0.96</formula>
    </cfRule>
    <cfRule type="top10" dxfId="18208" priority="17118" percent="1" rank="10"/>
  </conditionalFormatting>
  <conditionalFormatting sqref="L5:L6">
    <cfRule type="top10" dxfId="18207" priority="17103" percent="1" rank="10"/>
  </conditionalFormatting>
  <conditionalFormatting sqref="L5:L6">
    <cfRule type="top10" dxfId="18206" priority="17101" rank="10"/>
    <cfRule type="top10" dxfId="18205" priority="17102" percent="1" rank="10"/>
  </conditionalFormatting>
  <conditionalFormatting sqref="L5:L6">
    <cfRule type="top10" dxfId="18204" priority="17097" percent="1" rank="10"/>
    <cfRule type="cellIs" dxfId="18203" priority="17098" operator="lessThan">
      <formula>0.96</formula>
    </cfRule>
    <cfRule type="top10" dxfId="18202" priority="17099" rank="10"/>
    <cfRule type="top10" dxfId="18201" priority="17100" percent="1" rank="10"/>
  </conditionalFormatting>
  <conditionalFormatting sqref="L5:L6">
    <cfRule type="top10" dxfId="18200" priority="17091" percent="1" rank="10"/>
    <cfRule type="cellIs" dxfId="18199" priority="17092" operator="between">
      <formula>0.95</formula>
      <formula>1</formula>
    </cfRule>
    <cfRule type="top10" dxfId="18198" priority="17093" percent="1" rank="10"/>
    <cfRule type="cellIs" dxfId="18197" priority="17094" operator="lessThan">
      <formula>0.96</formula>
    </cfRule>
    <cfRule type="top10" dxfId="18196" priority="17095" rank="10"/>
    <cfRule type="top10" dxfId="18195" priority="17096" percent="1" rank="10"/>
  </conditionalFormatting>
  <conditionalFormatting sqref="L5:L6">
    <cfRule type="cellIs" dxfId="18194" priority="17086" operator="between">
      <formula>0.95</formula>
      <formula>1</formula>
    </cfRule>
    <cfRule type="top10" dxfId="18193" priority="17087" percent="1" rank="10"/>
    <cfRule type="cellIs" dxfId="18192" priority="17088" operator="lessThan">
      <formula>0.96</formula>
    </cfRule>
    <cfRule type="top10" dxfId="18191" priority="17089" rank="10"/>
    <cfRule type="top10" dxfId="18190" priority="17090" percent="1" rank="10"/>
  </conditionalFormatting>
  <conditionalFormatting sqref="L5:L6">
    <cfRule type="top10" dxfId="18189" priority="17069" percent="1" rank="10"/>
    <cfRule type="top10" dxfId="18188" priority="17070" percent="1" rank="10"/>
    <cfRule type="cellIs" dxfId="18187" priority="17071" operator="between">
      <formula>0.95</formula>
      <formula>1</formula>
    </cfRule>
    <cfRule type="top10" dxfId="18186" priority="17072" rank="10"/>
    <cfRule type="top10" dxfId="18185" priority="17073" rank="10"/>
    <cfRule type="cellIs" dxfId="18184" priority="17074" operator="lessThan">
      <formula>0.99</formula>
    </cfRule>
    <cfRule type="top10" dxfId="18183" priority="17075" rank="10"/>
    <cfRule type="cellIs" dxfId="18182" priority="17076" operator="greaterThan">
      <formula>0.99</formula>
    </cfRule>
    <cfRule type="top10" dxfId="18181" priority="17077" percent="1" rank="10"/>
    <cfRule type="top10" dxfId="18180" priority="17078" rank="10"/>
    <cfRule type="cellIs" dxfId="18179" priority="17079" operator="lessThan">
      <formula>0.96</formula>
    </cfRule>
    <cfRule type="cellIs" dxfId="18178" priority="17080" operator="between">
      <formula>0.95</formula>
      <formula>1</formula>
    </cfRule>
    <cfRule type="cellIs" dxfId="18177" priority="17081" operator="between">
      <formula>0.95</formula>
      <formula>1</formula>
    </cfRule>
    <cfRule type="top10" dxfId="18176" priority="17082" percent="1" rank="10"/>
    <cfRule type="top10" dxfId="18175" priority="17083" percent="1" rank="10"/>
    <cfRule type="cellIs" dxfId="18174" priority="17084" operator="lessThan">
      <formula>0.96</formula>
    </cfRule>
    <cfRule type="top10" dxfId="18173" priority="17085" percent="1" rank="10"/>
  </conditionalFormatting>
  <conditionalFormatting sqref="L5:L6">
    <cfRule type="top10" dxfId="18172" priority="17067" percent="1" rank="10"/>
    <cfRule type="top10" dxfId="18171" priority="17068" percent="1" rank="10"/>
  </conditionalFormatting>
  <conditionalFormatting sqref="L5:L6">
    <cfRule type="cellIs" dxfId="18170" priority="17061" operator="between">
      <formula>0.95</formula>
      <formula>1</formula>
    </cfRule>
    <cfRule type="cellIs" dxfId="18169" priority="17062" operator="between">
      <formula>0.95</formula>
      <formula>1</formula>
    </cfRule>
    <cfRule type="top10" dxfId="18168" priority="17063" percent="1" rank="10"/>
    <cfRule type="cellIs" dxfId="18167" priority="17064" operator="lessThan">
      <formula>0.96</formula>
    </cfRule>
    <cfRule type="top10" dxfId="18166" priority="17065" rank="10"/>
    <cfRule type="top10" dxfId="18165" priority="17066" percent="1" rank="10"/>
  </conditionalFormatting>
  <conditionalFormatting sqref="L5:L6">
    <cfRule type="top10" dxfId="18164" priority="17045" percent="1" rank="10"/>
    <cfRule type="cellIs" dxfId="18163" priority="17046" operator="greaterThan">
      <formula>0.99</formula>
    </cfRule>
    <cfRule type="top10" dxfId="18162" priority="17047" rank="10"/>
    <cfRule type="top10" dxfId="18161" priority="17048" rank="10"/>
    <cfRule type="cellIs" dxfId="18160" priority="17049" operator="lessThan">
      <formula>0.99</formula>
    </cfRule>
    <cfRule type="top10" dxfId="18159" priority="17050" rank="10"/>
    <cfRule type="cellIs" dxfId="18158" priority="17051" operator="greaterThan">
      <formula>0.99</formula>
    </cfRule>
    <cfRule type="top10" dxfId="18157" priority="17052" percent="1" rank="10"/>
    <cfRule type="top10" dxfId="18156" priority="17053" rank="10"/>
    <cfRule type="cellIs" dxfId="18155" priority="17054" operator="lessThan">
      <formula>0.96</formula>
    </cfRule>
    <cfRule type="cellIs" dxfId="18154" priority="17055" operator="between">
      <formula>0.95</formula>
      <formula>1</formula>
    </cfRule>
    <cfRule type="cellIs" dxfId="18153" priority="17056" operator="between">
      <formula>0.95</formula>
      <formula>1</formula>
    </cfRule>
    <cfRule type="top10" dxfId="18152" priority="17057" percent="1" rank="10"/>
    <cfRule type="top10" dxfId="18151" priority="17058" percent="1" rank="10"/>
    <cfRule type="cellIs" dxfId="18150" priority="17059" operator="lessThan">
      <formula>0.96</formula>
    </cfRule>
    <cfRule type="top10" dxfId="18149" priority="17060" percent="1" rank="10"/>
  </conditionalFormatting>
  <conditionalFormatting sqref="L5:L6">
    <cfRule type="top10" dxfId="18148" priority="17029" percent="1" rank="10"/>
    <cfRule type="cellIs" dxfId="18147" priority="17030" operator="between">
      <formula>0.95</formula>
      <formula>1</formula>
    </cfRule>
    <cfRule type="top10" dxfId="18146" priority="17031" rank="10"/>
    <cfRule type="top10" dxfId="18145" priority="17032" rank="10"/>
    <cfRule type="cellIs" dxfId="18144" priority="17033" operator="lessThan">
      <formula>0.99</formula>
    </cfRule>
    <cfRule type="top10" dxfId="18143" priority="17034" rank="10"/>
    <cfRule type="cellIs" dxfId="18142" priority="17035" operator="greaterThan">
      <formula>0.99</formula>
    </cfRule>
    <cfRule type="top10" dxfId="18141" priority="17036" percent="1" rank="10"/>
    <cfRule type="top10" dxfId="18140" priority="17037" rank="10"/>
    <cfRule type="cellIs" dxfId="18139" priority="17038" operator="lessThan">
      <formula>0.96</formula>
    </cfRule>
    <cfRule type="cellIs" dxfId="18138" priority="17039" operator="between">
      <formula>0.95</formula>
      <formula>1</formula>
    </cfRule>
    <cfRule type="cellIs" dxfId="18137" priority="17040" operator="between">
      <formula>0.95</formula>
      <formula>1</formula>
    </cfRule>
    <cfRule type="top10" dxfId="18136" priority="17041" percent="1" rank="10"/>
    <cfRule type="top10" dxfId="18135" priority="17042" percent="1" rank="10"/>
    <cfRule type="cellIs" dxfId="18134" priority="17043" operator="lessThan">
      <formula>0.96</formula>
    </cfRule>
    <cfRule type="top10" dxfId="18133" priority="17044" percent="1" rank="10"/>
  </conditionalFormatting>
  <conditionalFormatting sqref="L18">
    <cfRule type="top10" dxfId="18132" priority="16782" rank="10"/>
    <cfRule type="cellIs" dxfId="18131" priority="16783" operator="greaterThan">
      <formula>100</formula>
    </cfRule>
    <cfRule type="cellIs" dxfId="18130" priority="16784" operator="greaterThan">
      <formula>1.03</formula>
    </cfRule>
    <cfRule type="cellIs" dxfId="18129" priority="16785" operator="greaterThan">
      <formula>1.03</formula>
    </cfRule>
    <cfRule type="cellIs" dxfId="18128" priority="17026" operator="lessThan">
      <formula>0.96</formula>
    </cfRule>
    <cfRule type="cellIs" dxfId="18127" priority="17027" operator="between">
      <formula>0.95</formula>
      <formula>0.99</formula>
    </cfRule>
    <cfRule type="cellIs" dxfId="18126" priority="17028" operator="between">
      <formula>0.95</formula>
      <formula>1</formula>
    </cfRule>
  </conditionalFormatting>
  <conditionalFormatting sqref="L18">
    <cfRule type="top10" dxfId="18125" priority="17000" rank="10"/>
    <cfRule type="cellIs" dxfId="18124" priority="17001" operator="greaterThan">
      <formula>0.99</formula>
    </cfRule>
    <cfRule type="cellIs" dxfId="18123" priority="17002" operator="between">
      <formula>0.95</formula>
      <formula>1</formula>
    </cfRule>
    <cfRule type="cellIs" dxfId="18122" priority="17003" operator="lessThan">
      <formula>0.96</formula>
    </cfRule>
    <cfRule type="cellIs" dxfId="18121" priority="17004" operator="greaterThan">
      <formula>0.99</formula>
    </cfRule>
    <cfRule type="cellIs" dxfId="18120" priority="17005" operator="between">
      <formula>0.95</formula>
      <formula>1</formula>
    </cfRule>
    <cfRule type="cellIs" dxfId="18119" priority="17006" operator="lessThan">
      <formula>0.96</formula>
    </cfRule>
    <cfRule type="cellIs" dxfId="18118" priority="17007" operator="greaterThan">
      <formula>0.99</formula>
    </cfRule>
    <cfRule type="cellIs" dxfId="18117" priority="17008" operator="between">
      <formula>0.95</formula>
      <formula>1</formula>
    </cfRule>
    <cfRule type="cellIs" dxfId="18116" priority="17009" operator="greaterThan">
      <formula>0.99</formula>
    </cfRule>
    <cfRule type="cellIs" dxfId="18115" priority="17010" operator="between">
      <formula>0.95</formula>
      <formula>1</formula>
    </cfRule>
    <cfRule type="cellIs" dxfId="18114" priority="17011" operator="lessThan">
      <formula>0.96</formula>
    </cfRule>
    <cfRule type="cellIs" dxfId="18113" priority="17012" operator="lessThan">
      <formula>0</formula>
    </cfRule>
    <cfRule type="cellIs" dxfId="18112" priority="17013" operator="greaterThan">
      <formula>0.99</formula>
    </cfRule>
    <cfRule type="cellIs" dxfId="18111" priority="17014" operator="between">
      <formula>0.95</formula>
      <formula>1</formula>
    </cfRule>
    <cfRule type="cellIs" dxfId="18110" priority="17015" operator="lessThan">
      <formula>0.96</formula>
    </cfRule>
    <cfRule type="cellIs" dxfId="18109" priority="17016" operator="greaterThan">
      <formula>0.99</formula>
    </cfRule>
    <cfRule type="cellIs" dxfId="18108" priority="17017" operator="between">
      <formula>0.95</formula>
      <formula>1</formula>
    </cfRule>
    <cfRule type="cellIs" dxfId="18107" priority="17018" operator="lessThan">
      <formula>0.96</formula>
    </cfRule>
    <cfRule type="cellIs" dxfId="18106" priority="17019" operator="greaterThan">
      <formula>0.99</formula>
    </cfRule>
    <cfRule type="cellIs" dxfId="18105" priority="17020" operator="between">
      <formula>0.95</formula>
      <formula>1</formula>
    </cfRule>
    <cfRule type="cellIs" dxfId="18104" priority="17021" operator="lessThan">
      <formula>0.96</formula>
    </cfRule>
    <cfRule type="cellIs" dxfId="18103" priority="17022" operator="lessThan">
      <formula>0.96</formula>
    </cfRule>
    <cfRule type="cellIs" dxfId="18102" priority="17023" operator="greaterThan">
      <formula>0.99</formula>
    </cfRule>
    <cfRule type="cellIs" dxfId="18101" priority="17024" operator="between">
      <formula>0.95</formula>
      <formula>1</formula>
    </cfRule>
    <cfRule type="cellIs" dxfId="18100" priority="17025" operator="lessThan">
      <formula>0.96</formula>
    </cfRule>
  </conditionalFormatting>
  <conditionalFormatting sqref="L18">
    <cfRule type="top10" dxfId="18099" priority="16994" rank="10"/>
    <cfRule type="cellIs" dxfId="18098" priority="16995" operator="greaterThan">
      <formula>0.99</formula>
    </cfRule>
    <cfRule type="top10" dxfId="18097" priority="16996" rank="10"/>
    <cfRule type="cellIs" dxfId="18096" priority="16997" operator="lessThan">
      <formula>0.96</formula>
    </cfRule>
    <cfRule type="top10" dxfId="18095" priority="16998" percent="1" rank="99"/>
    <cfRule type="cellIs" dxfId="18094" priority="16999" operator="lessThan">
      <formula>0.96</formula>
    </cfRule>
  </conditionalFormatting>
  <conditionalFormatting sqref="L18">
    <cfRule type="top10" dxfId="18093" priority="16993" rank="10"/>
  </conditionalFormatting>
  <conditionalFormatting sqref="L18">
    <cfRule type="cellIs" dxfId="18092" priority="16988" operator="greaterThan">
      <formula>0.99</formula>
    </cfRule>
    <cfRule type="cellIs" dxfId="18091" priority="16989" operator="between">
      <formula>0.95</formula>
      <formula>1</formula>
    </cfRule>
    <cfRule type="cellIs" dxfId="18090" priority="16990" operator="lessThan">
      <formula>0.96</formula>
    </cfRule>
    <cfRule type="cellIs" dxfId="18089" priority="16991" operator="lessThan">
      <formula>0.96</formula>
    </cfRule>
    <cfRule type="top10" dxfId="18088" priority="16992" percent="1" rank="10"/>
  </conditionalFormatting>
  <conditionalFormatting sqref="L18">
    <cfRule type="cellIs" dxfId="18087" priority="16979" operator="lessThan">
      <formula>1</formula>
    </cfRule>
    <cfRule type="cellIs" dxfId="18086" priority="16980" operator="between">
      <formula>0.95</formula>
      <formula>1</formula>
    </cfRule>
    <cfRule type="cellIs" dxfId="18085" priority="16981" operator="lessThan">
      <formula>0.96</formula>
    </cfRule>
    <cfRule type="cellIs" dxfId="18084" priority="16982" operator="between">
      <formula>0.95</formula>
      <formula>1</formula>
    </cfRule>
    <cfRule type="cellIs" dxfId="18083" priority="16983" operator="between">
      <formula>0.95</formula>
      <formula>1</formula>
    </cfRule>
    <cfRule type="top10" dxfId="18082" priority="16984" percent="1" rank="10"/>
    <cfRule type="top10" dxfId="18081" priority="16985" percent="1" rank="10"/>
    <cfRule type="cellIs" dxfId="18080" priority="16986" operator="lessThan">
      <formula>0.96</formula>
    </cfRule>
    <cfRule type="top10" dxfId="18079" priority="16987" percent="1" rank="10"/>
  </conditionalFormatting>
  <conditionalFormatting sqref="L18">
    <cfRule type="top10" dxfId="18078" priority="16976" percent="1" rank="10"/>
    <cfRule type="cellIs" dxfId="18077" priority="16977" operator="lessThan">
      <formula>0.96</formula>
    </cfRule>
    <cfRule type="top10" dxfId="18076" priority="16978" percent="1" rank="10"/>
  </conditionalFormatting>
  <conditionalFormatting sqref="L18">
    <cfRule type="top10" dxfId="18075" priority="16975" rank="10"/>
  </conditionalFormatting>
  <conditionalFormatting sqref="L18">
    <cfRule type="top10" dxfId="18074" priority="16972" rank="10"/>
    <cfRule type="top10" dxfId="18073" priority="16973" rank="10"/>
    <cfRule type="top10" dxfId="18072" priority="16974" rank="10"/>
  </conditionalFormatting>
  <conditionalFormatting sqref="L18">
    <cfRule type="cellIs" dxfId="18071" priority="16964" operator="between">
      <formula>0.95</formula>
      <formula>1</formula>
    </cfRule>
    <cfRule type="cellIs" dxfId="18070" priority="16965" operator="lessThan">
      <formula>0.96</formula>
    </cfRule>
    <cfRule type="cellIs" dxfId="18069" priority="16966" operator="between">
      <formula>0.95</formula>
      <formula>1</formula>
    </cfRule>
    <cfRule type="cellIs" dxfId="18068" priority="16967" operator="between">
      <formula>0.95</formula>
      <formula>1</formula>
    </cfRule>
    <cfRule type="top10" dxfId="18067" priority="16968" percent="1" rank="10"/>
    <cfRule type="top10" dxfId="18066" priority="16969" percent="1" rank="10"/>
    <cfRule type="cellIs" dxfId="18065" priority="16970" operator="lessThan">
      <formula>0.96</formula>
    </cfRule>
    <cfRule type="top10" dxfId="18064" priority="16971" percent="1" rank="10"/>
  </conditionalFormatting>
  <conditionalFormatting sqref="L18">
    <cfRule type="top10" dxfId="18063" priority="16955" rank="10"/>
    <cfRule type="top10" dxfId="18062" priority="16956" rank="10"/>
    <cfRule type="cellIs" dxfId="18061" priority="16957" operator="lessThan">
      <formula>0.96</formula>
    </cfRule>
    <cfRule type="cellIs" dxfId="18060" priority="16958" operator="between">
      <formula>0.95</formula>
      <formula>1</formula>
    </cfRule>
    <cfRule type="cellIs" dxfId="18059" priority="16959" operator="between">
      <formula>0.95</formula>
      <formula>1</formula>
    </cfRule>
    <cfRule type="top10" dxfId="18058" priority="16960" percent="1" rank="10"/>
    <cfRule type="top10" dxfId="18057" priority="16961" percent="1" rank="10"/>
    <cfRule type="cellIs" dxfId="18056" priority="16962" operator="lessThan">
      <formula>0.96</formula>
    </cfRule>
    <cfRule type="top10" dxfId="18055" priority="16963" percent="1" rank="10"/>
  </conditionalFormatting>
  <conditionalFormatting sqref="L18">
    <cfRule type="cellIs" dxfId="18054" priority="16948" operator="lessThan">
      <formula>0.96</formula>
    </cfRule>
    <cfRule type="cellIs" dxfId="18053" priority="16949" operator="between">
      <formula>0.95</formula>
      <formula>1</formula>
    </cfRule>
    <cfRule type="cellIs" dxfId="18052" priority="16950" operator="between">
      <formula>0.95</formula>
      <formula>1</formula>
    </cfRule>
    <cfRule type="top10" dxfId="18051" priority="16951" percent="1" rank="10"/>
    <cfRule type="top10" dxfId="18050" priority="16952" percent="1" rank="10"/>
    <cfRule type="cellIs" dxfId="18049" priority="16953" operator="lessThan">
      <formula>0.96</formula>
    </cfRule>
    <cfRule type="top10" dxfId="18048" priority="16954" percent="1" rank="10"/>
  </conditionalFormatting>
  <conditionalFormatting sqref="L18">
    <cfRule type="top10" dxfId="18047" priority="16945" percent="1" rank="10"/>
    <cfRule type="top10" dxfId="18046" priority="16946" rank="10"/>
    <cfRule type="top10" dxfId="18045" priority="16947" percent="1" rank="10"/>
  </conditionalFormatting>
  <conditionalFormatting sqref="L18">
    <cfRule type="top10" dxfId="18044" priority="16943" rank="10"/>
    <cfRule type="top10" dxfId="18043" priority="16944" rank="10"/>
  </conditionalFormatting>
  <conditionalFormatting sqref="L18">
    <cfRule type="top10" dxfId="18042" priority="16933" rank="10"/>
    <cfRule type="top10" dxfId="18041" priority="16934" rank="10"/>
    <cfRule type="cellIs" dxfId="18040" priority="16935" operator="between">
      <formula>0.95</formula>
      <formula>1</formula>
    </cfRule>
    <cfRule type="cellIs" dxfId="18039" priority="16936" operator="lessThan">
      <formula>0.96</formula>
    </cfRule>
    <cfRule type="cellIs" dxfId="18038" priority="16937" operator="between">
      <formula>0.95</formula>
      <formula>1</formula>
    </cfRule>
    <cfRule type="cellIs" dxfId="18037" priority="16938" operator="between">
      <formula>0.95</formula>
      <formula>1</formula>
    </cfRule>
    <cfRule type="top10" dxfId="18036" priority="16939" percent="1" rank="10"/>
    <cfRule type="top10" dxfId="18035" priority="16940" percent="1" rank="10"/>
    <cfRule type="cellIs" dxfId="18034" priority="16941" operator="lessThan">
      <formula>0.96</formula>
    </cfRule>
    <cfRule type="top10" dxfId="18033" priority="16942" percent="1" rank="10"/>
  </conditionalFormatting>
  <conditionalFormatting sqref="L18">
    <cfRule type="top10" dxfId="18032" priority="16925" rank="10"/>
    <cfRule type="cellIs" dxfId="18031" priority="16926" operator="lessThan">
      <formula>0.96</formula>
    </cfRule>
    <cfRule type="cellIs" dxfId="18030" priority="16927" operator="between">
      <formula>0.95</formula>
      <formula>1</formula>
    </cfRule>
    <cfRule type="cellIs" dxfId="18029" priority="16928" operator="between">
      <formula>0.95</formula>
      <formula>1</formula>
    </cfRule>
    <cfRule type="top10" dxfId="18028" priority="16929" percent="1" rank="10"/>
    <cfRule type="top10" dxfId="18027" priority="16930" percent="1" rank="10"/>
    <cfRule type="cellIs" dxfId="18026" priority="16931" operator="lessThan">
      <formula>0.96</formula>
    </cfRule>
    <cfRule type="top10" dxfId="18025" priority="16932" percent="1" rank="10"/>
  </conditionalFormatting>
  <conditionalFormatting sqref="L18">
    <cfRule type="top10" dxfId="18024" priority="16912" rank="10"/>
    <cfRule type="cellIs" dxfId="18023" priority="16913" operator="lessThan">
      <formula>0.99</formula>
    </cfRule>
    <cfRule type="top10" dxfId="18022" priority="16914" rank="10"/>
    <cfRule type="cellIs" dxfId="18021" priority="16915" operator="greaterThan">
      <formula>0.99</formula>
    </cfRule>
    <cfRule type="top10" dxfId="18020" priority="16916" percent="1" rank="10"/>
    <cfRule type="top10" dxfId="18019" priority="16917" rank="10"/>
    <cfRule type="cellIs" dxfId="18018" priority="16918" operator="lessThan">
      <formula>0.96</formula>
    </cfRule>
    <cfRule type="cellIs" dxfId="18017" priority="16919" operator="between">
      <formula>0.95</formula>
      <formula>1</formula>
    </cfRule>
    <cfRule type="cellIs" dxfId="18016" priority="16920" operator="between">
      <formula>0.95</formula>
      <formula>1</formula>
    </cfRule>
    <cfRule type="top10" dxfId="18015" priority="16921" percent="1" rank="10"/>
    <cfRule type="top10" dxfId="18014" priority="16922" percent="1" rank="10"/>
    <cfRule type="cellIs" dxfId="18013" priority="16923" operator="lessThan">
      <formula>0.96</formula>
    </cfRule>
    <cfRule type="top10" dxfId="18012" priority="16924" percent="1" rank="10"/>
  </conditionalFormatting>
  <conditionalFormatting sqref="L18">
    <cfRule type="top10" dxfId="18011" priority="16898" rank="10"/>
    <cfRule type="top10" dxfId="18010" priority="16899" rank="10"/>
    <cfRule type="cellIs" dxfId="18009" priority="16900" operator="lessThan">
      <formula>0.99</formula>
    </cfRule>
    <cfRule type="top10" dxfId="18008" priority="16901" rank="10"/>
    <cfRule type="cellIs" dxfId="18007" priority="16902" operator="greaterThan">
      <formula>0.99</formula>
    </cfRule>
    <cfRule type="top10" dxfId="18006" priority="16903" percent="1" rank="10"/>
    <cfRule type="top10" dxfId="18005" priority="16904" rank="10"/>
    <cfRule type="cellIs" dxfId="18004" priority="16905" operator="lessThan">
      <formula>0.96</formula>
    </cfRule>
    <cfRule type="cellIs" dxfId="18003" priority="16906" operator="between">
      <formula>0.95</formula>
      <formula>1</formula>
    </cfRule>
    <cfRule type="cellIs" dxfId="18002" priority="16907" operator="between">
      <formula>0.95</formula>
      <formula>1</formula>
    </cfRule>
    <cfRule type="top10" dxfId="18001" priority="16908" percent="1" rank="10"/>
    <cfRule type="top10" dxfId="18000" priority="16909" percent="1" rank="10"/>
    <cfRule type="cellIs" dxfId="17999" priority="16910" operator="lessThan">
      <formula>0.96</formula>
    </cfRule>
    <cfRule type="top10" dxfId="17998" priority="16911" percent="1" rank="10"/>
  </conditionalFormatting>
  <conditionalFormatting sqref="L18">
    <cfRule type="cellIs" dxfId="17997" priority="16895" operator="between">
      <formula>0.95</formula>
      <formula>1</formula>
    </cfRule>
    <cfRule type="cellIs" dxfId="17996" priority="16896" operator="between">
      <formula>0.95</formula>
      <formula>1</formula>
    </cfRule>
    <cfRule type="top10" dxfId="17995" priority="16897" rank="10"/>
  </conditionalFormatting>
  <conditionalFormatting sqref="L18">
    <cfRule type="cellIs" dxfId="17994" priority="16886" operator="between">
      <formula>0.95</formula>
      <formula>1</formula>
    </cfRule>
    <cfRule type="cellIs" dxfId="17993" priority="16887" operator="between">
      <formula>0.95</formula>
      <formula>1</formula>
    </cfRule>
    <cfRule type="cellIs" dxfId="17992" priority="16888" operator="lessThan">
      <formula>0.96</formula>
    </cfRule>
    <cfRule type="cellIs" dxfId="17991" priority="16889" operator="between">
      <formula>0.95</formula>
      <formula>1</formula>
    </cfRule>
    <cfRule type="cellIs" dxfId="17990" priority="16890" operator="between">
      <formula>0.95</formula>
      <formula>1</formula>
    </cfRule>
    <cfRule type="top10" dxfId="17989" priority="16891" percent="1" rank="10"/>
    <cfRule type="top10" dxfId="17988" priority="16892" percent="1" rank="10"/>
    <cfRule type="cellIs" dxfId="17987" priority="16893" operator="lessThan">
      <formula>0.96</formula>
    </cfRule>
    <cfRule type="top10" dxfId="17986" priority="16894" percent="1" rank="10"/>
  </conditionalFormatting>
  <conditionalFormatting sqref="L18">
    <cfRule type="top10" dxfId="17985" priority="16876" rank="10"/>
    <cfRule type="top10" dxfId="17984" priority="16877" rank="10"/>
    <cfRule type="top10" dxfId="17983" priority="16878" rank="10"/>
    <cfRule type="cellIs" dxfId="17982" priority="16879" operator="lessThan">
      <formula>0.96</formula>
    </cfRule>
    <cfRule type="cellIs" dxfId="17981" priority="16880" operator="between">
      <formula>0.95</formula>
      <formula>1</formula>
    </cfRule>
    <cfRule type="cellIs" dxfId="17980" priority="16881" operator="between">
      <formula>0.95</formula>
      <formula>1</formula>
    </cfRule>
    <cfRule type="top10" dxfId="17979" priority="16882" percent="1" rank="10"/>
    <cfRule type="top10" dxfId="17978" priority="16883" percent="1" rank="10"/>
    <cfRule type="cellIs" dxfId="17977" priority="16884" operator="lessThan">
      <formula>0.96</formula>
    </cfRule>
    <cfRule type="top10" dxfId="17976" priority="16885" percent="1" rank="10"/>
  </conditionalFormatting>
  <conditionalFormatting sqref="L18">
    <cfRule type="top10" dxfId="17975" priority="16861" percent="1" rank="10"/>
    <cfRule type="top10" dxfId="17974" priority="16862" rank="10"/>
    <cfRule type="top10" dxfId="17973" priority="16863" rank="10"/>
    <cfRule type="cellIs" dxfId="17972" priority="16864" operator="lessThan">
      <formula>0.99</formula>
    </cfRule>
    <cfRule type="top10" dxfId="17971" priority="16865" rank="10"/>
    <cfRule type="cellIs" dxfId="17970" priority="16866" operator="greaterThan">
      <formula>0.99</formula>
    </cfRule>
    <cfRule type="top10" dxfId="17969" priority="16867" percent="1" rank="10"/>
    <cfRule type="top10" dxfId="17968" priority="16868" rank="10"/>
    <cfRule type="cellIs" dxfId="17967" priority="16869" operator="lessThan">
      <formula>0.96</formula>
    </cfRule>
    <cfRule type="cellIs" dxfId="17966" priority="16870" operator="between">
      <formula>0.95</formula>
      <formula>1</formula>
    </cfRule>
    <cfRule type="cellIs" dxfId="17965" priority="16871" operator="between">
      <formula>0.95</formula>
      <formula>1</formula>
    </cfRule>
    <cfRule type="top10" dxfId="17964" priority="16872" percent="1" rank="10"/>
    <cfRule type="top10" dxfId="17963" priority="16873" percent="1" rank="10"/>
    <cfRule type="cellIs" dxfId="17962" priority="16874" operator="lessThan">
      <formula>0.96</formula>
    </cfRule>
    <cfRule type="top10" dxfId="17961" priority="16875" percent="1" rank="10"/>
  </conditionalFormatting>
  <conditionalFormatting sqref="L18">
    <cfRule type="top10" dxfId="17960" priority="16860" percent="1" rank="10"/>
  </conditionalFormatting>
  <conditionalFormatting sqref="L18">
    <cfRule type="top10" dxfId="17959" priority="16858" rank="10"/>
    <cfRule type="top10" dxfId="17958" priority="16859" percent="1" rank="10"/>
  </conditionalFormatting>
  <conditionalFormatting sqref="L18">
    <cfRule type="top10" dxfId="17957" priority="16854" percent="1" rank="10"/>
    <cfRule type="cellIs" dxfId="17956" priority="16855" operator="lessThan">
      <formula>0.96</formula>
    </cfRule>
    <cfRule type="top10" dxfId="17955" priority="16856" rank="10"/>
    <cfRule type="top10" dxfId="17954" priority="16857" percent="1" rank="10"/>
  </conditionalFormatting>
  <conditionalFormatting sqref="L18">
    <cfRule type="top10" dxfId="17953" priority="16848" percent="1" rank="10"/>
    <cfRule type="cellIs" dxfId="17952" priority="16849" operator="between">
      <formula>0.95</formula>
      <formula>1</formula>
    </cfRule>
    <cfRule type="top10" dxfId="17951" priority="16850" percent="1" rank="10"/>
    <cfRule type="cellIs" dxfId="17950" priority="16851" operator="lessThan">
      <formula>0.96</formula>
    </cfRule>
    <cfRule type="top10" dxfId="17949" priority="16852" rank="10"/>
    <cfRule type="top10" dxfId="17948" priority="16853" percent="1" rank="10"/>
  </conditionalFormatting>
  <conditionalFormatting sqref="L18">
    <cfRule type="cellIs" dxfId="17947" priority="16843" operator="between">
      <formula>0.95</formula>
      <formula>1</formula>
    </cfRule>
    <cfRule type="top10" dxfId="17946" priority="16844" percent="1" rank="10"/>
    <cfRule type="cellIs" dxfId="17945" priority="16845" operator="lessThan">
      <formula>0.96</formula>
    </cfRule>
    <cfRule type="top10" dxfId="17944" priority="16846" rank="10"/>
    <cfRule type="top10" dxfId="17943" priority="16847" percent="1" rank="10"/>
  </conditionalFormatting>
  <conditionalFormatting sqref="L18">
    <cfRule type="top10" dxfId="17942" priority="16826" percent="1" rank="10"/>
    <cfRule type="top10" dxfId="17941" priority="16827" percent="1" rank="10"/>
    <cfRule type="cellIs" dxfId="17940" priority="16828" operator="between">
      <formula>0.95</formula>
      <formula>1</formula>
    </cfRule>
    <cfRule type="top10" dxfId="17939" priority="16829" rank="10"/>
    <cfRule type="top10" dxfId="17938" priority="16830" rank="10"/>
    <cfRule type="cellIs" dxfId="17937" priority="16831" operator="lessThan">
      <formula>0.99</formula>
    </cfRule>
    <cfRule type="top10" dxfId="17936" priority="16832" rank="10"/>
    <cfRule type="cellIs" dxfId="17935" priority="16833" operator="greaterThan">
      <formula>0.99</formula>
    </cfRule>
    <cfRule type="top10" dxfId="17934" priority="16834" percent="1" rank="10"/>
    <cfRule type="top10" dxfId="17933" priority="16835" rank="10"/>
    <cfRule type="cellIs" dxfId="17932" priority="16836" operator="lessThan">
      <formula>0.96</formula>
    </cfRule>
    <cfRule type="cellIs" dxfId="17931" priority="16837" operator="between">
      <formula>0.95</formula>
      <formula>1</formula>
    </cfRule>
    <cfRule type="cellIs" dxfId="17930" priority="16838" operator="between">
      <formula>0.95</formula>
      <formula>1</formula>
    </cfRule>
    <cfRule type="top10" dxfId="17929" priority="16839" percent="1" rank="10"/>
    <cfRule type="top10" dxfId="17928" priority="16840" percent="1" rank="10"/>
    <cfRule type="cellIs" dxfId="17927" priority="16841" operator="lessThan">
      <formula>0.96</formula>
    </cfRule>
    <cfRule type="top10" dxfId="17926" priority="16842" percent="1" rank="10"/>
  </conditionalFormatting>
  <conditionalFormatting sqref="L18">
    <cfRule type="top10" dxfId="17925" priority="16824" percent="1" rank="10"/>
    <cfRule type="top10" dxfId="17924" priority="16825" percent="1" rank="10"/>
  </conditionalFormatting>
  <conditionalFormatting sqref="L18">
    <cfRule type="cellIs" dxfId="17923" priority="16818" operator="between">
      <formula>0.95</formula>
      <formula>1</formula>
    </cfRule>
    <cfRule type="cellIs" dxfId="17922" priority="16819" operator="between">
      <formula>0.95</formula>
      <formula>1</formula>
    </cfRule>
    <cfRule type="top10" dxfId="17921" priority="16820" percent="1" rank="10"/>
    <cfRule type="cellIs" dxfId="17920" priority="16821" operator="lessThan">
      <formula>0.96</formula>
    </cfRule>
    <cfRule type="top10" dxfId="17919" priority="16822" rank="10"/>
    <cfRule type="top10" dxfId="17918" priority="16823" percent="1" rank="10"/>
  </conditionalFormatting>
  <conditionalFormatting sqref="L18">
    <cfRule type="top10" dxfId="17917" priority="16802" percent="1" rank="10"/>
    <cfRule type="cellIs" dxfId="17916" priority="16803" operator="greaterThan">
      <formula>0.99</formula>
    </cfRule>
    <cfRule type="top10" dxfId="17915" priority="16804" rank="10"/>
    <cfRule type="top10" dxfId="17914" priority="16805" rank="10"/>
    <cfRule type="cellIs" dxfId="17913" priority="16806" operator="lessThan">
      <formula>0.99</formula>
    </cfRule>
    <cfRule type="top10" dxfId="17912" priority="16807" rank="10"/>
    <cfRule type="cellIs" dxfId="17911" priority="16808" operator="greaterThan">
      <formula>0.99</formula>
    </cfRule>
    <cfRule type="top10" dxfId="17910" priority="16809" percent="1" rank="10"/>
    <cfRule type="top10" dxfId="17909" priority="16810" rank="10"/>
    <cfRule type="cellIs" dxfId="17908" priority="16811" operator="lessThan">
      <formula>0.96</formula>
    </cfRule>
    <cfRule type="cellIs" dxfId="17907" priority="16812" operator="between">
      <formula>0.95</formula>
      <formula>1</formula>
    </cfRule>
    <cfRule type="cellIs" dxfId="17906" priority="16813" operator="between">
      <formula>0.95</formula>
      <formula>1</formula>
    </cfRule>
    <cfRule type="top10" dxfId="17905" priority="16814" percent="1" rank="10"/>
    <cfRule type="top10" dxfId="17904" priority="16815" percent="1" rank="10"/>
    <cfRule type="cellIs" dxfId="17903" priority="16816" operator="lessThan">
      <formula>0.96</formula>
    </cfRule>
    <cfRule type="top10" dxfId="17902" priority="16817" percent="1" rank="10"/>
  </conditionalFormatting>
  <conditionalFormatting sqref="L18">
    <cfRule type="top10" dxfId="17901" priority="16786" percent="1" rank="10"/>
    <cfRule type="cellIs" dxfId="17900" priority="16787" operator="between">
      <formula>0.95</formula>
      <formula>1</formula>
    </cfRule>
    <cfRule type="top10" dxfId="17899" priority="16788" rank="10"/>
    <cfRule type="top10" dxfId="17898" priority="16789" rank="10"/>
    <cfRule type="cellIs" dxfId="17897" priority="16790" operator="lessThan">
      <formula>0.99</formula>
    </cfRule>
    <cfRule type="top10" dxfId="17896" priority="16791" rank="10"/>
    <cfRule type="cellIs" dxfId="17895" priority="16792" operator="greaterThan">
      <formula>0.99</formula>
    </cfRule>
    <cfRule type="top10" dxfId="17894" priority="16793" percent="1" rank="10"/>
    <cfRule type="top10" dxfId="17893" priority="16794" rank="10"/>
    <cfRule type="cellIs" dxfId="17892" priority="16795" operator="lessThan">
      <formula>0.96</formula>
    </cfRule>
    <cfRule type="cellIs" dxfId="17891" priority="16796" operator="between">
      <formula>0.95</formula>
      <formula>1</formula>
    </cfRule>
    <cfRule type="cellIs" dxfId="17890" priority="16797" operator="between">
      <formula>0.95</formula>
      <formula>1</formula>
    </cfRule>
    <cfRule type="top10" dxfId="17889" priority="16798" percent="1" rank="10"/>
    <cfRule type="top10" dxfId="17888" priority="16799" percent="1" rank="10"/>
    <cfRule type="cellIs" dxfId="17887" priority="16800" operator="lessThan">
      <formula>0.96</formula>
    </cfRule>
    <cfRule type="top10" dxfId="17886" priority="16801" percent="1" rank="10"/>
  </conditionalFormatting>
  <conditionalFormatting sqref="L28 L13 L5:L6 L23:L24 L16:L18">
    <cfRule type="cellIs" dxfId="17885" priority="16777" operator="greaterThan">
      <formula>0.99</formula>
    </cfRule>
    <cfRule type="cellIs" dxfId="17884" priority="16778" operator="between">
      <formula>0.95</formula>
      <formula>1</formula>
    </cfRule>
    <cfRule type="cellIs" dxfId="17883" priority="16779" operator="lessThan">
      <formula>0.96</formula>
    </cfRule>
    <cfRule type="cellIs" dxfId="17882" priority="16780" operator="greaterThan">
      <formula>0.99</formula>
    </cfRule>
    <cfRule type="cellIs" dxfId="17881" priority="16781" operator="lessThan">
      <formula>0.96</formula>
    </cfRule>
  </conditionalFormatting>
  <conditionalFormatting sqref="L13">
    <cfRule type="cellIs" dxfId="17880" priority="16752" operator="greaterThan">
      <formula>0.99</formula>
    </cfRule>
    <cfRule type="cellIs" dxfId="17879" priority="16753" operator="between">
      <formula>0.95</formula>
      <formula>1</formula>
    </cfRule>
    <cfRule type="cellIs" dxfId="17878" priority="16754" operator="lessThan">
      <formula>0.96</formula>
    </cfRule>
    <cfRule type="cellIs" dxfId="17877" priority="16755" operator="greaterThan">
      <formula>0.99</formula>
    </cfRule>
    <cfRule type="cellIs" dxfId="17876" priority="16756" operator="between">
      <formula>0.95</formula>
      <formula>1</formula>
    </cfRule>
    <cfRule type="cellIs" dxfId="17875" priority="16757" operator="lessThan">
      <formula>0.96</formula>
    </cfRule>
    <cfRule type="cellIs" dxfId="17874" priority="16758" operator="greaterThan">
      <formula>0.99</formula>
    </cfRule>
    <cfRule type="cellIs" dxfId="17873" priority="16759" operator="between">
      <formula>0.95</formula>
      <formula>1</formula>
    </cfRule>
    <cfRule type="cellIs" dxfId="17872" priority="16760" operator="greaterThan">
      <formula>0.99</formula>
    </cfRule>
    <cfRule type="cellIs" dxfId="17871" priority="16761" operator="between">
      <formula>0.95</formula>
      <formula>1</formula>
    </cfRule>
    <cfRule type="cellIs" dxfId="17870" priority="16762" operator="lessThan">
      <formula>0.96</formula>
    </cfRule>
    <cfRule type="cellIs" dxfId="17869" priority="16763" operator="lessThan">
      <formula>0</formula>
    </cfRule>
    <cfRule type="cellIs" dxfId="17868" priority="16764" operator="greaterThan">
      <formula>0.99</formula>
    </cfRule>
    <cfRule type="cellIs" dxfId="17867" priority="16765" operator="between">
      <formula>0.95</formula>
      <formula>1</formula>
    </cfRule>
    <cfRule type="cellIs" dxfId="17866" priority="16766" operator="lessThan">
      <formula>0.96</formula>
    </cfRule>
    <cfRule type="cellIs" dxfId="17865" priority="16767" operator="greaterThan">
      <formula>0.99</formula>
    </cfRule>
    <cfRule type="cellIs" dxfId="17864" priority="16768" operator="between">
      <formula>0.95</formula>
      <formula>1</formula>
    </cfRule>
    <cfRule type="cellIs" dxfId="17863" priority="16769" operator="lessThan">
      <formula>0.96</formula>
    </cfRule>
    <cfRule type="cellIs" dxfId="17862" priority="16770" operator="greaterThan">
      <formula>0.99</formula>
    </cfRule>
    <cfRule type="cellIs" dxfId="17861" priority="16771" operator="between">
      <formula>0.95</formula>
      <formula>1</formula>
    </cfRule>
    <cfRule type="cellIs" dxfId="17860" priority="16772" operator="lessThan">
      <formula>0.96</formula>
    </cfRule>
    <cfRule type="cellIs" dxfId="17859" priority="16773" operator="lessThan">
      <formula>0.96</formula>
    </cfRule>
    <cfRule type="cellIs" dxfId="17858" priority="16774" operator="greaterThan">
      <formula>0.99</formula>
    </cfRule>
    <cfRule type="cellIs" dxfId="17857" priority="16775" operator="between">
      <formula>0.95</formula>
      <formula>1</formula>
    </cfRule>
    <cfRule type="cellIs" dxfId="17856" priority="16776" operator="lessThan">
      <formula>0.96</formula>
    </cfRule>
  </conditionalFormatting>
  <conditionalFormatting sqref="L13">
    <cfRule type="cellIs" dxfId="17855" priority="16749" operator="lessThan">
      <formula>0.96</formula>
    </cfRule>
    <cfRule type="cellIs" dxfId="17854" priority="16750" operator="between">
      <formula>0.95</formula>
      <formula>0.99</formula>
    </cfRule>
    <cfRule type="cellIs" dxfId="17853" priority="16751" operator="between">
      <formula>0.95</formula>
      <formula>1</formula>
    </cfRule>
  </conditionalFormatting>
  <conditionalFormatting sqref="L13">
    <cfRule type="cellIs" dxfId="17852" priority="16745" operator="greaterThan">
      <formula>0.99</formula>
    </cfRule>
    <cfRule type="cellIs" dxfId="17851" priority="16746" operator="between">
      <formula>0.95</formula>
      <formula>1</formula>
    </cfRule>
    <cfRule type="cellIs" dxfId="17850" priority="16747" operator="between">
      <formula>0.95</formula>
      <formula>1</formula>
    </cfRule>
    <cfRule type="cellIs" dxfId="17849" priority="16748" operator="lessThan">
      <formula>0.95</formula>
    </cfRule>
  </conditionalFormatting>
  <conditionalFormatting sqref="L13">
    <cfRule type="cellIs" dxfId="17848" priority="16740" operator="greaterThan">
      <formula>0.99</formula>
    </cfRule>
    <cfRule type="cellIs" dxfId="17847" priority="16741" operator="between">
      <formula>0.95</formula>
      <formula>1</formula>
    </cfRule>
    <cfRule type="cellIs" dxfId="17846" priority="16742" operator="lessThan">
      <formula>0.95</formula>
    </cfRule>
    <cfRule type="cellIs" dxfId="17845" priority="16743" operator="lessThan">
      <formula>0.95</formula>
    </cfRule>
    <cfRule type="cellIs" dxfId="17844" priority="16744" operator="lessThan">
      <formula>0.95</formula>
    </cfRule>
  </conditionalFormatting>
  <conditionalFormatting sqref="L13">
    <cfRule type="cellIs" dxfId="17843" priority="16734" operator="greaterThan">
      <formula>0.99</formula>
    </cfRule>
    <cfRule type="cellIs" dxfId="17842" priority="16735" operator="between">
      <formula>0.95</formula>
      <formula>1</formula>
    </cfRule>
    <cfRule type="cellIs" dxfId="17841" priority="16736" operator="lessThan">
      <formula>0.96</formula>
    </cfRule>
    <cfRule type="cellIs" dxfId="17840" priority="16737" operator="greaterThan">
      <formula>0.99</formula>
    </cfRule>
    <cfRule type="cellIs" dxfId="17839" priority="16738" operator="between">
      <formula>0.95</formula>
      <formula>1</formula>
    </cfRule>
    <cfRule type="cellIs" dxfId="17838" priority="16739" operator="greaterThan">
      <formula>0.99</formula>
    </cfRule>
  </conditionalFormatting>
  <conditionalFormatting sqref="L13">
    <cfRule type="cellIs" dxfId="17837" priority="16731" operator="greaterThan">
      <formula>0.99</formula>
    </cfRule>
    <cfRule type="cellIs" dxfId="17836" priority="16732" operator="between">
      <formula>0.95</formula>
      <formula>0.99</formula>
    </cfRule>
    <cfRule type="cellIs" dxfId="17835" priority="16733" operator="greaterThan">
      <formula>0.96</formula>
    </cfRule>
  </conditionalFormatting>
  <conditionalFormatting sqref="L13">
    <cfRule type="cellIs" dxfId="17834" priority="16721" operator="greaterThan">
      <formula>0.99</formula>
    </cfRule>
    <cfRule type="cellIs" dxfId="17833" priority="16722" operator="greaterThan">
      <formula>0.99</formula>
    </cfRule>
    <cfRule type="cellIs" dxfId="17832" priority="16723" operator="between">
      <formula>0.95</formula>
      <formula>1</formula>
    </cfRule>
    <cfRule type="cellIs" dxfId="17831" priority="16724" operator="lessThan">
      <formula>0.96</formula>
    </cfRule>
    <cfRule type="cellIs" dxfId="17830" priority="16725" operator="greaterThan">
      <formula>0.99</formula>
    </cfRule>
    <cfRule type="cellIs" dxfId="17829" priority="16726" operator="between">
      <formula>0.95</formula>
      <formula>1</formula>
    </cfRule>
    <cfRule type="cellIs" dxfId="17828" priority="16727" operator="lessThan">
      <formula>0.96</formula>
    </cfRule>
    <cfRule type="cellIs" dxfId="17827" priority="16728" operator="greaterThan">
      <formula>0.99</formula>
    </cfRule>
    <cfRule type="cellIs" dxfId="17826" priority="16729" operator="between">
      <formula>0.95</formula>
      <formula>1</formula>
    </cfRule>
    <cfRule type="cellIs" dxfId="17825" priority="16730" operator="lessThan">
      <formula>0.96</formula>
    </cfRule>
  </conditionalFormatting>
  <conditionalFormatting sqref="L13">
    <cfRule type="cellIs" dxfId="17824" priority="16716" operator="greaterThan">
      <formula>0.99</formula>
    </cfRule>
    <cfRule type="cellIs" dxfId="17823" priority="16717" operator="between">
      <formula>0.95</formula>
      <formula>1</formula>
    </cfRule>
    <cfRule type="cellIs" dxfId="17822" priority="16718" operator="lessThan">
      <formula>0.96</formula>
    </cfRule>
    <cfRule type="cellIs" dxfId="17821" priority="16719" operator="greaterThan">
      <formula>0.99</formula>
    </cfRule>
    <cfRule type="cellIs" dxfId="17820" priority="16720" operator="between">
      <formula>0.95</formula>
      <formula>1</formula>
    </cfRule>
  </conditionalFormatting>
  <conditionalFormatting sqref="L13">
    <cfRule type="cellIs" dxfId="17819" priority="16713" operator="greaterThan">
      <formula>0.99</formula>
    </cfRule>
    <cfRule type="cellIs" dxfId="17818" priority="16714" operator="between">
      <formula>0.95</formula>
      <formula>1</formula>
    </cfRule>
    <cfRule type="cellIs" dxfId="17817" priority="16715" operator="greaterThan">
      <formula>0.99</formula>
    </cfRule>
  </conditionalFormatting>
  <conditionalFormatting sqref="L13">
    <cfRule type="cellIs" dxfId="17816" priority="16705" operator="greaterThan">
      <formula>0.99</formula>
    </cfRule>
    <cfRule type="cellIs" dxfId="17815" priority="16706" operator="between">
      <formula>0.95</formula>
      <formula>1</formula>
    </cfRule>
    <cfRule type="cellIs" dxfId="17814" priority="16707" operator="lessThan">
      <formula>0.96</formula>
    </cfRule>
    <cfRule type="cellIs" dxfId="17813" priority="16708" operator="lessThan">
      <formula>0.96</formula>
    </cfRule>
    <cfRule type="cellIs" dxfId="17812" priority="16709" operator="greaterThan">
      <formula>0.99</formula>
    </cfRule>
    <cfRule type="cellIs" dxfId="17811" priority="16710" operator="greaterThan">
      <formula>0.99</formula>
    </cfRule>
    <cfRule type="cellIs" dxfId="17810" priority="16711" operator="between">
      <formula>0.95</formula>
      <formula>1</formula>
    </cfRule>
    <cfRule type="cellIs" dxfId="17809" priority="16712" operator="lessThan">
      <formula>0.96</formula>
    </cfRule>
  </conditionalFormatting>
  <conditionalFormatting sqref="L13">
    <cfRule type="cellIs" dxfId="17808" priority="16701" operator="lessThan">
      <formula>0.96</formula>
    </cfRule>
    <cfRule type="cellIs" dxfId="17807" priority="16702" operator="between">
      <formula>0.95</formula>
      <formula>0.99</formula>
    </cfRule>
    <cfRule type="cellIs" dxfId="17806" priority="16703" operator="between">
      <formula>0.95</formula>
      <formula>1</formula>
    </cfRule>
    <cfRule type="cellIs" dxfId="17805" priority="16704" operator="between">
      <formula>0.95</formula>
      <formula>0.99</formula>
    </cfRule>
  </conditionalFormatting>
  <conditionalFormatting sqref="L13">
    <cfRule type="cellIs" dxfId="17804" priority="16697" operator="greaterThan">
      <formula>0.99</formula>
    </cfRule>
    <cfRule type="cellIs" dxfId="17803" priority="16698" operator="between">
      <formula>0.95</formula>
      <formula>1</formula>
    </cfRule>
    <cfRule type="cellIs" dxfId="17802" priority="16699" operator="lessThan">
      <formula>0.96</formula>
    </cfRule>
    <cfRule type="cellIs" dxfId="17801" priority="16700" operator="lessThan">
      <formula>0.95</formula>
    </cfRule>
  </conditionalFormatting>
  <conditionalFormatting sqref="L13">
    <cfRule type="cellIs" dxfId="17800" priority="16693" operator="greaterThan">
      <formula>0.99</formula>
    </cfRule>
    <cfRule type="cellIs" dxfId="17799" priority="16694" operator="between">
      <formula>0.95</formula>
      <formula>1</formula>
    </cfRule>
    <cfRule type="cellIs" dxfId="17798" priority="16695" operator="lessThan">
      <formula>0.96</formula>
    </cfRule>
    <cfRule type="cellIs" dxfId="17797" priority="16696" operator="lessThan">
      <formula>0.96</formula>
    </cfRule>
  </conditionalFormatting>
  <conditionalFormatting sqref="L13">
    <cfRule type="cellIs" dxfId="17796" priority="16684" operator="greaterThan">
      <formula>0.99</formula>
    </cfRule>
    <cfRule type="cellIs" dxfId="17795" priority="16685" operator="between">
      <formula>0.95</formula>
      <formula>1</formula>
    </cfRule>
    <cfRule type="cellIs" dxfId="17794" priority="16686" operator="lessThan">
      <formula>0.96</formula>
    </cfRule>
    <cfRule type="cellIs" dxfId="17793" priority="16687" operator="greaterThan">
      <formula>0.99</formula>
    </cfRule>
    <cfRule type="cellIs" dxfId="17792" priority="16688" operator="between">
      <formula>0.95</formula>
      <formula>1</formula>
    </cfRule>
    <cfRule type="cellIs" dxfId="17791" priority="16689" operator="between">
      <formula>0.95</formula>
      <formula>0</formula>
    </cfRule>
    <cfRule type="cellIs" dxfId="17790" priority="16690" operator="greaterThan">
      <formula>0.99</formula>
    </cfRule>
    <cfRule type="cellIs" dxfId="17789" priority="16691" operator="between">
      <formula>0.95</formula>
      <formula>1</formula>
    </cfRule>
    <cfRule type="cellIs" dxfId="17788" priority="16692" operator="lessThan">
      <formula>0.96</formula>
    </cfRule>
  </conditionalFormatting>
  <conditionalFormatting sqref="L13">
    <cfRule type="cellIs" dxfId="17787" priority="16681" operator="greaterThan">
      <formula>0.95</formula>
    </cfRule>
    <cfRule type="cellIs" dxfId="17786" priority="16682" operator="between">
      <formula>0.95</formula>
      <formula>1</formula>
    </cfRule>
    <cfRule type="cellIs" dxfId="17785" priority="16683" operator="lessThan">
      <formula>0.96</formula>
    </cfRule>
  </conditionalFormatting>
  <conditionalFormatting sqref="L13">
    <cfRule type="cellIs" dxfId="17784" priority="16680" operator="greaterThan">
      <formula>0.99</formula>
    </cfRule>
  </conditionalFormatting>
  <conditionalFormatting sqref="L13">
    <cfRule type="cellIs" dxfId="17783" priority="16674" operator="greaterThan">
      <formula>0.99</formula>
    </cfRule>
    <cfRule type="cellIs" dxfId="17782" priority="16675" operator="between">
      <formula>0.95</formula>
      <formula>1</formula>
    </cfRule>
    <cfRule type="cellIs" dxfId="17781" priority="16676" operator="lessThan">
      <formula>0.96</formula>
    </cfRule>
    <cfRule type="cellIs" dxfId="17780" priority="16677" operator="lessThan">
      <formula>0.96</formula>
    </cfRule>
    <cfRule type="cellIs" dxfId="17779" priority="16678" operator="between">
      <formula>0.95</formula>
      <formula>1</formula>
    </cfRule>
    <cfRule type="cellIs" dxfId="17778" priority="16679" operator="lessThan">
      <formula>0.96</formula>
    </cfRule>
  </conditionalFormatting>
  <conditionalFormatting sqref="L13">
    <cfRule type="cellIs" dxfId="17777" priority="16667" operator="lessThan">
      <formula>0.96</formula>
    </cfRule>
    <cfRule type="cellIs" dxfId="17776" priority="16668" operator="greaterThan">
      <formula>0.99</formula>
    </cfRule>
    <cfRule type="cellIs" dxfId="17775" priority="16669" operator="greaterThan">
      <formula>0.99</formula>
    </cfRule>
    <cfRule type="cellIs" dxfId="17774" priority="16670" operator="between">
      <formula>0.95</formula>
      <formula>1</formula>
    </cfRule>
    <cfRule type="cellIs" dxfId="17773" priority="16671" operator="greaterThan">
      <formula>0.99</formula>
    </cfRule>
    <cfRule type="cellIs" dxfId="17772" priority="16672" operator="between">
      <formula>0.95</formula>
      <formula>1</formula>
    </cfRule>
    <cfRule type="cellIs" dxfId="17771" priority="16673" operator="lessThan">
      <formula>0.96</formula>
    </cfRule>
  </conditionalFormatting>
  <conditionalFormatting sqref="L13">
    <cfRule type="cellIs" dxfId="17770" priority="16665" operator="lessThan">
      <formula>0.96</formula>
    </cfRule>
    <cfRule type="cellIs" dxfId="17769" priority="16666" operator="lessThan">
      <formula>0.96</formula>
    </cfRule>
  </conditionalFormatting>
  <conditionalFormatting sqref="L13">
    <cfRule type="cellIs" dxfId="17768" priority="16658" operator="lessThan">
      <formula>0.96</formula>
    </cfRule>
    <cfRule type="cellIs" dxfId="17767" priority="16659" operator="greaterThan">
      <formula>0.99</formula>
    </cfRule>
    <cfRule type="cellIs" dxfId="17766" priority="16660" operator="between">
      <formula>0.95</formula>
      <formula>1</formula>
    </cfRule>
    <cfRule type="cellIs" dxfId="17765" priority="16661" operator="lessThan">
      <formula>0.96</formula>
    </cfRule>
    <cfRule type="cellIs" dxfId="17764" priority="16662" operator="greaterThan">
      <formula>0.99</formula>
    </cfRule>
    <cfRule type="cellIs" dxfId="17763" priority="16663" operator="between">
      <formula>0.95</formula>
      <formula>1</formula>
    </cfRule>
    <cfRule type="cellIs" dxfId="17762" priority="16664" operator="lessThan">
      <formula>0.96</formula>
    </cfRule>
  </conditionalFormatting>
  <conditionalFormatting sqref="L13">
    <cfRule type="cellIs" dxfId="17761" priority="16654" operator="between">
      <formula>0.95</formula>
      <formula>1</formula>
    </cfRule>
    <cfRule type="cellIs" dxfId="17760" priority="16655" operator="greaterThan">
      <formula>0.99</formula>
    </cfRule>
    <cfRule type="cellIs" dxfId="17759" priority="16656" operator="between">
      <formula>0.95</formula>
      <formula>1</formula>
    </cfRule>
    <cfRule type="cellIs" dxfId="17758" priority="16657" operator="lessThan">
      <formula>0.96</formula>
    </cfRule>
  </conditionalFormatting>
  <conditionalFormatting sqref="L13">
    <cfRule type="cellIs" dxfId="17757" priority="16651" operator="greaterThan">
      <formula>0.99</formula>
    </cfRule>
    <cfRule type="cellIs" dxfId="17756" priority="16652" operator="greaterThan">
      <formula>0.99</formula>
    </cfRule>
    <cfRule type="cellIs" dxfId="17755" priority="16653" operator="lessThan">
      <formula>0.96</formula>
    </cfRule>
  </conditionalFormatting>
  <conditionalFormatting sqref="L13">
    <cfRule type="cellIs" dxfId="17754" priority="16650" operator="between">
      <formula>0.99</formula>
      <formula>1</formula>
    </cfRule>
  </conditionalFormatting>
  <conditionalFormatting sqref="L13">
    <cfRule type="cellIs" dxfId="17753" priority="16648" operator="greaterThan">
      <formula>0</formula>
    </cfRule>
    <cfRule type="cellIs" dxfId="17752" priority="16649" operator="lessThan">
      <formula>0</formula>
    </cfRule>
  </conditionalFormatting>
  <conditionalFormatting sqref="L13">
    <cfRule type="cellIs" dxfId="17751" priority="16646" operator="greaterThan">
      <formula>0.99</formula>
    </cfRule>
    <cfRule type="cellIs" dxfId="17750" priority="16647" operator="greaterThan">
      <formula>0.99</formula>
    </cfRule>
  </conditionalFormatting>
  <conditionalFormatting sqref="L13">
    <cfRule type="cellIs" dxfId="17749" priority="16638" operator="greaterThan">
      <formula>0.99</formula>
    </cfRule>
    <cfRule type="cellIs" dxfId="17748" priority="16639" operator="between">
      <formula>0.95</formula>
      <formula>1</formula>
    </cfRule>
    <cfRule type="cellIs" dxfId="17747" priority="16640" operator="greaterThan">
      <formula>0.99</formula>
    </cfRule>
    <cfRule type="cellIs" dxfId="17746" priority="16641" operator="between">
      <formula>0.95</formula>
      <formula>1</formula>
    </cfRule>
    <cfRule type="cellIs" dxfId="17745" priority="16642" operator="lessThan">
      <formula>0.96</formula>
    </cfRule>
    <cfRule type="cellIs" dxfId="17744" priority="16643" operator="greaterThan">
      <formula>0.99</formula>
    </cfRule>
    <cfRule type="cellIs" dxfId="17743" priority="16644" operator="between">
      <formula>0.95</formula>
      <formula>1</formula>
    </cfRule>
    <cfRule type="cellIs" dxfId="17742" priority="16645" operator="lessThan">
      <formula>0.96</formula>
    </cfRule>
  </conditionalFormatting>
  <conditionalFormatting sqref="L13">
    <cfRule type="cellIs" dxfId="17741" priority="16636" operator="between">
      <formula>0.95</formula>
      <formula>1</formula>
    </cfRule>
    <cfRule type="cellIs" dxfId="17740" priority="16637" operator="lessThan">
      <formula>0.96</formula>
    </cfRule>
  </conditionalFormatting>
  <conditionalFormatting sqref="L13">
    <cfRule type="cellIs" dxfId="17739" priority="16629" operator="greaterThan">
      <formula>0.99</formula>
    </cfRule>
    <cfRule type="cellIs" dxfId="17738" priority="16630" operator="greaterThan">
      <formula>0.99</formula>
    </cfRule>
    <cfRule type="cellIs" dxfId="17737" priority="16631" operator="between">
      <formula>0.95</formula>
      <formula>1</formula>
    </cfRule>
    <cfRule type="cellIs" dxfId="17736" priority="16632" operator="lessThan">
      <formula>0.96</formula>
    </cfRule>
    <cfRule type="cellIs" dxfId="17735" priority="16633" operator="greaterThan">
      <formula>0.99</formula>
    </cfRule>
    <cfRule type="cellIs" dxfId="17734" priority="16634" operator="between">
      <formula>0.95</formula>
      <formula>1</formula>
    </cfRule>
    <cfRule type="cellIs" dxfId="17733" priority="16635" operator="lessThan">
      <formula>0.96</formula>
    </cfRule>
  </conditionalFormatting>
  <conditionalFormatting sqref="L13">
    <cfRule type="cellIs" dxfId="17732" priority="16621" operator="greaterThan">
      <formula>0.99</formula>
    </cfRule>
    <cfRule type="cellIs" dxfId="17731" priority="16622" operator="between">
      <formula>0.95</formula>
      <formula>1</formula>
    </cfRule>
    <cfRule type="cellIs" dxfId="17730" priority="16623" operator="lessThan">
      <formula>0.96</formula>
    </cfRule>
    <cfRule type="cellIs" dxfId="17729" priority="16624" operator="lessThan">
      <formula>0.96</formula>
    </cfRule>
    <cfRule type="cellIs" dxfId="17728" priority="16625" operator="greaterThan">
      <formula>0.99</formula>
    </cfRule>
    <cfRule type="cellIs" dxfId="17727" priority="16626" operator="between">
      <formula>0.95</formula>
      <formula>1</formula>
    </cfRule>
    <cfRule type="cellIs" dxfId="17726" priority="16627" operator="lessThan">
      <formula>0.96</formula>
    </cfRule>
    <cfRule type="cellIs" dxfId="17725" priority="16628" operator="greaterThan">
      <formula>0.99</formula>
    </cfRule>
  </conditionalFormatting>
  <conditionalFormatting sqref="L13">
    <cfRule type="cellIs" dxfId="17724" priority="16617" operator="greaterThan">
      <formula>0.99</formula>
    </cfRule>
    <cfRule type="cellIs" dxfId="17723" priority="16618" operator="greaterThan">
      <formula>0.99</formula>
    </cfRule>
    <cfRule type="cellIs" dxfId="17722" priority="16619" operator="between">
      <formula>0.95</formula>
      <formula>1</formula>
    </cfRule>
    <cfRule type="cellIs" dxfId="17721" priority="16620" operator="lessThan">
      <formula>0.96</formula>
    </cfRule>
  </conditionalFormatting>
  <conditionalFormatting sqref="L13 L23:L24">
    <cfRule type="cellIs" dxfId="17720" priority="16616" operator="greaterThan">
      <formula>0.99</formula>
    </cfRule>
  </conditionalFormatting>
  <conditionalFormatting sqref="L13">
    <cfRule type="cellIs" dxfId="17719" priority="16612" operator="greaterThan">
      <formula>0.99</formula>
    </cfRule>
    <cfRule type="cellIs" dxfId="17718" priority="16613" operator="between">
      <formula>0.95</formula>
      <formula>1</formula>
    </cfRule>
    <cfRule type="cellIs" dxfId="17717" priority="16614" operator="lessThan">
      <formula>0.96</formula>
    </cfRule>
    <cfRule type="cellIs" dxfId="17716" priority="16615" operator="greaterThan">
      <formula>0.96</formula>
    </cfRule>
  </conditionalFormatting>
  <conditionalFormatting sqref="L13">
    <cfRule type="cellIs" dxfId="17715" priority="16605" operator="greaterThan">
      <formula>0.99</formula>
    </cfRule>
    <cfRule type="cellIs" dxfId="17714" priority="16606" operator="between">
      <formula>0.95</formula>
      <formula>1</formula>
    </cfRule>
    <cfRule type="cellIs" dxfId="17713" priority="16607" operator="lessThan">
      <formula>0.96</formula>
    </cfRule>
    <cfRule type="cellIs" dxfId="17712" priority="16608" operator="lessThan">
      <formula>0.96</formula>
    </cfRule>
    <cfRule type="cellIs" dxfId="17711" priority="16609" operator="greaterThan">
      <formula>0.99</formula>
    </cfRule>
    <cfRule type="cellIs" dxfId="17710" priority="16610" operator="between">
      <formula>0.95</formula>
      <formula>1</formula>
    </cfRule>
    <cfRule type="cellIs" dxfId="17709" priority="16611" operator="lessThan">
      <formula>0.96</formula>
    </cfRule>
  </conditionalFormatting>
  <conditionalFormatting sqref="L13">
    <cfRule type="cellIs" dxfId="17708" priority="16600" operator="between">
      <formula>0.96</formula>
      <formula>1</formula>
    </cfRule>
    <cfRule type="cellIs" dxfId="17707" priority="16601" operator="lessThan">
      <formula>0.99</formula>
    </cfRule>
    <cfRule type="cellIs" dxfId="17706" priority="16602" operator="greaterThan">
      <formula>0.99</formula>
    </cfRule>
    <cfRule type="cellIs" dxfId="17705" priority="16603" operator="lessThan">
      <formula>0.99</formula>
    </cfRule>
    <cfRule type="cellIs" dxfId="17704" priority="16604" operator="greaterThan">
      <formula>0.99</formula>
    </cfRule>
  </conditionalFormatting>
  <conditionalFormatting sqref="L13">
    <cfRule type="cellIs" dxfId="17703" priority="16595" operator="between">
      <formula>0.95</formula>
      <formula>1</formula>
    </cfRule>
    <cfRule type="cellIs" dxfId="17702" priority="16596" operator="lessThan">
      <formula>0.96</formula>
    </cfRule>
    <cfRule type="cellIs" dxfId="17701" priority="16597" operator="greaterThan">
      <formula>0.99</formula>
    </cfRule>
    <cfRule type="cellIs" dxfId="17700" priority="16598" operator="between">
      <formula>0.95</formula>
      <formula>1</formula>
    </cfRule>
    <cfRule type="cellIs" dxfId="17699" priority="16599" operator="lessThan">
      <formula>0.96</formula>
    </cfRule>
  </conditionalFormatting>
  <conditionalFormatting sqref="L13">
    <cfRule type="cellIs" dxfId="17698" priority="16593" operator="greaterThan">
      <formula>0.99</formula>
    </cfRule>
    <cfRule type="cellIs" dxfId="17697" priority="16594" operator="between">
      <formula>0.95</formula>
      <formula>1</formula>
    </cfRule>
  </conditionalFormatting>
  <conditionalFormatting sqref="L13">
    <cfRule type="cellIs" dxfId="17696" priority="16592" operator="lessThan">
      <formula>0.96</formula>
    </cfRule>
  </conditionalFormatting>
  <conditionalFormatting sqref="L16:L17">
    <cfRule type="cellIs" dxfId="17695" priority="16591" operator="greaterThan">
      <formula>0.99</formula>
    </cfRule>
  </conditionalFormatting>
  <conditionalFormatting sqref="L21">
    <cfRule type="cellIs" dxfId="17694" priority="16588" operator="lessThan">
      <formula>0.96</formula>
    </cfRule>
    <cfRule type="cellIs" dxfId="17693" priority="16589" operator="between">
      <formula>0.95</formula>
      <formula>0.99</formula>
    </cfRule>
    <cfRule type="cellIs" dxfId="17692" priority="16590" operator="between">
      <formula>0.95</formula>
      <formula>1</formula>
    </cfRule>
  </conditionalFormatting>
  <conditionalFormatting sqref="L21">
    <cfRule type="cellIs" dxfId="17691" priority="16584" operator="greaterThan">
      <formula>0.99</formula>
    </cfRule>
    <cfRule type="cellIs" dxfId="17690" priority="16585" operator="between">
      <formula>0.95</formula>
      <formula>1</formula>
    </cfRule>
    <cfRule type="cellIs" dxfId="17689" priority="16586" operator="between">
      <formula>0.95</formula>
      <formula>1</formula>
    </cfRule>
    <cfRule type="cellIs" dxfId="17688" priority="16587" operator="lessThan">
      <formula>0.95</formula>
    </cfRule>
  </conditionalFormatting>
  <conditionalFormatting sqref="L21">
    <cfRule type="cellIs" dxfId="17687" priority="16579" operator="greaterThan">
      <formula>0.99</formula>
    </cfRule>
    <cfRule type="cellIs" dxfId="17686" priority="16580" operator="between">
      <formula>0.95</formula>
      <formula>1</formula>
    </cfRule>
    <cfRule type="cellIs" dxfId="17685" priority="16581" operator="lessThan">
      <formula>0.95</formula>
    </cfRule>
    <cfRule type="cellIs" dxfId="17684" priority="16582" operator="lessThan">
      <formula>0.95</formula>
    </cfRule>
    <cfRule type="cellIs" dxfId="17683" priority="16583" operator="lessThan">
      <formula>0.95</formula>
    </cfRule>
  </conditionalFormatting>
  <conditionalFormatting sqref="L21">
    <cfRule type="cellIs" dxfId="17682" priority="16573" operator="greaterThan">
      <formula>0.99</formula>
    </cfRule>
    <cfRule type="cellIs" dxfId="17681" priority="16574" operator="between">
      <formula>0.95</formula>
      <formula>1</formula>
    </cfRule>
    <cfRule type="cellIs" dxfId="17680" priority="16575" operator="lessThan">
      <formula>0.96</formula>
    </cfRule>
    <cfRule type="cellIs" dxfId="17679" priority="16576" operator="greaterThan">
      <formula>0.99</formula>
    </cfRule>
    <cfRule type="cellIs" dxfId="17678" priority="16577" operator="between">
      <formula>0.95</formula>
      <formula>1</formula>
    </cfRule>
    <cfRule type="cellIs" dxfId="17677" priority="16578" operator="greaterThan">
      <formula>0.99</formula>
    </cfRule>
  </conditionalFormatting>
  <conditionalFormatting sqref="L21">
    <cfRule type="cellIs" dxfId="17676" priority="16570" operator="greaterThan">
      <formula>0.99</formula>
    </cfRule>
    <cfRule type="cellIs" dxfId="17675" priority="16571" operator="between">
      <formula>0.95</formula>
      <formula>0.99</formula>
    </cfRule>
    <cfRule type="cellIs" dxfId="17674" priority="16572" operator="greaterThan">
      <formula>0.96</formula>
    </cfRule>
  </conditionalFormatting>
  <conditionalFormatting sqref="L21">
    <cfRule type="cellIs" dxfId="17673" priority="16560" operator="greaterThan">
      <formula>0.99</formula>
    </cfRule>
    <cfRule type="cellIs" dxfId="17672" priority="16561" operator="greaterThan">
      <formula>0.99</formula>
    </cfRule>
    <cfRule type="cellIs" dxfId="17671" priority="16562" operator="between">
      <formula>0.95</formula>
      <formula>1</formula>
    </cfRule>
    <cfRule type="cellIs" dxfId="17670" priority="16563" operator="lessThan">
      <formula>0.96</formula>
    </cfRule>
    <cfRule type="cellIs" dxfId="17669" priority="16564" operator="greaterThan">
      <formula>0.99</formula>
    </cfRule>
    <cfRule type="cellIs" dxfId="17668" priority="16565" operator="between">
      <formula>0.95</formula>
      <formula>1</formula>
    </cfRule>
    <cfRule type="cellIs" dxfId="17667" priority="16566" operator="lessThan">
      <formula>0.96</formula>
    </cfRule>
    <cfRule type="cellIs" dxfId="17666" priority="16567" operator="greaterThan">
      <formula>0.99</formula>
    </cfRule>
    <cfRule type="cellIs" dxfId="17665" priority="16568" operator="between">
      <formula>0.95</formula>
      <formula>1</formula>
    </cfRule>
    <cfRule type="cellIs" dxfId="17664" priority="16569" operator="lessThan">
      <formula>0.96</formula>
    </cfRule>
  </conditionalFormatting>
  <conditionalFormatting sqref="L21">
    <cfRule type="cellIs" dxfId="17663" priority="16555" operator="greaterThan">
      <formula>0.99</formula>
    </cfRule>
    <cfRule type="cellIs" dxfId="17662" priority="16556" operator="between">
      <formula>0.95</formula>
      <formula>1</formula>
    </cfRule>
    <cfRule type="cellIs" dxfId="17661" priority="16557" operator="lessThan">
      <formula>0.96</formula>
    </cfRule>
    <cfRule type="cellIs" dxfId="17660" priority="16558" operator="greaterThan">
      <formula>0.99</formula>
    </cfRule>
    <cfRule type="cellIs" dxfId="17659" priority="16559" operator="between">
      <formula>0.95</formula>
      <formula>1</formula>
    </cfRule>
  </conditionalFormatting>
  <conditionalFormatting sqref="L21">
    <cfRule type="cellIs" dxfId="17658" priority="16552" operator="greaterThan">
      <formula>0.99</formula>
    </cfRule>
    <cfRule type="cellIs" dxfId="17657" priority="16553" operator="between">
      <formula>0.95</formula>
      <formula>1</formula>
    </cfRule>
    <cfRule type="cellIs" dxfId="17656" priority="16554" operator="greaterThan">
      <formula>0.99</formula>
    </cfRule>
  </conditionalFormatting>
  <conditionalFormatting sqref="L21">
    <cfRule type="cellIs" dxfId="17655" priority="16544" operator="greaterThan">
      <formula>0.99</formula>
    </cfRule>
    <cfRule type="cellIs" dxfId="17654" priority="16545" operator="between">
      <formula>0.95</formula>
      <formula>1</formula>
    </cfRule>
    <cfRule type="cellIs" dxfId="17653" priority="16546" operator="lessThan">
      <formula>0.96</formula>
    </cfRule>
    <cfRule type="cellIs" dxfId="17652" priority="16547" operator="lessThan">
      <formula>0.96</formula>
    </cfRule>
    <cfRule type="cellIs" dxfId="17651" priority="16548" operator="greaterThan">
      <formula>0.99</formula>
    </cfRule>
    <cfRule type="cellIs" dxfId="17650" priority="16549" operator="greaterThan">
      <formula>0.99</formula>
    </cfRule>
    <cfRule type="cellIs" dxfId="17649" priority="16550" operator="between">
      <formula>0.95</formula>
      <formula>1</formula>
    </cfRule>
    <cfRule type="cellIs" dxfId="17648" priority="16551" operator="lessThan">
      <formula>0.96</formula>
    </cfRule>
  </conditionalFormatting>
  <conditionalFormatting sqref="L21">
    <cfRule type="cellIs" dxfId="17647" priority="16540" operator="lessThan">
      <formula>0.96</formula>
    </cfRule>
    <cfRule type="cellIs" dxfId="17646" priority="16541" operator="between">
      <formula>0.95</formula>
      <formula>0.99</formula>
    </cfRule>
    <cfRule type="cellIs" dxfId="17645" priority="16542" operator="between">
      <formula>0.95</formula>
      <formula>1</formula>
    </cfRule>
    <cfRule type="cellIs" dxfId="17644" priority="16543" operator="between">
      <formula>0.95</formula>
      <formula>0.99</formula>
    </cfRule>
  </conditionalFormatting>
  <conditionalFormatting sqref="L21">
    <cfRule type="cellIs" dxfId="17643" priority="16536" operator="greaterThan">
      <formula>0.99</formula>
    </cfRule>
    <cfRule type="cellIs" dxfId="17642" priority="16537" operator="between">
      <formula>0.95</formula>
      <formula>1</formula>
    </cfRule>
    <cfRule type="cellIs" dxfId="17641" priority="16538" operator="lessThan">
      <formula>0.96</formula>
    </cfRule>
    <cfRule type="cellIs" dxfId="17640" priority="16539" operator="lessThan">
      <formula>0.95</formula>
    </cfRule>
  </conditionalFormatting>
  <conditionalFormatting sqref="L21">
    <cfRule type="cellIs" dxfId="17639" priority="16532" operator="greaterThan">
      <formula>0.99</formula>
    </cfRule>
    <cfRule type="cellIs" dxfId="17638" priority="16533" operator="between">
      <formula>0.95</formula>
      <formula>1</formula>
    </cfRule>
    <cfRule type="cellIs" dxfId="17637" priority="16534" operator="lessThan">
      <formula>0.96</formula>
    </cfRule>
    <cfRule type="cellIs" dxfId="17636" priority="16535" operator="lessThan">
      <formula>0.96</formula>
    </cfRule>
  </conditionalFormatting>
  <conditionalFormatting sqref="L21">
    <cfRule type="cellIs" dxfId="17635" priority="16523" operator="greaterThan">
      <formula>0.99</formula>
    </cfRule>
    <cfRule type="cellIs" dxfId="17634" priority="16524" operator="between">
      <formula>0.95</formula>
      <formula>1</formula>
    </cfRule>
    <cfRule type="cellIs" dxfId="17633" priority="16525" operator="lessThan">
      <formula>0.96</formula>
    </cfRule>
    <cfRule type="cellIs" dxfId="17632" priority="16526" operator="greaterThan">
      <formula>0.99</formula>
    </cfRule>
    <cfRule type="cellIs" dxfId="17631" priority="16527" operator="between">
      <formula>0.95</formula>
      <formula>1</formula>
    </cfRule>
    <cfRule type="cellIs" dxfId="17630" priority="16528" operator="between">
      <formula>0.95</formula>
      <formula>0</formula>
    </cfRule>
    <cfRule type="cellIs" dxfId="17629" priority="16529" operator="greaterThan">
      <formula>0.99</formula>
    </cfRule>
    <cfRule type="cellIs" dxfId="17628" priority="16530" operator="between">
      <formula>0.95</formula>
      <formula>1</formula>
    </cfRule>
    <cfRule type="cellIs" dxfId="17627" priority="16531" operator="lessThan">
      <formula>0.96</formula>
    </cfRule>
  </conditionalFormatting>
  <conditionalFormatting sqref="L21">
    <cfRule type="cellIs" dxfId="17626" priority="16522" operator="between">
      <formula>0.95</formula>
      <formula>1</formula>
    </cfRule>
  </conditionalFormatting>
  <conditionalFormatting sqref="L21">
    <cfRule type="cellIs" dxfId="17625" priority="16519" operator="greaterThan">
      <formula>0.95</formula>
    </cfRule>
    <cfRule type="cellIs" dxfId="17624" priority="16520" operator="between">
      <formula>0.95</formula>
      <formula>1</formula>
    </cfRule>
    <cfRule type="cellIs" dxfId="17623" priority="16521" operator="lessThan">
      <formula>0.96</formula>
    </cfRule>
  </conditionalFormatting>
  <conditionalFormatting sqref="L21">
    <cfRule type="cellIs" dxfId="17622" priority="16518" operator="greaterThan">
      <formula>0.99</formula>
    </cfRule>
  </conditionalFormatting>
  <conditionalFormatting sqref="L21">
    <cfRule type="cellIs" dxfId="17621" priority="16512" operator="greaterThan">
      <formula>0.99</formula>
    </cfRule>
    <cfRule type="cellIs" dxfId="17620" priority="16513" operator="between">
      <formula>0.95</formula>
      <formula>1</formula>
    </cfRule>
    <cfRule type="cellIs" dxfId="17619" priority="16514" operator="lessThan">
      <formula>0.96</formula>
    </cfRule>
    <cfRule type="cellIs" dxfId="17618" priority="16515" operator="lessThan">
      <formula>0.96</formula>
    </cfRule>
    <cfRule type="cellIs" dxfId="17617" priority="16516" operator="between">
      <formula>0.95</formula>
      <formula>1</formula>
    </cfRule>
    <cfRule type="cellIs" dxfId="17616" priority="16517" operator="lessThan">
      <formula>0.96</formula>
    </cfRule>
  </conditionalFormatting>
  <conditionalFormatting sqref="L21">
    <cfRule type="cellIs" dxfId="17615" priority="16505" operator="lessThan">
      <formula>0.96</formula>
    </cfRule>
    <cfRule type="cellIs" dxfId="17614" priority="16506" operator="greaterThan">
      <formula>0.99</formula>
    </cfRule>
    <cfRule type="cellIs" dxfId="17613" priority="16507" operator="greaterThan">
      <formula>0.99</formula>
    </cfRule>
    <cfRule type="cellIs" dxfId="17612" priority="16508" operator="between">
      <formula>0.95</formula>
      <formula>1</formula>
    </cfRule>
    <cfRule type="cellIs" dxfId="17611" priority="16509" operator="greaterThan">
      <formula>0.99</formula>
    </cfRule>
    <cfRule type="cellIs" dxfId="17610" priority="16510" operator="between">
      <formula>0.95</formula>
      <formula>1</formula>
    </cfRule>
    <cfRule type="cellIs" dxfId="17609" priority="16511" operator="lessThan">
      <formula>0.96</formula>
    </cfRule>
  </conditionalFormatting>
  <conditionalFormatting sqref="L21">
    <cfRule type="cellIs" dxfId="17608" priority="16503" operator="lessThan">
      <formula>0.96</formula>
    </cfRule>
    <cfRule type="cellIs" dxfId="17607" priority="16504" operator="lessThan">
      <formula>0.96</formula>
    </cfRule>
  </conditionalFormatting>
  <conditionalFormatting sqref="L21">
    <cfRule type="cellIs" dxfId="17606" priority="16496" operator="lessThan">
      <formula>0.96</formula>
    </cfRule>
    <cfRule type="cellIs" dxfId="17605" priority="16497" operator="greaterThan">
      <formula>0.99</formula>
    </cfRule>
    <cfRule type="cellIs" dxfId="17604" priority="16498" operator="between">
      <formula>0.95</formula>
      <formula>1</formula>
    </cfRule>
    <cfRule type="cellIs" dxfId="17603" priority="16499" operator="lessThan">
      <formula>0.96</formula>
    </cfRule>
    <cfRule type="cellIs" dxfId="17602" priority="16500" operator="greaterThan">
      <formula>0.99</formula>
    </cfRule>
    <cfRule type="cellIs" dxfId="17601" priority="16501" operator="between">
      <formula>0.95</formula>
      <formula>1</formula>
    </cfRule>
    <cfRule type="cellIs" dxfId="17600" priority="16502" operator="lessThan">
      <formula>0.96</formula>
    </cfRule>
  </conditionalFormatting>
  <conditionalFormatting sqref="L21">
    <cfRule type="cellIs" dxfId="17599" priority="16492" operator="between">
      <formula>0.95</formula>
      <formula>1</formula>
    </cfRule>
    <cfRule type="cellIs" dxfId="17598" priority="16493" operator="greaterThan">
      <formula>0.99</formula>
    </cfRule>
    <cfRule type="cellIs" dxfId="17597" priority="16494" operator="between">
      <formula>0.95</formula>
      <formula>1</formula>
    </cfRule>
    <cfRule type="cellIs" dxfId="17596" priority="16495" operator="lessThan">
      <formula>0.96</formula>
    </cfRule>
  </conditionalFormatting>
  <conditionalFormatting sqref="L21">
    <cfRule type="cellIs" dxfId="17595" priority="16489" operator="greaterThan">
      <formula>0.99</formula>
    </cfRule>
    <cfRule type="cellIs" dxfId="17594" priority="16490" operator="greaterThan">
      <formula>0.99</formula>
    </cfRule>
    <cfRule type="cellIs" dxfId="17593" priority="16491" operator="lessThan">
      <formula>0.96</formula>
    </cfRule>
  </conditionalFormatting>
  <conditionalFormatting sqref="L21">
    <cfRule type="cellIs" dxfId="17592" priority="16488" operator="between">
      <formula>0.99</formula>
      <formula>1</formula>
    </cfRule>
  </conditionalFormatting>
  <conditionalFormatting sqref="L21">
    <cfRule type="cellIs" dxfId="17591" priority="16486" operator="greaterThan">
      <formula>0</formula>
    </cfRule>
    <cfRule type="cellIs" dxfId="17590" priority="16487" operator="lessThan">
      <formula>0</formula>
    </cfRule>
  </conditionalFormatting>
  <conditionalFormatting sqref="L21">
    <cfRule type="cellIs" dxfId="17589" priority="16484" operator="greaterThan">
      <formula>0.99</formula>
    </cfRule>
    <cfRule type="cellIs" dxfId="17588" priority="16485" operator="greaterThan">
      <formula>0.99</formula>
    </cfRule>
  </conditionalFormatting>
  <conditionalFormatting sqref="L21">
    <cfRule type="cellIs" dxfId="17587" priority="16476" operator="greaterThan">
      <formula>0.99</formula>
    </cfRule>
    <cfRule type="cellIs" dxfId="17586" priority="16477" operator="between">
      <formula>0.95</formula>
      <formula>1</formula>
    </cfRule>
    <cfRule type="cellIs" dxfId="17585" priority="16478" operator="greaterThan">
      <formula>0.99</formula>
    </cfRule>
    <cfRule type="cellIs" dxfId="17584" priority="16479" operator="between">
      <formula>0.95</formula>
      <formula>1</formula>
    </cfRule>
    <cfRule type="cellIs" dxfId="17583" priority="16480" operator="lessThan">
      <formula>0.96</formula>
    </cfRule>
    <cfRule type="cellIs" dxfId="17582" priority="16481" operator="greaterThan">
      <formula>0.99</formula>
    </cfRule>
    <cfRule type="cellIs" dxfId="17581" priority="16482" operator="between">
      <formula>0.95</formula>
      <formula>1</formula>
    </cfRule>
    <cfRule type="cellIs" dxfId="17580" priority="16483" operator="lessThan">
      <formula>0.96</formula>
    </cfRule>
  </conditionalFormatting>
  <conditionalFormatting sqref="L21">
    <cfRule type="cellIs" dxfId="17579" priority="16474" operator="between">
      <formula>0.95</formula>
      <formula>1</formula>
    </cfRule>
    <cfRule type="cellIs" dxfId="17578" priority="16475" operator="lessThan">
      <formula>0.96</formula>
    </cfRule>
  </conditionalFormatting>
  <conditionalFormatting sqref="L21">
    <cfRule type="cellIs" dxfId="17577" priority="16467" operator="greaterThan">
      <formula>0.99</formula>
    </cfRule>
    <cfRule type="cellIs" dxfId="17576" priority="16468" operator="greaterThan">
      <formula>0.99</formula>
    </cfRule>
    <cfRule type="cellIs" dxfId="17575" priority="16469" operator="between">
      <formula>0.95</formula>
      <formula>1</formula>
    </cfRule>
    <cfRule type="cellIs" dxfId="17574" priority="16470" operator="lessThan">
      <formula>0.96</formula>
    </cfRule>
    <cfRule type="cellIs" dxfId="17573" priority="16471" operator="greaterThan">
      <formula>0.99</formula>
    </cfRule>
    <cfRule type="cellIs" dxfId="17572" priority="16472" operator="between">
      <formula>0.95</formula>
      <formula>1</formula>
    </cfRule>
    <cfRule type="cellIs" dxfId="17571" priority="16473" operator="lessThan">
      <formula>0.96</formula>
    </cfRule>
  </conditionalFormatting>
  <conditionalFormatting sqref="L21">
    <cfRule type="cellIs" dxfId="17570" priority="16459" operator="greaterThan">
      <formula>0.99</formula>
    </cfRule>
    <cfRule type="cellIs" dxfId="17569" priority="16460" operator="between">
      <formula>0.95</formula>
      <formula>1</formula>
    </cfRule>
    <cfRule type="cellIs" dxfId="17568" priority="16461" operator="lessThan">
      <formula>0.96</formula>
    </cfRule>
    <cfRule type="cellIs" dxfId="17567" priority="16462" operator="lessThan">
      <formula>0.96</formula>
    </cfRule>
    <cfRule type="cellIs" dxfId="17566" priority="16463" operator="greaterThan">
      <formula>0.99</formula>
    </cfRule>
    <cfRule type="cellIs" dxfId="17565" priority="16464" operator="between">
      <formula>0.95</formula>
      <formula>1</formula>
    </cfRule>
    <cfRule type="cellIs" dxfId="17564" priority="16465" operator="lessThan">
      <formula>0.96</formula>
    </cfRule>
    <cfRule type="cellIs" dxfId="17563" priority="16466" operator="greaterThan">
      <formula>0.99</formula>
    </cfRule>
  </conditionalFormatting>
  <conditionalFormatting sqref="L21">
    <cfRule type="cellIs" dxfId="17562" priority="16455" operator="greaterThan">
      <formula>0.99</formula>
    </cfRule>
    <cfRule type="cellIs" dxfId="17561" priority="16456" operator="greaterThan">
      <formula>0.99</formula>
    </cfRule>
    <cfRule type="cellIs" dxfId="17560" priority="16457" operator="between">
      <formula>0.95</formula>
      <formula>1</formula>
    </cfRule>
    <cfRule type="cellIs" dxfId="17559" priority="16458" operator="lessThan">
      <formula>0.96</formula>
    </cfRule>
  </conditionalFormatting>
  <conditionalFormatting sqref="L21">
    <cfRule type="cellIs" dxfId="17558" priority="16454" operator="greaterThan">
      <formula>0.99</formula>
    </cfRule>
  </conditionalFormatting>
  <conditionalFormatting sqref="L21">
    <cfRule type="cellIs" dxfId="17557" priority="16450" operator="greaterThan">
      <formula>0.99</formula>
    </cfRule>
    <cfRule type="cellIs" dxfId="17556" priority="16451" operator="between">
      <formula>0.95</formula>
      <formula>1</formula>
    </cfRule>
    <cfRule type="cellIs" dxfId="17555" priority="16452" operator="lessThan">
      <formula>0.96</formula>
    </cfRule>
    <cfRule type="cellIs" dxfId="17554" priority="16453" operator="greaterThan">
      <formula>0.96</formula>
    </cfRule>
  </conditionalFormatting>
  <conditionalFormatting sqref="L21">
    <cfRule type="cellIs" dxfId="17553" priority="16443" operator="greaterThan">
      <formula>0.99</formula>
    </cfRule>
    <cfRule type="cellIs" dxfId="17552" priority="16444" operator="between">
      <formula>0.95</formula>
      <formula>1</formula>
    </cfRule>
    <cfRule type="cellIs" dxfId="17551" priority="16445" operator="lessThan">
      <formula>0.96</formula>
    </cfRule>
    <cfRule type="cellIs" dxfId="17550" priority="16446" operator="lessThan">
      <formula>0.96</formula>
    </cfRule>
    <cfRule type="cellIs" dxfId="17549" priority="16447" operator="greaterThan">
      <formula>0.99</formula>
    </cfRule>
    <cfRule type="cellIs" dxfId="17548" priority="16448" operator="between">
      <formula>0.95</formula>
      <formula>1</formula>
    </cfRule>
    <cfRule type="cellIs" dxfId="17547" priority="16449" operator="lessThan">
      <formula>0.96</formula>
    </cfRule>
  </conditionalFormatting>
  <conditionalFormatting sqref="L21">
    <cfRule type="cellIs" dxfId="17546" priority="16438" operator="between">
      <formula>0.96</formula>
      <formula>1</formula>
    </cfRule>
    <cfRule type="cellIs" dxfId="17545" priority="16439" operator="lessThan">
      <formula>0.99</formula>
    </cfRule>
    <cfRule type="cellIs" dxfId="17544" priority="16440" operator="greaterThan">
      <formula>0.99</formula>
    </cfRule>
    <cfRule type="cellIs" dxfId="17543" priority="16441" operator="lessThan">
      <formula>0.99</formula>
    </cfRule>
    <cfRule type="cellIs" dxfId="17542" priority="16442" operator="greaterThan">
      <formula>0.99</formula>
    </cfRule>
  </conditionalFormatting>
  <conditionalFormatting sqref="L21">
    <cfRule type="cellIs" dxfId="17541" priority="16433" operator="between">
      <formula>0.95</formula>
      <formula>1</formula>
    </cfRule>
    <cfRule type="cellIs" dxfId="17540" priority="16434" operator="lessThan">
      <formula>0.96</formula>
    </cfRule>
    <cfRule type="cellIs" dxfId="17539" priority="16435" operator="greaterThan">
      <formula>0.99</formula>
    </cfRule>
    <cfRule type="cellIs" dxfId="17538" priority="16436" operator="between">
      <formula>0.95</formula>
      <formula>1</formula>
    </cfRule>
    <cfRule type="cellIs" dxfId="17537" priority="16437" operator="lessThan">
      <formula>0.96</formula>
    </cfRule>
  </conditionalFormatting>
  <conditionalFormatting sqref="L21">
    <cfRule type="cellIs" dxfId="17536" priority="16427" operator="greaterThan">
      <formula>0.99</formula>
    </cfRule>
    <cfRule type="cellIs" dxfId="17535" priority="16428" operator="between">
      <formula>0.95</formula>
      <formula>1</formula>
    </cfRule>
    <cfRule type="cellIs" dxfId="17534" priority="16429" operator="lessThan">
      <formula>0.96</formula>
    </cfRule>
    <cfRule type="cellIs" dxfId="17533" priority="16430" operator="greaterThan">
      <formula>0.99</formula>
    </cfRule>
    <cfRule type="cellIs" dxfId="17532" priority="16431" operator="between">
      <formula>0.95</formula>
      <formula>1</formula>
    </cfRule>
    <cfRule type="cellIs" dxfId="17531" priority="16432" operator="lessThan">
      <formula>0.96</formula>
    </cfRule>
  </conditionalFormatting>
  <conditionalFormatting sqref="L21">
    <cfRule type="cellIs" dxfId="17530" priority="16425" operator="greaterThan">
      <formula>0.99</formula>
    </cfRule>
    <cfRule type="cellIs" dxfId="17529" priority="16426" operator="between">
      <formula>0.95</formula>
      <formula>1</formula>
    </cfRule>
  </conditionalFormatting>
  <conditionalFormatting sqref="L21">
    <cfRule type="cellIs" dxfId="17528" priority="16424" operator="lessThan">
      <formula>0.96</formula>
    </cfRule>
  </conditionalFormatting>
  <conditionalFormatting sqref="L21 L23:L24">
    <cfRule type="cellIs" dxfId="17527" priority="16421" operator="greaterThan">
      <formula>0.99</formula>
    </cfRule>
    <cfRule type="cellIs" dxfId="17526" priority="16422" operator="between">
      <formula>0.95</formula>
      <formula>1</formula>
    </cfRule>
    <cfRule type="cellIs" dxfId="17525" priority="16423" operator="lessThan">
      <formula>0.96</formula>
    </cfRule>
  </conditionalFormatting>
  <conditionalFormatting sqref="L21">
    <cfRule type="cellIs" dxfId="17524" priority="16416" operator="greaterThan">
      <formula>0.99</formula>
    </cfRule>
    <cfRule type="cellIs" dxfId="17523" priority="16417" operator="between">
      <formula>0.95</formula>
      <formula>1</formula>
    </cfRule>
    <cfRule type="cellIs" dxfId="17522" priority="16418" operator="lessThan">
      <formula>0.96</formula>
    </cfRule>
    <cfRule type="cellIs" dxfId="17521" priority="16419" operator="greaterThan">
      <formula>0.99</formula>
    </cfRule>
    <cfRule type="cellIs" dxfId="17520" priority="16420" operator="lessThan">
      <formula>0.96</formula>
    </cfRule>
  </conditionalFormatting>
  <conditionalFormatting sqref="L28">
    <cfRule type="cellIs" dxfId="17519" priority="16177" operator="greaterThan">
      <formula>0.99</formula>
    </cfRule>
    <cfRule type="cellIs" dxfId="17518" priority="16178" operator="between">
      <formula>0.95</formula>
      <formula>1</formula>
    </cfRule>
    <cfRule type="cellIs" dxfId="17517" priority="16179" operator="lessThan">
      <formula>0.96</formula>
    </cfRule>
    <cfRule type="cellIs" dxfId="17516" priority="16180" operator="greaterThan">
      <formula>0.99</formula>
    </cfRule>
    <cfRule type="cellIs" dxfId="17515" priority="16181" operator="between">
      <formula>0.95</formula>
      <formula>1</formula>
    </cfRule>
    <cfRule type="cellIs" dxfId="17514" priority="16182" operator="lessThan">
      <formula>0.96</formula>
    </cfRule>
    <cfRule type="cellIs" dxfId="17513" priority="16183" operator="greaterThan">
      <formula>0.99</formula>
    </cfRule>
    <cfRule type="cellIs" dxfId="17512" priority="16184" operator="between">
      <formula>0.95</formula>
      <formula>1</formula>
    </cfRule>
    <cfRule type="cellIs" dxfId="17511" priority="16185" operator="greaterThan">
      <formula>0.99</formula>
    </cfRule>
    <cfRule type="cellIs" dxfId="17510" priority="16186" operator="between">
      <formula>0.95</formula>
      <formula>1</formula>
    </cfRule>
    <cfRule type="cellIs" dxfId="17509" priority="16187" operator="lessThan">
      <formula>0.96</formula>
    </cfRule>
    <cfRule type="cellIs" dxfId="17508" priority="16188" operator="lessThan">
      <formula>0</formula>
    </cfRule>
    <cfRule type="cellIs" dxfId="17507" priority="16189" operator="greaterThan">
      <formula>0.99</formula>
    </cfRule>
    <cfRule type="cellIs" dxfId="17506" priority="16190" operator="between">
      <formula>0.95</formula>
      <formula>1</formula>
    </cfRule>
    <cfRule type="cellIs" dxfId="17505" priority="16191" operator="lessThan">
      <formula>0.96</formula>
    </cfRule>
    <cfRule type="cellIs" dxfId="17504" priority="16192" operator="greaterThan">
      <formula>0.99</formula>
    </cfRule>
    <cfRule type="cellIs" dxfId="17503" priority="16193" operator="between">
      <formula>0.95</formula>
      <formula>1</formula>
    </cfRule>
    <cfRule type="cellIs" dxfId="17502" priority="16194" operator="lessThan">
      <formula>0.96</formula>
    </cfRule>
    <cfRule type="cellIs" dxfId="17501" priority="16195" operator="greaterThan">
      <formula>0.99</formula>
    </cfRule>
    <cfRule type="cellIs" dxfId="17500" priority="16196" operator="between">
      <formula>0.95</formula>
      <formula>1</formula>
    </cfRule>
    <cfRule type="cellIs" dxfId="17499" priority="16197" operator="lessThan">
      <formula>0.96</formula>
    </cfRule>
    <cfRule type="cellIs" dxfId="17498" priority="16198" operator="lessThan">
      <formula>0.96</formula>
    </cfRule>
    <cfRule type="cellIs" dxfId="17497" priority="16199" operator="greaterThan">
      <formula>0.99</formula>
    </cfRule>
    <cfRule type="cellIs" dxfId="17496" priority="16200" operator="between">
      <formula>0.95</formula>
      <formula>1</formula>
    </cfRule>
    <cfRule type="cellIs" dxfId="17495" priority="16201" operator="lessThan">
      <formula>0.96</formula>
    </cfRule>
  </conditionalFormatting>
  <conditionalFormatting sqref="L28">
    <cfRule type="cellIs" dxfId="17494" priority="16174" operator="lessThan">
      <formula>0.96</formula>
    </cfRule>
    <cfRule type="cellIs" dxfId="17493" priority="16175" operator="between">
      <formula>0.95</formula>
      <formula>0.99</formula>
    </cfRule>
    <cfRule type="cellIs" dxfId="17492" priority="16176" operator="between">
      <formula>0.95</formula>
      <formula>1</formula>
    </cfRule>
  </conditionalFormatting>
  <conditionalFormatting sqref="L28">
    <cfRule type="cellIs" dxfId="17491" priority="16170" operator="greaterThan">
      <formula>0.99</formula>
    </cfRule>
    <cfRule type="cellIs" dxfId="17490" priority="16171" operator="between">
      <formula>0.95</formula>
      <formula>1</formula>
    </cfRule>
    <cfRule type="cellIs" dxfId="17489" priority="16172" operator="between">
      <formula>0.95</formula>
      <formula>1</formula>
    </cfRule>
    <cfRule type="cellIs" dxfId="17488" priority="16173" operator="lessThan">
      <formula>0.95</formula>
    </cfRule>
  </conditionalFormatting>
  <conditionalFormatting sqref="L28">
    <cfRule type="cellIs" dxfId="17487" priority="16165" operator="greaterThan">
      <formula>0.99</formula>
    </cfRule>
    <cfRule type="cellIs" dxfId="17486" priority="16166" operator="between">
      <formula>0.95</formula>
      <formula>1</formula>
    </cfRule>
    <cfRule type="cellIs" dxfId="17485" priority="16167" operator="lessThan">
      <formula>0.95</formula>
    </cfRule>
    <cfRule type="cellIs" dxfId="17484" priority="16168" operator="lessThan">
      <formula>0.95</formula>
    </cfRule>
    <cfRule type="cellIs" dxfId="17483" priority="16169" operator="lessThan">
      <formula>0.95</formula>
    </cfRule>
  </conditionalFormatting>
  <conditionalFormatting sqref="L28">
    <cfRule type="cellIs" dxfId="17482" priority="16159" operator="greaterThan">
      <formula>0.99</formula>
    </cfRule>
    <cfRule type="cellIs" dxfId="17481" priority="16160" operator="between">
      <formula>0.95</formula>
      <formula>1</formula>
    </cfRule>
    <cfRule type="cellIs" dxfId="17480" priority="16161" operator="lessThan">
      <formula>0.96</formula>
    </cfRule>
    <cfRule type="cellIs" dxfId="17479" priority="16162" operator="greaterThan">
      <formula>0.99</formula>
    </cfRule>
    <cfRule type="cellIs" dxfId="17478" priority="16163" operator="between">
      <formula>0.95</formula>
      <formula>1</formula>
    </cfRule>
    <cfRule type="cellIs" dxfId="17477" priority="16164" operator="greaterThan">
      <formula>0.99</formula>
    </cfRule>
  </conditionalFormatting>
  <conditionalFormatting sqref="L28">
    <cfRule type="cellIs" dxfId="17476" priority="16156" operator="greaterThan">
      <formula>0.99</formula>
    </cfRule>
    <cfRule type="cellIs" dxfId="17475" priority="16157" operator="between">
      <formula>0.95</formula>
      <formula>0.99</formula>
    </cfRule>
    <cfRule type="cellIs" dxfId="17474" priority="16158" operator="greaterThan">
      <formula>0.96</formula>
    </cfRule>
  </conditionalFormatting>
  <conditionalFormatting sqref="L28">
    <cfRule type="cellIs" dxfId="17473" priority="16146" operator="greaterThan">
      <formula>0.99</formula>
    </cfRule>
    <cfRule type="cellIs" dxfId="17472" priority="16147" operator="greaterThan">
      <formula>0.99</formula>
    </cfRule>
    <cfRule type="cellIs" dxfId="17471" priority="16148" operator="between">
      <formula>0.95</formula>
      <formula>1</formula>
    </cfRule>
    <cfRule type="cellIs" dxfId="17470" priority="16149" operator="lessThan">
      <formula>0.96</formula>
    </cfRule>
    <cfRule type="cellIs" dxfId="17469" priority="16150" operator="greaterThan">
      <formula>0.99</formula>
    </cfRule>
    <cfRule type="cellIs" dxfId="17468" priority="16151" operator="between">
      <formula>0.95</formula>
      <formula>1</formula>
    </cfRule>
    <cfRule type="cellIs" dxfId="17467" priority="16152" operator="lessThan">
      <formula>0.96</formula>
    </cfRule>
    <cfRule type="cellIs" dxfId="17466" priority="16153" operator="greaterThan">
      <formula>0.99</formula>
    </cfRule>
    <cfRule type="cellIs" dxfId="17465" priority="16154" operator="between">
      <formula>0.95</formula>
      <formula>1</formula>
    </cfRule>
    <cfRule type="cellIs" dxfId="17464" priority="16155" operator="lessThan">
      <formula>0.96</formula>
    </cfRule>
  </conditionalFormatting>
  <conditionalFormatting sqref="L28">
    <cfRule type="cellIs" dxfId="17463" priority="16141" operator="greaterThan">
      <formula>0.99</formula>
    </cfRule>
    <cfRule type="cellIs" dxfId="17462" priority="16142" operator="between">
      <formula>0.95</formula>
      <formula>1</formula>
    </cfRule>
    <cfRule type="cellIs" dxfId="17461" priority="16143" operator="lessThan">
      <formula>0.96</formula>
    </cfRule>
    <cfRule type="cellIs" dxfId="17460" priority="16144" operator="greaterThan">
      <formula>0.99</formula>
    </cfRule>
    <cfRule type="cellIs" dxfId="17459" priority="16145" operator="between">
      <formula>0.95</formula>
      <formula>1</formula>
    </cfRule>
  </conditionalFormatting>
  <conditionalFormatting sqref="L28">
    <cfRule type="cellIs" dxfId="17458" priority="16138" operator="greaterThan">
      <formula>0.99</formula>
    </cfRule>
    <cfRule type="cellIs" dxfId="17457" priority="16139" operator="between">
      <formula>0.95</formula>
      <formula>1</formula>
    </cfRule>
    <cfRule type="cellIs" dxfId="17456" priority="16140" operator="greaterThan">
      <formula>0.99</formula>
    </cfRule>
  </conditionalFormatting>
  <conditionalFormatting sqref="L28">
    <cfRule type="cellIs" dxfId="17455" priority="16130" operator="greaterThan">
      <formula>0.99</formula>
    </cfRule>
    <cfRule type="cellIs" dxfId="17454" priority="16131" operator="between">
      <formula>0.95</formula>
      <formula>1</formula>
    </cfRule>
    <cfRule type="cellIs" dxfId="17453" priority="16132" operator="lessThan">
      <formula>0.96</formula>
    </cfRule>
    <cfRule type="cellIs" dxfId="17452" priority="16133" operator="lessThan">
      <formula>0.96</formula>
    </cfRule>
    <cfRule type="cellIs" dxfId="17451" priority="16134" operator="greaterThan">
      <formula>0.99</formula>
    </cfRule>
    <cfRule type="cellIs" dxfId="17450" priority="16135" operator="greaterThan">
      <formula>0.99</formula>
    </cfRule>
    <cfRule type="cellIs" dxfId="17449" priority="16136" operator="between">
      <formula>0.95</formula>
      <formula>1</formula>
    </cfRule>
    <cfRule type="cellIs" dxfId="17448" priority="16137" operator="lessThan">
      <formula>0.96</formula>
    </cfRule>
  </conditionalFormatting>
  <conditionalFormatting sqref="L28">
    <cfRule type="cellIs" dxfId="17447" priority="16126" operator="lessThan">
      <formula>0.96</formula>
    </cfRule>
    <cfRule type="cellIs" dxfId="17446" priority="16127" operator="between">
      <formula>0.95</formula>
      <formula>0.99</formula>
    </cfRule>
    <cfRule type="cellIs" dxfId="17445" priority="16128" operator="between">
      <formula>0.95</formula>
      <formula>1</formula>
    </cfRule>
    <cfRule type="cellIs" dxfId="17444" priority="16129" operator="between">
      <formula>0.95</formula>
      <formula>0.99</formula>
    </cfRule>
  </conditionalFormatting>
  <conditionalFormatting sqref="L28">
    <cfRule type="cellIs" dxfId="17443" priority="16122" operator="greaterThan">
      <formula>0.99</formula>
    </cfRule>
    <cfRule type="cellIs" dxfId="17442" priority="16123" operator="between">
      <formula>0.95</formula>
      <formula>1</formula>
    </cfRule>
    <cfRule type="cellIs" dxfId="17441" priority="16124" operator="lessThan">
      <formula>0.96</formula>
    </cfRule>
    <cfRule type="cellIs" dxfId="17440" priority="16125" operator="lessThan">
      <formula>0.95</formula>
    </cfRule>
  </conditionalFormatting>
  <conditionalFormatting sqref="L28">
    <cfRule type="cellIs" dxfId="17439" priority="16118" operator="greaterThan">
      <formula>0.99</formula>
    </cfRule>
    <cfRule type="cellIs" dxfId="17438" priority="16119" operator="between">
      <formula>0.95</formula>
      <formula>1</formula>
    </cfRule>
    <cfRule type="cellIs" dxfId="17437" priority="16120" operator="lessThan">
      <formula>0.96</formula>
    </cfRule>
    <cfRule type="cellIs" dxfId="17436" priority="16121" operator="lessThan">
      <formula>0.96</formula>
    </cfRule>
  </conditionalFormatting>
  <conditionalFormatting sqref="L28">
    <cfRule type="cellIs" dxfId="17435" priority="16109" operator="greaterThan">
      <formula>0.99</formula>
    </cfRule>
    <cfRule type="cellIs" dxfId="17434" priority="16110" operator="between">
      <formula>0.95</formula>
      <formula>1</formula>
    </cfRule>
    <cfRule type="cellIs" dxfId="17433" priority="16111" operator="lessThan">
      <formula>0.96</formula>
    </cfRule>
    <cfRule type="cellIs" dxfId="17432" priority="16112" operator="greaterThan">
      <formula>0.99</formula>
    </cfRule>
    <cfRule type="cellIs" dxfId="17431" priority="16113" operator="between">
      <formula>0.95</formula>
      <formula>1</formula>
    </cfRule>
    <cfRule type="cellIs" dxfId="17430" priority="16114" operator="between">
      <formula>0.95</formula>
      <formula>0</formula>
    </cfRule>
    <cfRule type="cellIs" dxfId="17429" priority="16115" operator="greaterThan">
      <formula>0.99</formula>
    </cfRule>
    <cfRule type="cellIs" dxfId="17428" priority="16116" operator="between">
      <formula>0.95</formula>
      <formula>1</formula>
    </cfRule>
    <cfRule type="cellIs" dxfId="17427" priority="16117" operator="lessThan">
      <formula>0.96</formula>
    </cfRule>
  </conditionalFormatting>
  <conditionalFormatting sqref="L28">
    <cfRule type="cellIs" dxfId="17426" priority="16108" operator="between">
      <formula>0.95</formula>
      <formula>1</formula>
    </cfRule>
  </conditionalFormatting>
  <conditionalFormatting sqref="L28">
    <cfRule type="cellIs" dxfId="17425" priority="16105" operator="greaterThan">
      <formula>0.95</formula>
    </cfRule>
    <cfRule type="cellIs" dxfId="17424" priority="16106" operator="between">
      <formula>0.95</formula>
      <formula>1</formula>
    </cfRule>
    <cfRule type="cellIs" dxfId="17423" priority="16107" operator="lessThan">
      <formula>0.96</formula>
    </cfRule>
  </conditionalFormatting>
  <conditionalFormatting sqref="L28">
    <cfRule type="cellIs" dxfId="17422" priority="16104" operator="greaterThan">
      <formula>0.99</formula>
    </cfRule>
  </conditionalFormatting>
  <conditionalFormatting sqref="L28">
    <cfRule type="cellIs" dxfId="17421" priority="16098" operator="greaterThan">
      <formula>0.99</formula>
    </cfRule>
    <cfRule type="cellIs" dxfId="17420" priority="16099" operator="between">
      <formula>0.95</formula>
      <formula>1</formula>
    </cfRule>
    <cfRule type="cellIs" dxfId="17419" priority="16100" operator="lessThan">
      <formula>0.96</formula>
    </cfRule>
    <cfRule type="cellIs" dxfId="17418" priority="16101" operator="lessThan">
      <formula>0.96</formula>
    </cfRule>
    <cfRule type="cellIs" dxfId="17417" priority="16102" operator="between">
      <formula>0.95</formula>
      <formula>1</formula>
    </cfRule>
    <cfRule type="cellIs" dxfId="17416" priority="16103" operator="lessThan">
      <formula>0.96</formula>
    </cfRule>
  </conditionalFormatting>
  <conditionalFormatting sqref="L28">
    <cfRule type="cellIs" dxfId="17415" priority="16091" operator="lessThan">
      <formula>0.96</formula>
    </cfRule>
    <cfRule type="cellIs" dxfId="17414" priority="16092" operator="greaterThan">
      <formula>0.99</formula>
    </cfRule>
    <cfRule type="cellIs" dxfId="17413" priority="16093" operator="greaterThan">
      <formula>0.99</formula>
    </cfRule>
    <cfRule type="cellIs" dxfId="17412" priority="16094" operator="between">
      <formula>0.95</formula>
      <formula>1</formula>
    </cfRule>
    <cfRule type="cellIs" dxfId="17411" priority="16095" operator="greaterThan">
      <formula>0.99</formula>
    </cfRule>
    <cfRule type="cellIs" dxfId="17410" priority="16096" operator="between">
      <formula>0.95</formula>
      <formula>1</formula>
    </cfRule>
    <cfRule type="cellIs" dxfId="17409" priority="16097" operator="lessThan">
      <formula>0.96</formula>
    </cfRule>
  </conditionalFormatting>
  <conditionalFormatting sqref="L28">
    <cfRule type="cellIs" dxfId="17408" priority="16089" operator="lessThan">
      <formula>0.96</formula>
    </cfRule>
    <cfRule type="cellIs" dxfId="17407" priority="16090" operator="lessThan">
      <formula>0.96</formula>
    </cfRule>
  </conditionalFormatting>
  <conditionalFormatting sqref="L28">
    <cfRule type="cellIs" dxfId="17406" priority="16082" operator="lessThan">
      <formula>0.96</formula>
    </cfRule>
    <cfRule type="cellIs" dxfId="17405" priority="16083" operator="greaterThan">
      <formula>0.99</formula>
    </cfRule>
    <cfRule type="cellIs" dxfId="17404" priority="16084" operator="between">
      <formula>0.95</formula>
      <formula>1</formula>
    </cfRule>
    <cfRule type="cellIs" dxfId="17403" priority="16085" operator="lessThan">
      <formula>0.96</formula>
    </cfRule>
    <cfRule type="cellIs" dxfId="17402" priority="16086" operator="greaterThan">
      <formula>0.99</formula>
    </cfRule>
    <cfRule type="cellIs" dxfId="17401" priority="16087" operator="between">
      <formula>0.95</formula>
      <formula>1</formula>
    </cfRule>
    <cfRule type="cellIs" dxfId="17400" priority="16088" operator="lessThan">
      <formula>0.96</formula>
    </cfRule>
  </conditionalFormatting>
  <conditionalFormatting sqref="L28">
    <cfRule type="cellIs" dxfId="17399" priority="16078" operator="between">
      <formula>0.95</formula>
      <formula>1</formula>
    </cfRule>
    <cfRule type="cellIs" dxfId="17398" priority="16079" operator="greaterThan">
      <formula>0.99</formula>
    </cfRule>
    <cfRule type="cellIs" dxfId="17397" priority="16080" operator="between">
      <formula>0.95</formula>
      <formula>1</formula>
    </cfRule>
    <cfRule type="cellIs" dxfId="17396" priority="16081" operator="lessThan">
      <formula>0.96</formula>
    </cfRule>
  </conditionalFormatting>
  <conditionalFormatting sqref="L28">
    <cfRule type="cellIs" dxfId="17395" priority="16075" operator="greaterThan">
      <formula>0.99</formula>
    </cfRule>
    <cfRule type="cellIs" dxfId="17394" priority="16076" operator="greaterThan">
      <formula>0.99</formula>
    </cfRule>
    <cfRule type="cellIs" dxfId="17393" priority="16077" operator="lessThan">
      <formula>0.96</formula>
    </cfRule>
  </conditionalFormatting>
  <conditionalFormatting sqref="L28">
    <cfRule type="cellIs" dxfId="17392" priority="16074" operator="between">
      <formula>0.99</formula>
      <formula>1</formula>
    </cfRule>
  </conditionalFormatting>
  <conditionalFormatting sqref="L28">
    <cfRule type="cellIs" dxfId="17391" priority="16072" operator="greaterThan">
      <formula>0</formula>
    </cfRule>
    <cfRule type="cellIs" dxfId="17390" priority="16073" operator="lessThan">
      <formula>0</formula>
    </cfRule>
  </conditionalFormatting>
  <conditionalFormatting sqref="L28">
    <cfRule type="cellIs" dxfId="17389" priority="16070" operator="greaterThan">
      <formula>0.99</formula>
    </cfRule>
    <cfRule type="cellIs" dxfId="17388" priority="16071" operator="greaterThan">
      <formula>0.99</formula>
    </cfRule>
  </conditionalFormatting>
  <conditionalFormatting sqref="L28">
    <cfRule type="cellIs" dxfId="17387" priority="16062" operator="greaterThan">
      <formula>0.99</formula>
    </cfRule>
    <cfRule type="cellIs" dxfId="17386" priority="16063" operator="between">
      <formula>0.95</formula>
      <formula>1</formula>
    </cfRule>
    <cfRule type="cellIs" dxfId="17385" priority="16064" operator="greaterThan">
      <formula>0.99</formula>
    </cfRule>
    <cfRule type="cellIs" dxfId="17384" priority="16065" operator="between">
      <formula>0.95</formula>
      <formula>1</formula>
    </cfRule>
    <cfRule type="cellIs" dxfId="17383" priority="16066" operator="lessThan">
      <formula>0.96</formula>
    </cfRule>
    <cfRule type="cellIs" dxfId="17382" priority="16067" operator="greaterThan">
      <formula>0.99</formula>
    </cfRule>
    <cfRule type="cellIs" dxfId="17381" priority="16068" operator="between">
      <formula>0.95</formula>
      <formula>1</formula>
    </cfRule>
    <cfRule type="cellIs" dxfId="17380" priority="16069" operator="lessThan">
      <formula>0.96</formula>
    </cfRule>
  </conditionalFormatting>
  <conditionalFormatting sqref="L28">
    <cfRule type="cellIs" dxfId="17379" priority="16060" operator="between">
      <formula>0.95</formula>
      <formula>1</formula>
    </cfRule>
    <cfRule type="cellIs" dxfId="17378" priority="16061" operator="lessThan">
      <formula>0.96</formula>
    </cfRule>
  </conditionalFormatting>
  <conditionalFormatting sqref="L28">
    <cfRule type="cellIs" dxfId="17377" priority="16053" operator="greaterThan">
      <formula>0.99</formula>
    </cfRule>
    <cfRule type="cellIs" dxfId="17376" priority="16054" operator="greaterThan">
      <formula>0.99</formula>
    </cfRule>
    <cfRule type="cellIs" dxfId="17375" priority="16055" operator="between">
      <formula>0.95</formula>
      <formula>1</formula>
    </cfRule>
    <cfRule type="cellIs" dxfId="17374" priority="16056" operator="lessThan">
      <formula>0.96</formula>
    </cfRule>
    <cfRule type="cellIs" dxfId="17373" priority="16057" operator="greaterThan">
      <formula>0.99</formula>
    </cfRule>
    <cfRule type="cellIs" dxfId="17372" priority="16058" operator="between">
      <formula>0.95</formula>
      <formula>1</formula>
    </cfRule>
    <cfRule type="cellIs" dxfId="17371" priority="16059" operator="lessThan">
      <formula>0.96</formula>
    </cfRule>
  </conditionalFormatting>
  <conditionalFormatting sqref="L28">
    <cfRule type="cellIs" dxfId="17370" priority="16045" operator="greaterThan">
      <formula>0.99</formula>
    </cfRule>
    <cfRule type="cellIs" dxfId="17369" priority="16046" operator="between">
      <formula>0.95</formula>
      <formula>1</formula>
    </cfRule>
    <cfRule type="cellIs" dxfId="17368" priority="16047" operator="lessThan">
      <formula>0.96</formula>
    </cfRule>
    <cfRule type="cellIs" dxfId="17367" priority="16048" operator="lessThan">
      <formula>0.96</formula>
    </cfRule>
    <cfRule type="cellIs" dxfId="17366" priority="16049" operator="greaterThan">
      <formula>0.99</formula>
    </cfRule>
    <cfRule type="cellIs" dxfId="17365" priority="16050" operator="between">
      <formula>0.95</formula>
      <formula>1</formula>
    </cfRule>
    <cfRule type="cellIs" dxfId="17364" priority="16051" operator="lessThan">
      <formula>0.96</formula>
    </cfRule>
    <cfRule type="cellIs" dxfId="17363" priority="16052" operator="greaterThan">
      <formula>0.99</formula>
    </cfRule>
  </conditionalFormatting>
  <conditionalFormatting sqref="L28">
    <cfRule type="cellIs" dxfId="17362" priority="16041" operator="greaterThan">
      <formula>0.99</formula>
    </cfRule>
    <cfRule type="cellIs" dxfId="17361" priority="16042" operator="greaterThan">
      <formula>0.99</formula>
    </cfRule>
    <cfRule type="cellIs" dxfId="17360" priority="16043" operator="between">
      <formula>0.95</formula>
      <formula>1</formula>
    </cfRule>
    <cfRule type="cellIs" dxfId="17359" priority="16044" operator="lessThan">
      <formula>0.96</formula>
    </cfRule>
  </conditionalFormatting>
  <conditionalFormatting sqref="L28">
    <cfRule type="cellIs" dxfId="17358" priority="16040" operator="greaterThan">
      <formula>0.99</formula>
    </cfRule>
  </conditionalFormatting>
  <conditionalFormatting sqref="L28">
    <cfRule type="cellIs" dxfId="17357" priority="16036" operator="greaterThan">
      <formula>0.99</formula>
    </cfRule>
    <cfRule type="cellIs" dxfId="17356" priority="16037" operator="between">
      <formula>0.95</formula>
      <formula>1</formula>
    </cfRule>
    <cfRule type="cellIs" dxfId="17355" priority="16038" operator="lessThan">
      <formula>0.96</formula>
    </cfRule>
    <cfRule type="cellIs" dxfId="17354" priority="16039" operator="greaterThan">
      <formula>0.96</formula>
    </cfRule>
  </conditionalFormatting>
  <conditionalFormatting sqref="L28">
    <cfRule type="cellIs" dxfId="17353" priority="16029" operator="greaterThan">
      <formula>0.99</formula>
    </cfRule>
    <cfRule type="cellIs" dxfId="17352" priority="16030" operator="between">
      <formula>0.95</formula>
      <formula>1</formula>
    </cfRule>
    <cfRule type="cellIs" dxfId="17351" priority="16031" operator="lessThan">
      <formula>0.96</formula>
    </cfRule>
    <cfRule type="cellIs" dxfId="17350" priority="16032" operator="lessThan">
      <formula>0.96</formula>
    </cfRule>
    <cfRule type="cellIs" dxfId="17349" priority="16033" operator="greaterThan">
      <formula>0.99</formula>
    </cfRule>
    <cfRule type="cellIs" dxfId="17348" priority="16034" operator="between">
      <formula>0.95</formula>
      <formula>1</formula>
    </cfRule>
    <cfRule type="cellIs" dxfId="17347" priority="16035" operator="lessThan">
      <formula>0.96</formula>
    </cfRule>
  </conditionalFormatting>
  <conditionalFormatting sqref="L28">
    <cfRule type="cellIs" dxfId="17346" priority="16024" operator="between">
      <formula>0.96</formula>
      <formula>1</formula>
    </cfRule>
    <cfRule type="cellIs" dxfId="17345" priority="16025" operator="lessThan">
      <formula>0.99</formula>
    </cfRule>
    <cfRule type="cellIs" dxfId="17344" priority="16026" operator="greaterThan">
      <formula>0.99</formula>
    </cfRule>
    <cfRule type="cellIs" dxfId="17343" priority="16027" operator="lessThan">
      <formula>0.99</formula>
    </cfRule>
    <cfRule type="cellIs" dxfId="17342" priority="16028" operator="greaterThan">
      <formula>0.99</formula>
    </cfRule>
  </conditionalFormatting>
  <conditionalFormatting sqref="L28">
    <cfRule type="cellIs" dxfId="17341" priority="16019" operator="between">
      <formula>0.95</formula>
      <formula>1</formula>
    </cfRule>
    <cfRule type="cellIs" dxfId="17340" priority="16020" operator="lessThan">
      <formula>0.96</formula>
    </cfRule>
    <cfRule type="cellIs" dxfId="17339" priority="16021" operator="greaterThan">
      <formula>0.99</formula>
    </cfRule>
    <cfRule type="cellIs" dxfId="17338" priority="16022" operator="between">
      <formula>0.95</formula>
      <formula>1</formula>
    </cfRule>
    <cfRule type="cellIs" dxfId="17337" priority="16023" operator="lessThan">
      <formula>0.96</formula>
    </cfRule>
  </conditionalFormatting>
  <conditionalFormatting sqref="L28">
    <cfRule type="cellIs" dxfId="17336" priority="16013" operator="greaterThan">
      <formula>0.99</formula>
    </cfRule>
    <cfRule type="cellIs" dxfId="17335" priority="16014" operator="between">
      <formula>0.95</formula>
      <formula>1</formula>
    </cfRule>
    <cfRule type="cellIs" dxfId="17334" priority="16015" operator="lessThan">
      <formula>0.96</formula>
    </cfRule>
    <cfRule type="cellIs" dxfId="17333" priority="16016" operator="greaterThan">
      <formula>0.99</formula>
    </cfRule>
    <cfRule type="cellIs" dxfId="17332" priority="16017" operator="between">
      <formula>0.95</formula>
      <formula>1</formula>
    </cfRule>
    <cfRule type="cellIs" dxfId="17331" priority="16018" operator="lessThan">
      <formula>0.96</formula>
    </cfRule>
  </conditionalFormatting>
  <conditionalFormatting sqref="L28">
    <cfRule type="cellIs" dxfId="17330" priority="16011" operator="greaterThan">
      <formula>0.99</formula>
    </cfRule>
    <cfRule type="cellIs" dxfId="17329" priority="16012" operator="between">
      <formula>0.95</formula>
      <formula>1</formula>
    </cfRule>
  </conditionalFormatting>
  <conditionalFormatting sqref="L28">
    <cfRule type="cellIs" dxfId="17328" priority="16010" operator="lessThan">
      <formula>0.96</formula>
    </cfRule>
  </conditionalFormatting>
  <conditionalFormatting sqref="L28">
    <cfRule type="cellIs" dxfId="17327" priority="16007" operator="greaterThan">
      <formula>0.99</formula>
    </cfRule>
    <cfRule type="cellIs" dxfId="17326" priority="16008" operator="between">
      <formula>0.95</formula>
      <formula>1</formula>
    </cfRule>
    <cfRule type="cellIs" dxfId="17325" priority="16009" operator="lessThan">
      <formula>0.96</formula>
    </cfRule>
  </conditionalFormatting>
  <conditionalFormatting sqref="L28">
    <cfRule type="cellIs" dxfId="17324" priority="16002" operator="greaterThan">
      <formula>0.99</formula>
    </cfRule>
    <cfRule type="cellIs" dxfId="17323" priority="16003" operator="between">
      <formula>0.95</formula>
      <formula>1</formula>
    </cfRule>
    <cfRule type="cellIs" dxfId="17322" priority="16004" operator="lessThan">
      <formula>0.96</formula>
    </cfRule>
    <cfRule type="cellIs" dxfId="17321" priority="16005" operator="greaterThan">
      <formula>0.99</formula>
    </cfRule>
    <cfRule type="cellIs" dxfId="17320" priority="16006" operator="lessThan">
      <formula>0.96</formula>
    </cfRule>
  </conditionalFormatting>
  <conditionalFormatting sqref="L28">
    <cfRule type="top10" dxfId="17319" priority="16202" rank="10"/>
    <cfRule type="cellIs" dxfId="17318" priority="16203" operator="greaterThan">
      <formula>0.99</formula>
    </cfRule>
    <cfRule type="top10" dxfId="17317" priority="16204" rank="10"/>
    <cfRule type="cellIs" dxfId="17316" priority="16205" operator="lessThan">
      <formula>0.96</formula>
    </cfRule>
    <cfRule type="top10" dxfId="17315" priority="16206" percent="1" rank="99"/>
    <cfRule type="cellIs" dxfId="17314" priority="16207" operator="lessThan">
      <formula>0.96</formula>
    </cfRule>
  </conditionalFormatting>
  <conditionalFormatting sqref="L28">
    <cfRule type="top10" dxfId="17313" priority="16208" rank="10"/>
  </conditionalFormatting>
  <conditionalFormatting sqref="L28">
    <cfRule type="cellIs" dxfId="17312" priority="16209" operator="greaterThan">
      <formula>0.99</formula>
    </cfRule>
    <cfRule type="cellIs" dxfId="17311" priority="16210" operator="between">
      <formula>0.95</formula>
      <formula>1</formula>
    </cfRule>
    <cfRule type="cellIs" dxfId="17310" priority="16211" operator="lessThan">
      <formula>0.96</formula>
    </cfRule>
    <cfRule type="cellIs" dxfId="17309" priority="16212" operator="lessThan">
      <formula>0.96</formula>
    </cfRule>
    <cfRule type="top10" dxfId="17308" priority="16213" percent="1" rank="10"/>
  </conditionalFormatting>
  <conditionalFormatting sqref="L28">
    <cfRule type="cellIs" dxfId="17307" priority="16214" operator="lessThan">
      <formula>1</formula>
    </cfRule>
    <cfRule type="cellIs" dxfId="17306" priority="16215" operator="between">
      <formula>0.95</formula>
      <formula>1</formula>
    </cfRule>
    <cfRule type="cellIs" dxfId="17305" priority="16216" operator="lessThan">
      <formula>0.96</formula>
    </cfRule>
    <cfRule type="cellIs" dxfId="17304" priority="16217" operator="between">
      <formula>0.95</formula>
      <formula>1</formula>
    </cfRule>
    <cfRule type="cellIs" dxfId="17303" priority="16218" operator="between">
      <formula>0.95</formula>
      <formula>1</formula>
    </cfRule>
    <cfRule type="top10" dxfId="17302" priority="16219" percent="1" rank="10"/>
    <cfRule type="top10" dxfId="17301" priority="16220" percent="1" rank="10"/>
    <cfRule type="cellIs" dxfId="17300" priority="16221" operator="lessThan">
      <formula>0.96</formula>
    </cfRule>
    <cfRule type="top10" dxfId="17299" priority="16222" percent="1" rank="10"/>
  </conditionalFormatting>
  <conditionalFormatting sqref="L28">
    <cfRule type="top10" dxfId="17298" priority="16223" percent="1" rank="10"/>
    <cfRule type="cellIs" dxfId="17297" priority="16224" operator="lessThan">
      <formula>0.96</formula>
    </cfRule>
    <cfRule type="top10" dxfId="17296" priority="16225" percent="1" rank="10"/>
  </conditionalFormatting>
  <conditionalFormatting sqref="L28">
    <cfRule type="top10" dxfId="17295" priority="16226" rank="10"/>
  </conditionalFormatting>
  <conditionalFormatting sqref="L28">
    <cfRule type="top10" dxfId="17294" priority="16227" rank="10"/>
    <cfRule type="top10" dxfId="17293" priority="16228" rank="10"/>
    <cfRule type="top10" dxfId="17292" priority="16229" rank="10"/>
  </conditionalFormatting>
  <conditionalFormatting sqref="L28">
    <cfRule type="cellIs" dxfId="17291" priority="16230" operator="between">
      <formula>0.95</formula>
      <formula>1</formula>
    </cfRule>
    <cfRule type="cellIs" dxfId="17290" priority="16231" operator="lessThan">
      <formula>0.96</formula>
    </cfRule>
    <cfRule type="cellIs" dxfId="17289" priority="16232" operator="between">
      <formula>0.95</formula>
      <formula>1</formula>
    </cfRule>
    <cfRule type="cellIs" dxfId="17288" priority="16233" operator="between">
      <formula>0.95</formula>
      <formula>1</formula>
    </cfRule>
    <cfRule type="top10" dxfId="17287" priority="16234" percent="1" rank="10"/>
    <cfRule type="top10" dxfId="17286" priority="16235" percent="1" rank="10"/>
    <cfRule type="cellIs" dxfId="17285" priority="16236" operator="lessThan">
      <formula>0.96</formula>
    </cfRule>
    <cfRule type="top10" dxfId="17284" priority="16237" percent="1" rank="10"/>
  </conditionalFormatting>
  <conditionalFormatting sqref="L28">
    <cfRule type="top10" dxfId="17283" priority="16238" rank="10"/>
    <cfRule type="top10" dxfId="17282" priority="16239" rank="10"/>
    <cfRule type="cellIs" dxfId="17281" priority="16240" operator="lessThan">
      <formula>0.96</formula>
    </cfRule>
    <cfRule type="cellIs" dxfId="17280" priority="16241" operator="between">
      <formula>0.95</formula>
      <formula>1</formula>
    </cfRule>
    <cfRule type="cellIs" dxfId="17279" priority="16242" operator="between">
      <formula>0.95</formula>
      <formula>1</formula>
    </cfRule>
    <cfRule type="top10" dxfId="17278" priority="16243" percent="1" rank="10"/>
    <cfRule type="top10" dxfId="17277" priority="16244" percent="1" rank="10"/>
    <cfRule type="cellIs" dxfId="17276" priority="16245" operator="lessThan">
      <formula>0.96</formula>
    </cfRule>
    <cfRule type="top10" dxfId="17275" priority="16246" percent="1" rank="10"/>
  </conditionalFormatting>
  <conditionalFormatting sqref="L28">
    <cfRule type="cellIs" dxfId="17274" priority="16247" operator="lessThan">
      <formula>0.96</formula>
    </cfRule>
    <cfRule type="cellIs" dxfId="17273" priority="16248" operator="between">
      <formula>0.95</formula>
      <formula>1</formula>
    </cfRule>
    <cfRule type="cellIs" dxfId="17272" priority="16249" operator="between">
      <formula>0.95</formula>
      <formula>1</formula>
    </cfRule>
    <cfRule type="top10" dxfId="17271" priority="16250" percent="1" rank="10"/>
    <cfRule type="top10" dxfId="17270" priority="16251" percent="1" rank="10"/>
    <cfRule type="cellIs" dxfId="17269" priority="16252" operator="lessThan">
      <formula>0.96</formula>
    </cfRule>
    <cfRule type="top10" dxfId="17268" priority="16253" percent="1" rank="10"/>
  </conditionalFormatting>
  <conditionalFormatting sqref="L28">
    <cfRule type="top10" dxfId="17267" priority="16254" percent="1" rank="10"/>
    <cfRule type="top10" dxfId="17266" priority="16255" rank="10"/>
    <cfRule type="top10" dxfId="17265" priority="16256" percent="1" rank="10"/>
  </conditionalFormatting>
  <conditionalFormatting sqref="L28">
    <cfRule type="top10" dxfId="17264" priority="16257" rank="10"/>
    <cfRule type="top10" dxfId="17263" priority="16258" rank="10"/>
  </conditionalFormatting>
  <conditionalFormatting sqref="L28">
    <cfRule type="top10" dxfId="17262" priority="16259" rank="10"/>
    <cfRule type="top10" dxfId="17261" priority="16260" rank="10"/>
    <cfRule type="cellIs" dxfId="17260" priority="16261" operator="between">
      <formula>0.95</formula>
      <formula>1</formula>
    </cfRule>
    <cfRule type="cellIs" dxfId="17259" priority="16262" operator="lessThan">
      <formula>0.96</formula>
    </cfRule>
    <cfRule type="cellIs" dxfId="17258" priority="16263" operator="between">
      <formula>0.95</formula>
      <formula>1</formula>
    </cfRule>
    <cfRule type="cellIs" dxfId="17257" priority="16264" operator="between">
      <formula>0.95</formula>
      <formula>1</formula>
    </cfRule>
    <cfRule type="top10" dxfId="17256" priority="16265" percent="1" rank="10"/>
    <cfRule type="top10" dxfId="17255" priority="16266" percent="1" rank="10"/>
    <cfRule type="cellIs" dxfId="17254" priority="16267" operator="lessThan">
      <formula>0.96</formula>
    </cfRule>
    <cfRule type="top10" dxfId="17253" priority="16268" percent="1" rank="10"/>
  </conditionalFormatting>
  <conditionalFormatting sqref="L28">
    <cfRule type="top10" dxfId="17252" priority="16269" rank="10"/>
    <cfRule type="cellIs" dxfId="17251" priority="16270" operator="lessThan">
      <formula>0.96</formula>
    </cfRule>
    <cfRule type="cellIs" dxfId="17250" priority="16271" operator="between">
      <formula>0.95</formula>
      <formula>1</formula>
    </cfRule>
    <cfRule type="cellIs" dxfId="17249" priority="16272" operator="between">
      <formula>0.95</formula>
      <formula>1</formula>
    </cfRule>
    <cfRule type="top10" dxfId="17248" priority="16273" percent="1" rank="10"/>
    <cfRule type="top10" dxfId="17247" priority="16274" percent="1" rank="10"/>
    <cfRule type="cellIs" dxfId="17246" priority="16275" operator="lessThan">
      <formula>0.96</formula>
    </cfRule>
    <cfRule type="top10" dxfId="17245" priority="16276" percent="1" rank="10"/>
  </conditionalFormatting>
  <conditionalFormatting sqref="L28">
    <cfRule type="top10" dxfId="17244" priority="16277" rank="10"/>
    <cfRule type="cellIs" dxfId="17243" priority="16278" operator="lessThan">
      <formula>0.99</formula>
    </cfRule>
    <cfRule type="top10" dxfId="17242" priority="16279" rank="10"/>
    <cfRule type="cellIs" dxfId="17241" priority="16280" operator="greaterThan">
      <formula>0.99</formula>
    </cfRule>
    <cfRule type="top10" dxfId="17240" priority="16281" percent="1" rank="10"/>
    <cfRule type="top10" dxfId="17239" priority="16282" rank="10"/>
    <cfRule type="cellIs" dxfId="17238" priority="16283" operator="lessThan">
      <formula>0.96</formula>
    </cfRule>
    <cfRule type="cellIs" dxfId="17237" priority="16284" operator="between">
      <formula>0.95</formula>
      <formula>1</formula>
    </cfRule>
    <cfRule type="cellIs" dxfId="17236" priority="16285" operator="between">
      <formula>0.95</formula>
      <formula>1</formula>
    </cfRule>
    <cfRule type="top10" dxfId="17235" priority="16286" percent="1" rank="10"/>
    <cfRule type="top10" dxfId="17234" priority="16287" percent="1" rank="10"/>
    <cfRule type="cellIs" dxfId="17233" priority="16288" operator="lessThan">
      <formula>0.96</formula>
    </cfRule>
    <cfRule type="top10" dxfId="17232" priority="16289" percent="1" rank="10"/>
  </conditionalFormatting>
  <conditionalFormatting sqref="L28">
    <cfRule type="top10" dxfId="17231" priority="16290" rank="10"/>
    <cfRule type="top10" dxfId="17230" priority="16291" rank="10"/>
    <cfRule type="cellIs" dxfId="17229" priority="16292" operator="lessThan">
      <formula>0.99</formula>
    </cfRule>
    <cfRule type="top10" dxfId="17228" priority="16293" rank="10"/>
    <cfRule type="cellIs" dxfId="17227" priority="16294" operator="greaterThan">
      <formula>0.99</formula>
    </cfRule>
    <cfRule type="top10" dxfId="17226" priority="16295" percent="1" rank="10"/>
    <cfRule type="top10" dxfId="17225" priority="16296" rank="10"/>
    <cfRule type="cellIs" dxfId="17224" priority="16297" operator="lessThan">
      <formula>0.96</formula>
    </cfRule>
    <cfRule type="cellIs" dxfId="17223" priority="16298" operator="between">
      <formula>0.95</formula>
      <formula>1</formula>
    </cfRule>
    <cfRule type="cellIs" dxfId="17222" priority="16299" operator="between">
      <formula>0.95</formula>
      <formula>1</formula>
    </cfRule>
    <cfRule type="top10" dxfId="17221" priority="16300" percent="1" rank="10"/>
    <cfRule type="top10" dxfId="17220" priority="16301" percent="1" rank="10"/>
    <cfRule type="cellIs" dxfId="17219" priority="16302" operator="lessThan">
      <formula>0.96</formula>
    </cfRule>
    <cfRule type="top10" dxfId="17218" priority="16303" percent="1" rank="10"/>
  </conditionalFormatting>
  <conditionalFormatting sqref="L28">
    <cfRule type="cellIs" dxfId="17217" priority="16304" operator="between">
      <formula>0.95</formula>
      <formula>1</formula>
    </cfRule>
    <cfRule type="cellIs" dxfId="17216" priority="16305" operator="between">
      <formula>0.95</formula>
      <formula>1</formula>
    </cfRule>
    <cfRule type="top10" dxfId="17215" priority="16306" rank="10"/>
  </conditionalFormatting>
  <conditionalFormatting sqref="L28">
    <cfRule type="cellIs" dxfId="17214" priority="16307" operator="between">
      <formula>0.95</formula>
      <formula>1</formula>
    </cfRule>
    <cfRule type="cellIs" dxfId="17213" priority="16308" operator="between">
      <formula>0.95</formula>
      <formula>1</formula>
    </cfRule>
    <cfRule type="cellIs" dxfId="17212" priority="16309" operator="lessThan">
      <formula>0.96</formula>
    </cfRule>
    <cfRule type="cellIs" dxfId="17211" priority="16310" operator="between">
      <formula>0.95</formula>
      <formula>1</formula>
    </cfRule>
    <cfRule type="cellIs" dxfId="17210" priority="16311" operator="between">
      <formula>0.95</formula>
      <formula>1</formula>
    </cfRule>
    <cfRule type="top10" dxfId="17209" priority="16312" percent="1" rank="10"/>
    <cfRule type="top10" dxfId="17208" priority="16313" percent="1" rank="10"/>
    <cfRule type="cellIs" dxfId="17207" priority="16314" operator="lessThan">
      <formula>0.96</formula>
    </cfRule>
    <cfRule type="top10" dxfId="17206" priority="16315" percent="1" rank="10"/>
  </conditionalFormatting>
  <conditionalFormatting sqref="L28">
    <cfRule type="top10" dxfId="17205" priority="16316" rank="10"/>
    <cfRule type="top10" dxfId="17204" priority="16317" rank="10"/>
    <cfRule type="top10" dxfId="17203" priority="16318" rank="10"/>
    <cfRule type="cellIs" dxfId="17202" priority="16319" operator="lessThan">
      <formula>0.96</formula>
    </cfRule>
    <cfRule type="cellIs" dxfId="17201" priority="16320" operator="between">
      <formula>0.95</formula>
      <formula>1</formula>
    </cfRule>
    <cfRule type="cellIs" dxfId="17200" priority="16321" operator="between">
      <formula>0.95</formula>
      <formula>1</formula>
    </cfRule>
    <cfRule type="top10" dxfId="17199" priority="16322" percent="1" rank="10"/>
    <cfRule type="top10" dxfId="17198" priority="16323" percent="1" rank="10"/>
    <cfRule type="cellIs" dxfId="17197" priority="16324" operator="lessThan">
      <formula>0.96</formula>
    </cfRule>
    <cfRule type="top10" dxfId="17196" priority="16325" percent="1" rank="10"/>
  </conditionalFormatting>
  <conditionalFormatting sqref="L28">
    <cfRule type="top10" dxfId="17195" priority="16326" percent="1" rank="10"/>
    <cfRule type="top10" dxfId="17194" priority="16327" rank="10"/>
    <cfRule type="top10" dxfId="17193" priority="16328" rank="10"/>
    <cfRule type="cellIs" dxfId="17192" priority="16329" operator="lessThan">
      <formula>0.99</formula>
    </cfRule>
    <cfRule type="top10" dxfId="17191" priority="16330" rank="10"/>
    <cfRule type="cellIs" dxfId="17190" priority="16331" operator="greaterThan">
      <formula>0.99</formula>
    </cfRule>
    <cfRule type="top10" dxfId="17189" priority="16332" percent="1" rank="10"/>
    <cfRule type="top10" dxfId="17188" priority="16333" rank="10"/>
    <cfRule type="cellIs" dxfId="17187" priority="16334" operator="lessThan">
      <formula>0.96</formula>
    </cfRule>
    <cfRule type="cellIs" dxfId="17186" priority="16335" operator="between">
      <formula>0.95</formula>
      <formula>1</formula>
    </cfRule>
    <cfRule type="cellIs" dxfId="17185" priority="16336" operator="between">
      <formula>0.95</formula>
      <formula>1</formula>
    </cfRule>
    <cfRule type="top10" dxfId="17184" priority="16337" percent="1" rank="10"/>
    <cfRule type="top10" dxfId="17183" priority="16338" percent="1" rank="10"/>
    <cfRule type="cellIs" dxfId="17182" priority="16339" operator="lessThan">
      <formula>0.96</formula>
    </cfRule>
    <cfRule type="top10" dxfId="17181" priority="16340" percent="1" rank="10"/>
  </conditionalFormatting>
  <conditionalFormatting sqref="L28">
    <cfRule type="top10" dxfId="17180" priority="16341" percent="1" rank="10"/>
  </conditionalFormatting>
  <conditionalFormatting sqref="L28">
    <cfRule type="top10" dxfId="17179" priority="16342" rank="10"/>
    <cfRule type="top10" dxfId="17178" priority="16343" percent="1" rank="10"/>
  </conditionalFormatting>
  <conditionalFormatting sqref="L28">
    <cfRule type="top10" dxfId="17177" priority="16344" percent="1" rank="10"/>
    <cfRule type="cellIs" dxfId="17176" priority="16345" operator="lessThan">
      <formula>0.96</formula>
    </cfRule>
    <cfRule type="top10" dxfId="17175" priority="16346" rank="10"/>
    <cfRule type="top10" dxfId="17174" priority="16347" percent="1" rank="10"/>
  </conditionalFormatting>
  <conditionalFormatting sqref="L28">
    <cfRule type="top10" dxfId="17173" priority="16348" percent="1" rank="10"/>
    <cfRule type="cellIs" dxfId="17172" priority="16349" operator="between">
      <formula>0.95</formula>
      <formula>1</formula>
    </cfRule>
    <cfRule type="top10" dxfId="17171" priority="16350" percent="1" rank="10"/>
    <cfRule type="cellIs" dxfId="17170" priority="16351" operator="lessThan">
      <formula>0.96</formula>
    </cfRule>
    <cfRule type="top10" dxfId="17169" priority="16352" rank="10"/>
    <cfRule type="top10" dxfId="17168" priority="16353" percent="1" rank="10"/>
  </conditionalFormatting>
  <conditionalFormatting sqref="L28">
    <cfRule type="cellIs" dxfId="17167" priority="16354" operator="between">
      <formula>0.95</formula>
      <formula>1</formula>
    </cfRule>
    <cfRule type="top10" dxfId="17166" priority="16355" percent="1" rank="10"/>
    <cfRule type="cellIs" dxfId="17165" priority="16356" operator="lessThan">
      <formula>0.96</formula>
    </cfRule>
    <cfRule type="top10" dxfId="17164" priority="16357" rank="10"/>
    <cfRule type="top10" dxfId="17163" priority="16358" percent="1" rank="10"/>
  </conditionalFormatting>
  <conditionalFormatting sqref="L28">
    <cfRule type="top10" dxfId="17162" priority="16359" percent="1" rank="10"/>
    <cfRule type="top10" dxfId="17161" priority="16360" percent="1" rank="10"/>
    <cfRule type="cellIs" dxfId="17160" priority="16361" operator="between">
      <formula>0.95</formula>
      <formula>1</formula>
    </cfRule>
    <cfRule type="top10" dxfId="17159" priority="16362" rank="10"/>
    <cfRule type="top10" dxfId="17158" priority="16363" rank="10"/>
    <cfRule type="cellIs" dxfId="17157" priority="16364" operator="lessThan">
      <formula>0.99</formula>
    </cfRule>
    <cfRule type="top10" dxfId="17156" priority="16365" rank="10"/>
    <cfRule type="cellIs" dxfId="17155" priority="16366" operator="greaterThan">
      <formula>0.99</formula>
    </cfRule>
    <cfRule type="top10" dxfId="17154" priority="16367" percent="1" rank="10"/>
    <cfRule type="top10" dxfId="17153" priority="16368" rank="10"/>
    <cfRule type="cellIs" dxfId="17152" priority="16369" operator="lessThan">
      <formula>0.96</formula>
    </cfRule>
    <cfRule type="cellIs" dxfId="17151" priority="16370" operator="between">
      <formula>0.95</formula>
      <formula>1</formula>
    </cfRule>
    <cfRule type="cellIs" dxfId="17150" priority="16371" operator="between">
      <formula>0.95</formula>
      <formula>1</formula>
    </cfRule>
    <cfRule type="top10" dxfId="17149" priority="16372" percent="1" rank="10"/>
    <cfRule type="top10" dxfId="17148" priority="16373" percent="1" rank="10"/>
    <cfRule type="cellIs" dxfId="17147" priority="16374" operator="lessThan">
      <formula>0.96</formula>
    </cfRule>
    <cfRule type="top10" dxfId="17146" priority="16375" percent="1" rank="10"/>
  </conditionalFormatting>
  <conditionalFormatting sqref="L28">
    <cfRule type="top10" dxfId="17145" priority="16376" percent="1" rank="10"/>
    <cfRule type="top10" dxfId="17144" priority="16377" percent="1" rank="10"/>
  </conditionalFormatting>
  <conditionalFormatting sqref="L28">
    <cfRule type="cellIs" dxfId="17143" priority="16378" operator="between">
      <formula>0.95</formula>
      <formula>1</formula>
    </cfRule>
    <cfRule type="cellIs" dxfId="17142" priority="16379" operator="between">
      <formula>0.95</formula>
      <formula>1</formula>
    </cfRule>
    <cfRule type="top10" dxfId="17141" priority="16380" percent="1" rank="10"/>
    <cfRule type="cellIs" dxfId="17140" priority="16381" operator="lessThan">
      <formula>0.96</formula>
    </cfRule>
    <cfRule type="top10" dxfId="17139" priority="16382" rank="10"/>
    <cfRule type="top10" dxfId="17138" priority="16383" percent="1" rank="10"/>
  </conditionalFormatting>
  <conditionalFormatting sqref="L28">
    <cfRule type="top10" dxfId="17137" priority="16384" percent="1" rank="10"/>
    <cfRule type="cellIs" dxfId="17136" priority="16385" operator="greaterThan">
      <formula>0.99</formula>
    </cfRule>
    <cfRule type="top10" dxfId="17135" priority="16386" rank="10"/>
    <cfRule type="top10" dxfId="17134" priority="16387" rank="10"/>
    <cfRule type="cellIs" dxfId="17133" priority="16388" operator="lessThan">
      <formula>0.99</formula>
    </cfRule>
    <cfRule type="top10" dxfId="17132" priority="16389" rank="10"/>
    <cfRule type="cellIs" dxfId="17131" priority="16390" operator="greaterThan">
      <formula>0.99</formula>
    </cfRule>
    <cfRule type="top10" dxfId="17130" priority="16391" percent="1" rank="10"/>
    <cfRule type="top10" dxfId="17129" priority="16392" rank="10"/>
    <cfRule type="cellIs" dxfId="17128" priority="16393" operator="lessThan">
      <formula>0.96</formula>
    </cfRule>
    <cfRule type="cellIs" dxfId="17127" priority="16394" operator="between">
      <formula>0.95</formula>
      <formula>1</formula>
    </cfRule>
    <cfRule type="cellIs" dxfId="17126" priority="16395" operator="between">
      <formula>0.95</formula>
      <formula>1</formula>
    </cfRule>
    <cfRule type="top10" dxfId="17125" priority="16396" percent="1" rank="10"/>
    <cfRule type="top10" dxfId="17124" priority="16397" percent="1" rank="10"/>
    <cfRule type="cellIs" dxfId="17123" priority="16398" operator="lessThan">
      <formula>0.96</formula>
    </cfRule>
    <cfRule type="top10" dxfId="17122" priority="16399" percent="1" rank="10"/>
  </conditionalFormatting>
  <conditionalFormatting sqref="L28">
    <cfRule type="top10" dxfId="17121" priority="16400" percent="1" rank="10"/>
    <cfRule type="cellIs" dxfId="17120" priority="16401" operator="between">
      <formula>0.95</formula>
      <formula>1</formula>
    </cfRule>
    <cfRule type="top10" dxfId="17119" priority="16402" rank="10"/>
    <cfRule type="top10" dxfId="17118" priority="16403" rank="10"/>
    <cfRule type="cellIs" dxfId="17117" priority="16404" operator="lessThan">
      <formula>0.99</formula>
    </cfRule>
    <cfRule type="top10" dxfId="17116" priority="16405" rank="10"/>
    <cfRule type="cellIs" dxfId="17115" priority="16406" operator="greaterThan">
      <formula>0.99</formula>
    </cfRule>
    <cfRule type="top10" dxfId="17114" priority="16407" percent="1" rank="10"/>
    <cfRule type="top10" dxfId="17113" priority="16408" rank="10"/>
    <cfRule type="cellIs" dxfId="17112" priority="16409" operator="lessThan">
      <formula>0.96</formula>
    </cfRule>
    <cfRule type="cellIs" dxfId="17111" priority="16410" operator="between">
      <formula>0.95</formula>
      <formula>1</formula>
    </cfRule>
    <cfRule type="cellIs" dxfId="17110" priority="16411" operator="between">
      <formula>0.95</formula>
      <formula>1</formula>
    </cfRule>
    <cfRule type="top10" dxfId="17109" priority="16412" percent="1" rank="10"/>
    <cfRule type="top10" dxfId="17108" priority="16413" percent="1" rank="10"/>
    <cfRule type="cellIs" dxfId="17107" priority="16414" operator="lessThan">
      <formula>0.96</formula>
    </cfRule>
    <cfRule type="top10" dxfId="17106" priority="16415" percent="1" rank="10"/>
  </conditionalFormatting>
  <conditionalFormatting sqref="L28">
    <cfRule type="cellIs" dxfId="17105" priority="15998" operator="between">
      <formula>0.95</formula>
      <formula>1</formula>
    </cfRule>
    <cfRule type="cellIs" dxfId="17104" priority="16000" operator="between">
      <formula>0.95</formula>
      <formula>1</formula>
    </cfRule>
    <cfRule type="cellIs" dxfId="17103" priority="16001" operator="between">
      <formula>0.95</formula>
      <formula>1</formula>
    </cfRule>
  </conditionalFormatting>
  <conditionalFormatting sqref="L15">
    <cfRule type="cellIs" dxfId="17102" priority="15997" operator="between">
      <formula>0.95</formula>
      <formula>1</formula>
    </cfRule>
  </conditionalFormatting>
  <conditionalFormatting sqref="L15">
    <cfRule type="cellIs" dxfId="17101" priority="15984" operator="greaterThan">
      <formula>0.99</formula>
    </cfRule>
    <cfRule type="cellIs" dxfId="17100" priority="15996" operator="greaterThan">
      <formula>0.99</formula>
    </cfRule>
  </conditionalFormatting>
  <conditionalFormatting sqref="L15">
    <cfRule type="cellIs" dxfId="17099" priority="15990" operator="greaterThan">
      <formula>0.99</formula>
    </cfRule>
    <cfRule type="cellIs" dxfId="17098" priority="15991" operator="between">
      <formula>0.95</formula>
      <formula>1</formula>
    </cfRule>
    <cfRule type="cellIs" dxfId="17097" priority="15992" operator="lessThan">
      <formula>0.96</formula>
    </cfRule>
    <cfRule type="cellIs" dxfId="17096" priority="15993" operator="greaterThan">
      <formula>0.99</formula>
    </cfRule>
    <cfRule type="cellIs" dxfId="17095" priority="15994" operator="between">
      <formula>0.95</formula>
      <formula>1</formula>
    </cfRule>
    <cfRule type="cellIs" dxfId="17094" priority="15995" operator="lessThan">
      <formula>0.96</formula>
    </cfRule>
  </conditionalFormatting>
  <conditionalFormatting sqref="L15">
    <cfRule type="cellIs" dxfId="17093" priority="15985" operator="greaterThan">
      <formula>0.99</formula>
    </cfRule>
    <cfRule type="cellIs" dxfId="17092" priority="15986" operator="between">
      <formula>0.95</formula>
      <formula>1</formula>
    </cfRule>
    <cfRule type="cellIs" dxfId="17091" priority="15987" operator="lessThan">
      <formula>0.96</formula>
    </cfRule>
    <cfRule type="cellIs" dxfId="17090" priority="15988" operator="greaterThan">
      <formula>0.99</formula>
    </cfRule>
    <cfRule type="cellIs" dxfId="17089" priority="15989" operator="lessThan">
      <formula>0.96</formula>
    </cfRule>
  </conditionalFormatting>
  <conditionalFormatting sqref="L5:L6">
    <cfRule type="cellIs" dxfId="17088" priority="15983" operator="lessThan">
      <formula>0.96</formula>
    </cfRule>
  </conditionalFormatting>
  <conditionalFormatting sqref="L10">
    <cfRule type="cellIs" dxfId="17087" priority="15982" operator="between">
      <formula>0.95</formula>
      <formula>1</formula>
    </cfRule>
  </conditionalFormatting>
  <conditionalFormatting sqref="L10">
    <cfRule type="cellIs" dxfId="17086" priority="15976" operator="greaterThan">
      <formula>0.99</formula>
    </cfRule>
    <cfRule type="cellIs" dxfId="17085" priority="15977" operator="between">
      <formula>0.95</formula>
      <formula>1</formula>
    </cfRule>
    <cfRule type="cellIs" dxfId="17084" priority="15978" operator="lessThan">
      <formula>0.96</formula>
    </cfRule>
    <cfRule type="cellIs" dxfId="17083" priority="15979" operator="greaterThan">
      <formula>0.99</formula>
    </cfRule>
    <cfRule type="cellIs" dxfId="17082" priority="15980" operator="between">
      <formula>0.95</formula>
      <formula>1</formula>
    </cfRule>
    <cfRule type="cellIs" dxfId="17081" priority="15981" operator="lessThan">
      <formula>0.96</formula>
    </cfRule>
  </conditionalFormatting>
  <conditionalFormatting sqref="L10">
    <cfRule type="cellIs" dxfId="17080" priority="15971" operator="greaterThan">
      <formula>0.99</formula>
    </cfRule>
    <cfRule type="cellIs" dxfId="17079" priority="15972" operator="between">
      <formula>0.95</formula>
      <formula>1</formula>
    </cfRule>
    <cfRule type="cellIs" dxfId="17078" priority="15973" operator="lessThan">
      <formula>0.96</formula>
    </cfRule>
    <cfRule type="cellIs" dxfId="17077" priority="15974" operator="greaterThan">
      <formula>0.99</formula>
    </cfRule>
    <cfRule type="cellIs" dxfId="17076" priority="15975" operator="lessThan">
      <formula>0.96</formula>
    </cfRule>
  </conditionalFormatting>
  <conditionalFormatting sqref="L21">
    <cfRule type="cellIs" dxfId="17075" priority="15970" operator="between">
      <formula>0.95</formula>
      <formula>1</formula>
    </cfRule>
  </conditionalFormatting>
  <conditionalFormatting sqref="L21">
    <cfRule type="cellIs" dxfId="17074" priority="15957" operator="greaterThan">
      <formula>0.99</formula>
    </cfRule>
    <cfRule type="cellIs" dxfId="17073" priority="15969" operator="greaterThan">
      <formula>0.99</formula>
    </cfRule>
  </conditionalFormatting>
  <conditionalFormatting sqref="L21">
    <cfRule type="cellIs" dxfId="17072" priority="15963" operator="greaterThan">
      <formula>0.99</formula>
    </cfRule>
    <cfRule type="cellIs" dxfId="17071" priority="15964" operator="between">
      <formula>0.95</formula>
      <formula>1</formula>
    </cfRule>
    <cfRule type="cellIs" dxfId="17070" priority="15965" operator="lessThan">
      <formula>0.96</formula>
    </cfRule>
    <cfRule type="cellIs" dxfId="17069" priority="15966" operator="greaterThan">
      <formula>0.99</formula>
    </cfRule>
    <cfRule type="cellIs" dxfId="17068" priority="15967" operator="between">
      <formula>0.95</formula>
      <formula>1</formula>
    </cfRule>
    <cfRule type="cellIs" dxfId="17067" priority="15968" operator="lessThan">
      <formula>0.96</formula>
    </cfRule>
  </conditionalFormatting>
  <conditionalFormatting sqref="L21">
    <cfRule type="cellIs" dxfId="17066" priority="15958" operator="greaterThan">
      <formula>0.99</formula>
    </cfRule>
    <cfRule type="cellIs" dxfId="17065" priority="15959" operator="between">
      <formula>0.95</formula>
      <formula>1</formula>
    </cfRule>
    <cfRule type="cellIs" dxfId="17064" priority="15960" operator="lessThan">
      <formula>0.96</formula>
    </cfRule>
    <cfRule type="cellIs" dxfId="17063" priority="15961" operator="greaterThan">
      <formula>0.99</formula>
    </cfRule>
    <cfRule type="cellIs" dxfId="17062" priority="15962" operator="lessThan">
      <formula>0.96</formula>
    </cfRule>
  </conditionalFormatting>
  <conditionalFormatting sqref="L15">
    <cfRule type="cellIs" dxfId="17061" priority="15956" operator="between">
      <formula>0.95</formula>
      <formula>1</formula>
    </cfRule>
  </conditionalFormatting>
  <conditionalFormatting sqref="L15">
    <cfRule type="cellIs" dxfId="17060" priority="15544" operator="greaterThan">
      <formula>0.99</formula>
    </cfRule>
    <cfRule type="cellIs" dxfId="17059" priority="15955" operator="greaterThan">
      <formula>0.99</formula>
    </cfRule>
  </conditionalFormatting>
  <conditionalFormatting sqref="L15">
    <cfRule type="cellIs" dxfId="17058" priority="15949" operator="greaterThan">
      <formula>0.99</formula>
    </cfRule>
    <cfRule type="cellIs" dxfId="17057" priority="15950" operator="between">
      <formula>0.95</formula>
      <formula>1</formula>
    </cfRule>
    <cfRule type="cellIs" dxfId="17056" priority="15951" operator="lessThan">
      <formula>0.96</formula>
    </cfRule>
    <cfRule type="cellIs" dxfId="17055" priority="15952" operator="greaterThan">
      <formula>0.99</formula>
    </cfRule>
    <cfRule type="cellIs" dxfId="17054" priority="15953" operator="between">
      <formula>0.95</formula>
      <formula>1</formula>
    </cfRule>
    <cfRule type="cellIs" dxfId="17053" priority="15954" operator="lessThan">
      <formula>0.96</formula>
    </cfRule>
  </conditionalFormatting>
  <conditionalFormatting sqref="L15">
    <cfRule type="cellIs" dxfId="17052" priority="15944" operator="greaterThan">
      <formula>0.99</formula>
    </cfRule>
    <cfRule type="cellIs" dxfId="17051" priority="15945" operator="between">
      <formula>0.95</formula>
      <formula>1</formula>
    </cfRule>
    <cfRule type="cellIs" dxfId="17050" priority="15946" operator="lessThan">
      <formula>0.96</formula>
    </cfRule>
    <cfRule type="cellIs" dxfId="17049" priority="15947" operator="greaterThan">
      <formula>0.99</formula>
    </cfRule>
    <cfRule type="cellIs" dxfId="17048" priority="15948" operator="lessThan">
      <formula>0.96</formula>
    </cfRule>
  </conditionalFormatting>
  <conditionalFormatting sqref="L15">
    <cfRule type="cellIs" dxfId="17047" priority="15919" operator="greaterThan">
      <formula>0.99</formula>
    </cfRule>
    <cfRule type="cellIs" dxfId="17046" priority="15920" operator="between">
      <formula>0.95</formula>
      <formula>1</formula>
    </cfRule>
    <cfRule type="cellIs" dxfId="17045" priority="15921" operator="lessThan">
      <formula>0.96</formula>
    </cfRule>
    <cfRule type="cellIs" dxfId="17044" priority="15922" operator="greaterThan">
      <formula>0.99</formula>
    </cfRule>
    <cfRule type="cellIs" dxfId="17043" priority="15923" operator="between">
      <formula>0.95</formula>
      <formula>1</formula>
    </cfRule>
    <cfRule type="cellIs" dxfId="17042" priority="15924" operator="lessThan">
      <formula>0.96</formula>
    </cfRule>
    <cfRule type="cellIs" dxfId="17041" priority="15925" operator="greaterThan">
      <formula>0.99</formula>
    </cfRule>
    <cfRule type="cellIs" dxfId="17040" priority="15926" operator="between">
      <formula>0.95</formula>
      <formula>1</formula>
    </cfRule>
    <cfRule type="cellIs" dxfId="17039" priority="15927" operator="greaterThan">
      <formula>0.99</formula>
    </cfRule>
    <cfRule type="cellIs" dxfId="17038" priority="15928" operator="between">
      <formula>0.95</formula>
      <formula>1</formula>
    </cfRule>
    <cfRule type="cellIs" dxfId="17037" priority="15929" operator="lessThan">
      <formula>0.96</formula>
    </cfRule>
    <cfRule type="cellIs" dxfId="17036" priority="15930" operator="lessThan">
      <formula>0</formula>
    </cfRule>
    <cfRule type="cellIs" dxfId="17035" priority="15931" operator="greaterThan">
      <formula>0.99</formula>
    </cfRule>
    <cfRule type="cellIs" dxfId="17034" priority="15932" operator="between">
      <formula>0.95</formula>
      <formula>1</formula>
    </cfRule>
    <cfRule type="cellIs" dxfId="17033" priority="15933" operator="lessThan">
      <formula>0.96</formula>
    </cfRule>
    <cfRule type="cellIs" dxfId="17032" priority="15934" operator="greaterThan">
      <formula>0.99</formula>
    </cfRule>
    <cfRule type="cellIs" dxfId="17031" priority="15935" operator="between">
      <formula>0.95</formula>
      <formula>1</formula>
    </cfRule>
    <cfRule type="cellIs" dxfId="17030" priority="15936" operator="lessThan">
      <formula>0.96</formula>
    </cfRule>
    <cfRule type="cellIs" dxfId="17029" priority="15937" operator="greaterThan">
      <formula>0.99</formula>
    </cfRule>
    <cfRule type="cellIs" dxfId="17028" priority="15938" operator="between">
      <formula>0.95</formula>
      <formula>1</formula>
    </cfRule>
    <cfRule type="cellIs" dxfId="17027" priority="15939" operator="lessThan">
      <formula>0.96</formula>
    </cfRule>
    <cfRule type="cellIs" dxfId="17026" priority="15940" operator="lessThan">
      <formula>0.96</formula>
    </cfRule>
    <cfRule type="cellIs" dxfId="17025" priority="15941" operator="greaterThan">
      <formula>0.99</formula>
    </cfRule>
    <cfRule type="cellIs" dxfId="17024" priority="15942" operator="between">
      <formula>0.95</formula>
      <formula>1</formula>
    </cfRule>
    <cfRule type="cellIs" dxfId="17023" priority="15943" operator="lessThan">
      <formula>0.96</formula>
    </cfRule>
  </conditionalFormatting>
  <conditionalFormatting sqref="L15">
    <cfRule type="cellIs" dxfId="17022" priority="15916" operator="lessThan">
      <formula>0.96</formula>
    </cfRule>
    <cfRule type="cellIs" dxfId="17021" priority="15917" operator="between">
      <formula>0.95</formula>
      <formula>0.99</formula>
    </cfRule>
    <cfRule type="cellIs" dxfId="17020" priority="15918" operator="between">
      <formula>0.95</formula>
      <formula>1</formula>
    </cfRule>
  </conditionalFormatting>
  <conditionalFormatting sqref="L15">
    <cfRule type="cellIs" dxfId="17019" priority="15912" operator="greaterThan">
      <formula>0.99</formula>
    </cfRule>
    <cfRule type="cellIs" dxfId="17018" priority="15913" operator="between">
      <formula>0.95</formula>
      <formula>1</formula>
    </cfRule>
    <cfRule type="cellIs" dxfId="17017" priority="15914" operator="between">
      <formula>0.95</formula>
      <formula>1</formula>
    </cfRule>
    <cfRule type="cellIs" dxfId="17016" priority="15915" operator="lessThan">
      <formula>0.95</formula>
    </cfRule>
  </conditionalFormatting>
  <conditionalFormatting sqref="L15">
    <cfRule type="cellIs" dxfId="17015" priority="15907" operator="greaterThan">
      <formula>0.99</formula>
    </cfRule>
    <cfRule type="cellIs" dxfId="17014" priority="15908" operator="between">
      <formula>0.95</formula>
      <formula>1</formula>
    </cfRule>
    <cfRule type="cellIs" dxfId="17013" priority="15909" operator="lessThan">
      <formula>0.95</formula>
    </cfRule>
    <cfRule type="cellIs" dxfId="17012" priority="15910" operator="lessThan">
      <formula>0.95</formula>
    </cfRule>
    <cfRule type="cellIs" dxfId="17011" priority="15911" operator="lessThan">
      <formula>0.95</formula>
    </cfRule>
  </conditionalFormatting>
  <conditionalFormatting sqref="L15">
    <cfRule type="cellIs" dxfId="17010" priority="15901" operator="greaterThan">
      <formula>0.99</formula>
    </cfRule>
    <cfRule type="cellIs" dxfId="17009" priority="15902" operator="between">
      <formula>0.95</formula>
      <formula>1</formula>
    </cfRule>
    <cfRule type="cellIs" dxfId="17008" priority="15903" operator="lessThan">
      <formula>0.96</formula>
    </cfRule>
    <cfRule type="cellIs" dxfId="17007" priority="15904" operator="greaterThan">
      <formula>0.99</formula>
    </cfRule>
    <cfRule type="cellIs" dxfId="17006" priority="15905" operator="between">
      <formula>0.95</formula>
      <formula>1</formula>
    </cfRule>
    <cfRule type="cellIs" dxfId="17005" priority="15906" operator="greaterThan">
      <formula>0.99</formula>
    </cfRule>
  </conditionalFormatting>
  <conditionalFormatting sqref="L15">
    <cfRule type="cellIs" dxfId="17004" priority="15898" operator="greaterThan">
      <formula>0.99</formula>
    </cfRule>
    <cfRule type="cellIs" dxfId="17003" priority="15899" operator="between">
      <formula>0.95</formula>
      <formula>0.99</formula>
    </cfRule>
    <cfRule type="cellIs" dxfId="17002" priority="15900" operator="greaterThan">
      <formula>0.96</formula>
    </cfRule>
  </conditionalFormatting>
  <conditionalFormatting sqref="L15">
    <cfRule type="cellIs" dxfId="17001" priority="15888" operator="greaterThan">
      <formula>0.99</formula>
    </cfRule>
    <cfRule type="cellIs" dxfId="17000" priority="15889" operator="greaterThan">
      <formula>0.99</formula>
    </cfRule>
    <cfRule type="cellIs" dxfId="16999" priority="15890" operator="between">
      <formula>0.95</formula>
      <formula>1</formula>
    </cfRule>
    <cfRule type="cellIs" dxfId="16998" priority="15891" operator="lessThan">
      <formula>0.96</formula>
    </cfRule>
    <cfRule type="cellIs" dxfId="16997" priority="15892" operator="greaterThan">
      <formula>0.99</formula>
    </cfRule>
    <cfRule type="cellIs" dxfId="16996" priority="15893" operator="between">
      <formula>0.95</formula>
      <formula>1</formula>
    </cfRule>
    <cfRule type="cellIs" dxfId="16995" priority="15894" operator="lessThan">
      <formula>0.96</formula>
    </cfRule>
    <cfRule type="cellIs" dxfId="16994" priority="15895" operator="greaterThan">
      <formula>0.99</formula>
    </cfRule>
    <cfRule type="cellIs" dxfId="16993" priority="15896" operator="between">
      <formula>0.95</formula>
      <formula>1</formula>
    </cfRule>
    <cfRule type="cellIs" dxfId="16992" priority="15897" operator="lessThan">
      <formula>0.96</formula>
    </cfRule>
  </conditionalFormatting>
  <conditionalFormatting sqref="L15">
    <cfRule type="cellIs" dxfId="16991" priority="15883" operator="greaterThan">
      <formula>0.99</formula>
    </cfRule>
    <cfRule type="cellIs" dxfId="16990" priority="15884" operator="between">
      <formula>0.95</formula>
      <formula>1</formula>
    </cfRule>
    <cfRule type="cellIs" dxfId="16989" priority="15885" operator="lessThan">
      <formula>0.96</formula>
    </cfRule>
    <cfRule type="cellIs" dxfId="16988" priority="15886" operator="greaterThan">
      <formula>0.99</formula>
    </cfRule>
    <cfRule type="cellIs" dxfId="16987" priority="15887" operator="between">
      <formula>0.95</formula>
      <formula>1</formula>
    </cfRule>
  </conditionalFormatting>
  <conditionalFormatting sqref="L15">
    <cfRule type="cellIs" dxfId="16986" priority="15880" operator="greaterThan">
      <formula>0.99</formula>
    </cfRule>
    <cfRule type="cellIs" dxfId="16985" priority="15881" operator="between">
      <formula>0.95</formula>
      <formula>1</formula>
    </cfRule>
    <cfRule type="cellIs" dxfId="16984" priority="15882" operator="greaterThan">
      <formula>0.99</formula>
    </cfRule>
  </conditionalFormatting>
  <conditionalFormatting sqref="L15">
    <cfRule type="cellIs" dxfId="16983" priority="15872" operator="greaterThan">
      <formula>0.99</formula>
    </cfRule>
    <cfRule type="cellIs" dxfId="16982" priority="15873" operator="between">
      <formula>0.95</formula>
      <formula>1</formula>
    </cfRule>
    <cfRule type="cellIs" dxfId="16981" priority="15874" operator="lessThan">
      <formula>0.96</formula>
    </cfRule>
    <cfRule type="cellIs" dxfId="16980" priority="15875" operator="lessThan">
      <formula>0.96</formula>
    </cfRule>
    <cfRule type="cellIs" dxfId="16979" priority="15876" operator="greaterThan">
      <formula>0.99</formula>
    </cfRule>
    <cfRule type="cellIs" dxfId="16978" priority="15877" operator="greaterThan">
      <formula>0.99</formula>
    </cfRule>
    <cfRule type="cellIs" dxfId="16977" priority="15878" operator="between">
      <formula>0.95</formula>
      <formula>1</formula>
    </cfRule>
    <cfRule type="cellIs" dxfId="16976" priority="15879" operator="lessThan">
      <formula>0.96</formula>
    </cfRule>
  </conditionalFormatting>
  <conditionalFormatting sqref="L15">
    <cfRule type="cellIs" dxfId="16975" priority="15868" operator="lessThan">
      <formula>0.96</formula>
    </cfRule>
    <cfRule type="cellIs" dxfId="16974" priority="15869" operator="between">
      <formula>0.95</formula>
      <formula>0.99</formula>
    </cfRule>
    <cfRule type="cellIs" dxfId="16973" priority="15870" operator="between">
      <formula>0.95</formula>
      <formula>1</formula>
    </cfRule>
    <cfRule type="cellIs" dxfId="16972" priority="15871" operator="between">
      <formula>0.95</formula>
      <formula>0.99</formula>
    </cfRule>
  </conditionalFormatting>
  <conditionalFormatting sqref="L15">
    <cfRule type="cellIs" dxfId="16971" priority="15864" operator="greaterThan">
      <formula>0.99</formula>
    </cfRule>
    <cfRule type="cellIs" dxfId="16970" priority="15865" operator="between">
      <formula>0.95</formula>
      <formula>1</formula>
    </cfRule>
    <cfRule type="cellIs" dxfId="16969" priority="15866" operator="lessThan">
      <formula>0.96</formula>
    </cfRule>
    <cfRule type="cellIs" dxfId="16968" priority="15867" operator="lessThan">
      <formula>0.95</formula>
    </cfRule>
  </conditionalFormatting>
  <conditionalFormatting sqref="L15">
    <cfRule type="cellIs" dxfId="16967" priority="15860" operator="greaterThan">
      <formula>0.99</formula>
    </cfRule>
    <cfRule type="cellIs" dxfId="16966" priority="15861" operator="between">
      <formula>0.95</formula>
      <formula>1</formula>
    </cfRule>
    <cfRule type="cellIs" dxfId="16965" priority="15862" operator="lessThan">
      <formula>0.96</formula>
    </cfRule>
    <cfRule type="cellIs" dxfId="16964" priority="15863" operator="lessThan">
      <formula>0.96</formula>
    </cfRule>
  </conditionalFormatting>
  <conditionalFormatting sqref="L15">
    <cfRule type="cellIs" dxfId="16963" priority="15851" operator="greaterThan">
      <formula>0.99</formula>
    </cfRule>
    <cfRule type="cellIs" dxfId="16962" priority="15852" operator="between">
      <formula>0.95</formula>
      <formula>1</formula>
    </cfRule>
    <cfRule type="cellIs" dxfId="16961" priority="15853" operator="lessThan">
      <formula>0.96</formula>
    </cfRule>
    <cfRule type="cellIs" dxfId="16960" priority="15854" operator="greaterThan">
      <formula>0.99</formula>
    </cfRule>
    <cfRule type="cellIs" dxfId="16959" priority="15855" operator="between">
      <formula>0.95</formula>
      <formula>1</formula>
    </cfRule>
    <cfRule type="cellIs" dxfId="16958" priority="15856" operator="between">
      <formula>0.95</formula>
      <formula>0</formula>
    </cfRule>
    <cfRule type="cellIs" dxfId="16957" priority="15857" operator="greaterThan">
      <formula>0.99</formula>
    </cfRule>
    <cfRule type="cellIs" dxfId="16956" priority="15858" operator="between">
      <formula>0.95</formula>
      <formula>1</formula>
    </cfRule>
    <cfRule type="cellIs" dxfId="16955" priority="15859" operator="lessThan">
      <formula>0.96</formula>
    </cfRule>
  </conditionalFormatting>
  <conditionalFormatting sqref="L15">
    <cfRule type="cellIs" dxfId="16954" priority="15848" operator="greaterThan">
      <formula>0.95</formula>
    </cfRule>
    <cfRule type="cellIs" dxfId="16953" priority="15849" operator="between">
      <formula>0.95</formula>
      <formula>1</formula>
    </cfRule>
    <cfRule type="cellIs" dxfId="16952" priority="15850" operator="lessThan">
      <formula>0.96</formula>
    </cfRule>
  </conditionalFormatting>
  <conditionalFormatting sqref="L15">
    <cfRule type="cellIs" dxfId="16951" priority="15847" operator="greaterThan">
      <formula>0.99</formula>
    </cfRule>
  </conditionalFormatting>
  <conditionalFormatting sqref="L15">
    <cfRule type="cellIs" dxfId="16950" priority="15841" operator="greaterThan">
      <formula>0.99</formula>
    </cfRule>
    <cfRule type="cellIs" dxfId="16949" priority="15842" operator="between">
      <formula>0.95</formula>
      <formula>1</formula>
    </cfRule>
    <cfRule type="cellIs" dxfId="16948" priority="15843" operator="lessThan">
      <formula>0.96</formula>
    </cfRule>
    <cfRule type="cellIs" dxfId="16947" priority="15844" operator="lessThan">
      <formula>0.96</formula>
    </cfRule>
    <cfRule type="cellIs" dxfId="16946" priority="15845" operator="between">
      <formula>0.95</formula>
      <formula>1</formula>
    </cfRule>
    <cfRule type="cellIs" dxfId="16945" priority="15846" operator="lessThan">
      <formula>0.96</formula>
    </cfRule>
  </conditionalFormatting>
  <conditionalFormatting sqref="L15">
    <cfRule type="cellIs" dxfId="16944" priority="15834" operator="lessThan">
      <formula>0.96</formula>
    </cfRule>
    <cfRule type="cellIs" dxfId="16943" priority="15835" operator="greaterThan">
      <formula>0.99</formula>
    </cfRule>
    <cfRule type="cellIs" dxfId="16942" priority="15836" operator="greaterThan">
      <formula>0.99</formula>
    </cfRule>
    <cfRule type="cellIs" dxfId="16941" priority="15837" operator="between">
      <formula>0.95</formula>
      <formula>1</formula>
    </cfRule>
    <cfRule type="cellIs" dxfId="16940" priority="15838" operator="greaterThan">
      <formula>0.99</formula>
    </cfRule>
    <cfRule type="cellIs" dxfId="16939" priority="15839" operator="between">
      <formula>0.95</formula>
      <formula>1</formula>
    </cfRule>
    <cfRule type="cellIs" dxfId="16938" priority="15840" operator="lessThan">
      <formula>0.96</formula>
    </cfRule>
  </conditionalFormatting>
  <conditionalFormatting sqref="L15">
    <cfRule type="cellIs" dxfId="16937" priority="15832" operator="lessThan">
      <formula>0.96</formula>
    </cfRule>
    <cfRule type="cellIs" dxfId="16936" priority="15833" operator="lessThan">
      <formula>0.96</formula>
    </cfRule>
  </conditionalFormatting>
  <conditionalFormatting sqref="L15">
    <cfRule type="cellIs" dxfId="16935" priority="15825" operator="lessThan">
      <formula>0.96</formula>
    </cfRule>
    <cfRule type="cellIs" dxfId="16934" priority="15826" operator="greaterThan">
      <formula>0.99</formula>
    </cfRule>
    <cfRule type="cellIs" dxfId="16933" priority="15827" operator="between">
      <formula>0.95</formula>
      <formula>1</formula>
    </cfRule>
    <cfRule type="cellIs" dxfId="16932" priority="15828" operator="lessThan">
      <formula>0.96</formula>
    </cfRule>
    <cfRule type="cellIs" dxfId="16931" priority="15829" operator="greaterThan">
      <formula>0.99</formula>
    </cfRule>
    <cfRule type="cellIs" dxfId="16930" priority="15830" operator="between">
      <formula>0.95</formula>
      <formula>1</formula>
    </cfRule>
    <cfRule type="cellIs" dxfId="16929" priority="15831" operator="lessThan">
      <formula>0.96</formula>
    </cfRule>
  </conditionalFormatting>
  <conditionalFormatting sqref="L15">
    <cfRule type="cellIs" dxfId="16928" priority="15821" operator="between">
      <formula>0.95</formula>
      <formula>1</formula>
    </cfRule>
    <cfRule type="cellIs" dxfId="16927" priority="15822" operator="greaterThan">
      <formula>0.99</formula>
    </cfRule>
    <cfRule type="cellIs" dxfId="16926" priority="15823" operator="between">
      <formula>0.95</formula>
      <formula>1</formula>
    </cfRule>
    <cfRule type="cellIs" dxfId="16925" priority="15824" operator="lessThan">
      <formula>0.96</formula>
    </cfRule>
  </conditionalFormatting>
  <conditionalFormatting sqref="L15">
    <cfRule type="cellIs" dxfId="16924" priority="15818" operator="greaterThan">
      <formula>0.99</formula>
    </cfRule>
    <cfRule type="cellIs" dxfId="16923" priority="15819" operator="greaterThan">
      <formula>0.99</formula>
    </cfRule>
    <cfRule type="cellIs" dxfId="16922" priority="15820" operator="lessThan">
      <formula>0.96</formula>
    </cfRule>
  </conditionalFormatting>
  <conditionalFormatting sqref="L15">
    <cfRule type="cellIs" dxfId="16921" priority="15817" operator="between">
      <formula>0.99</formula>
      <formula>1</formula>
    </cfRule>
  </conditionalFormatting>
  <conditionalFormatting sqref="L15">
    <cfRule type="cellIs" dxfId="16920" priority="15815" operator="greaterThan">
      <formula>0</formula>
    </cfRule>
    <cfRule type="cellIs" dxfId="16919" priority="15816" operator="lessThan">
      <formula>0</formula>
    </cfRule>
  </conditionalFormatting>
  <conditionalFormatting sqref="L15">
    <cfRule type="cellIs" dxfId="16918" priority="15813" operator="greaterThan">
      <formula>0.99</formula>
    </cfRule>
    <cfRule type="cellIs" dxfId="16917" priority="15814" operator="greaterThan">
      <formula>0.99</formula>
    </cfRule>
  </conditionalFormatting>
  <conditionalFormatting sqref="L15">
    <cfRule type="cellIs" dxfId="16916" priority="15805" operator="greaterThan">
      <formula>0.99</formula>
    </cfRule>
    <cfRule type="cellIs" dxfId="16915" priority="15806" operator="between">
      <formula>0.95</formula>
      <formula>1</formula>
    </cfRule>
    <cfRule type="cellIs" dxfId="16914" priority="15807" operator="greaterThan">
      <formula>0.99</formula>
    </cfRule>
    <cfRule type="cellIs" dxfId="16913" priority="15808" operator="between">
      <formula>0.95</formula>
      <formula>1</formula>
    </cfRule>
    <cfRule type="cellIs" dxfId="16912" priority="15809" operator="lessThan">
      <formula>0.96</formula>
    </cfRule>
    <cfRule type="cellIs" dxfId="16911" priority="15810" operator="greaterThan">
      <formula>0.99</formula>
    </cfRule>
    <cfRule type="cellIs" dxfId="16910" priority="15811" operator="between">
      <formula>0.95</formula>
      <formula>1</formula>
    </cfRule>
    <cfRule type="cellIs" dxfId="16909" priority="15812" operator="lessThan">
      <formula>0.96</formula>
    </cfRule>
  </conditionalFormatting>
  <conditionalFormatting sqref="L15">
    <cfRule type="cellIs" dxfId="16908" priority="15803" operator="between">
      <formula>0.95</formula>
      <formula>1</formula>
    </cfRule>
    <cfRule type="cellIs" dxfId="16907" priority="15804" operator="lessThan">
      <formula>0.96</formula>
    </cfRule>
  </conditionalFormatting>
  <conditionalFormatting sqref="L15">
    <cfRule type="cellIs" dxfId="16906" priority="15796" operator="greaterThan">
      <formula>0.99</formula>
    </cfRule>
    <cfRule type="cellIs" dxfId="16905" priority="15797" operator="greaterThan">
      <formula>0.99</formula>
    </cfRule>
    <cfRule type="cellIs" dxfId="16904" priority="15798" operator="between">
      <formula>0.95</formula>
      <formula>1</formula>
    </cfRule>
    <cfRule type="cellIs" dxfId="16903" priority="15799" operator="lessThan">
      <formula>0.96</formula>
    </cfRule>
    <cfRule type="cellIs" dxfId="16902" priority="15800" operator="greaterThan">
      <formula>0.99</formula>
    </cfRule>
    <cfRule type="cellIs" dxfId="16901" priority="15801" operator="between">
      <formula>0.95</formula>
      <formula>1</formula>
    </cfRule>
    <cfRule type="cellIs" dxfId="16900" priority="15802" operator="lessThan">
      <formula>0.96</formula>
    </cfRule>
  </conditionalFormatting>
  <conditionalFormatting sqref="L15">
    <cfRule type="cellIs" dxfId="16899" priority="15788" operator="greaterThan">
      <formula>0.99</formula>
    </cfRule>
    <cfRule type="cellIs" dxfId="16898" priority="15789" operator="between">
      <formula>0.95</formula>
      <formula>1</formula>
    </cfRule>
    <cfRule type="cellIs" dxfId="16897" priority="15790" operator="lessThan">
      <formula>0.96</formula>
    </cfRule>
    <cfRule type="cellIs" dxfId="16896" priority="15791" operator="lessThan">
      <formula>0.96</formula>
    </cfRule>
    <cfRule type="cellIs" dxfId="16895" priority="15792" operator="greaterThan">
      <formula>0.99</formula>
    </cfRule>
    <cfRule type="cellIs" dxfId="16894" priority="15793" operator="between">
      <formula>0.95</formula>
      <formula>1</formula>
    </cfRule>
    <cfRule type="cellIs" dxfId="16893" priority="15794" operator="lessThan">
      <formula>0.96</formula>
    </cfRule>
    <cfRule type="cellIs" dxfId="16892" priority="15795" operator="greaterThan">
      <formula>0.99</formula>
    </cfRule>
  </conditionalFormatting>
  <conditionalFormatting sqref="L15">
    <cfRule type="cellIs" dxfId="16891" priority="15784" operator="greaterThan">
      <formula>0.99</formula>
    </cfRule>
    <cfRule type="cellIs" dxfId="16890" priority="15785" operator="greaterThan">
      <formula>0.99</formula>
    </cfRule>
    <cfRule type="cellIs" dxfId="16889" priority="15786" operator="between">
      <formula>0.95</formula>
      <formula>1</formula>
    </cfRule>
    <cfRule type="cellIs" dxfId="16888" priority="15787" operator="lessThan">
      <formula>0.96</formula>
    </cfRule>
  </conditionalFormatting>
  <conditionalFormatting sqref="L15">
    <cfRule type="cellIs" dxfId="16887" priority="15783" operator="greaterThan">
      <formula>0.99</formula>
    </cfRule>
  </conditionalFormatting>
  <conditionalFormatting sqref="L15">
    <cfRule type="cellIs" dxfId="16886" priority="15779" operator="greaterThan">
      <formula>0.99</formula>
    </cfRule>
    <cfRule type="cellIs" dxfId="16885" priority="15780" operator="between">
      <formula>0.95</formula>
      <formula>1</formula>
    </cfRule>
    <cfRule type="cellIs" dxfId="16884" priority="15781" operator="lessThan">
      <formula>0.96</formula>
    </cfRule>
    <cfRule type="cellIs" dxfId="16883" priority="15782" operator="greaterThan">
      <formula>0.96</formula>
    </cfRule>
  </conditionalFormatting>
  <conditionalFormatting sqref="L15">
    <cfRule type="cellIs" dxfId="16882" priority="15772" operator="greaterThan">
      <formula>0.99</formula>
    </cfRule>
    <cfRule type="cellIs" dxfId="16881" priority="15773" operator="between">
      <formula>0.95</formula>
      <formula>1</formula>
    </cfRule>
    <cfRule type="cellIs" dxfId="16880" priority="15774" operator="lessThan">
      <formula>0.96</formula>
    </cfRule>
    <cfRule type="cellIs" dxfId="16879" priority="15775" operator="lessThan">
      <formula>0.96</formula>
    </cfRule>
    <cfRule type="cellIs" dxfId="16878" priority="15776" operator="greaterThan">
      <formula>0.99</formula>
    </cfRule>
    <cfRule type="cellIs" dxfId="16877" priority="15777" operator="between">
      <formula>0.95</formula>
      <formula>1</formula>
    </cfRule>
    <cfRule type="cellIs" dxfId="16876" priority="15778" operator="lessThan">
      <formula>0.96</formula>
    </cfRule>
  </conditionalFormatting>
  <conditionalFormatting sqref="L15">
    <cfRule type="cellIs" dxfId="16875" priority="15767" operator="between">
      <formula>0.96</formula>
      <formula>1</formula>
    </cfRule>
    <cfRule type="cellIs" dxfId="16874" priority="15768" operator="lessThan">
      <formula>0.99</formula>
    </cfRule>
    <cfRule type="cellIs" dxfId="16873" priority="15769" operator="greaterThan">
      <formula>0.99</formula>
    </cfRule>
    <cfRule type="cellIs" dxfId="16872" priority="15770" operator="lessThan">
      <formula>0.99</formula>
    </cfRule>
    <cfRule type="cellIs" dxfId="16871" priority="15771" operator="greaterThan">
      <formula>0.99</formula>
    </cfRule>
  </conditionalFormatting>
  <conditionalFormatting sqref="L15">
    <cfRule type="cellIs" dxfId="16870" priority="15762" operator="between">
      <formula>0.95</formula>
      <formula>1</formula>
    </cfRule>
    <cfRule type="cellIs" dxfId="16869" priority="15763" operator="lessThan">
      <formula>0.96</formula>
    </cfRule>
    <cfRule type="cellIs" dxfId="16868" priority="15764" operator="greaterThan">
      <formula>0.99</formula>
    </cfRule>
    <cfRule type="cellIs" dxfId="16867" priority="15765" operator="between">
      <formula>0.95</formula>
      <formula>1</formula>
    </cfRule>
    <cfRule type="cellIs" dxfId="16866" priority="15766" operator="lessThan">
      <formula>0.96</formula>
    </cfRule>
  </conditionalFormatting>
  <conditionalFormatting sqref="L15">
    <cfRule type="cellIs" dxfId="16865" priority="15760" operator="greaterThan">
      <formula>0.99</formula>
    </cfRule>
    <cfRule type="cellIs" dxfId="16864" priority="15761" operator="between">
      <formula>0.95</formula>
      <formula>1</formula>
    </cfRule>
  </conditionalFormatting>
  <conditionalFormatting sqref="L15">
    <cfRule type="cellIs" dxfId="16863" priority="15759" operator="lessThan">
      <formula>0.96</formula>
    </cfRule>
  </conditionalFormatting>
  <conditionalFormatting sqref="L15">
    <cfRule type="top10" dxfId="16862" priority="15753" rank="10"/>
    <cfRule type="cellIs" dxfId="16861" priority="15754" operator="greaterThan">
      <formula>0.99</formula>
    </cfRule>
    <cfRule type="top10" dxfId="16860" priority="15755" rank="10"/>
    <cfRule type="cellIs" dxfId="16859" priority="15756" operator="lessThan">
      <formula>0.96</formula>
    </cfRule>
    <cfRule type="top10" dxfId="16858" priority="15757" percent="1" rank="99"/>
    <cfRule type="cellIs" dxfId="16857" priority="15758" operator="lessThan">
      <formula>0.96</formula>
    </cfRule>
  </conditionalFormatting>
  <conditionalFormatting sqref="L15">
    <cfRule type="top10" dxfId="16856" priority="15752" rank="10"/>
  </conditionalFormatting>
  <conditionalFormatting sqref="L15">
    <cfRule type="cellIs" dxfId="16855" priority="15747" operator="greaterThan">
      <formula>0.99</formula>
    </cfRule>
    <cfRule type="cellIs" dxfId="16854" priority="15748" operator="between">
      <formula>0.95</formula>
      <formula>1</formula>
    </cfRule>
    <cfRule type="cellIs" dxfId="16853" priority="15749" operator="lessThan">
      <formula>0.96</formula>
    </cfRule>
    <cfRule type="cellIs" dxfId="16852" priority="15750" operator="lessThan">
      <formula>0.96</formula>
    </cfRule>
    <cfRule type="top10" dxfId="16851" priority="15751" percent="1" rank="10"/>
  </conditionalFormatting>
  <conditionalFormatting sqref="L15">
    <cfRule type="cellIs" dxfId="16850" priority="15738" operator="lessThan">
      <formula>1</formula>
    </cfRule>
    <cfRule type="cellIs" dxfId="16849" priority="15739" operator="between">
      <formula>0.95</formula>
      <formula>1</formula>
    </cfRule>
    <cfRule type="cellIs" dxfId="16848" priority="15740" operator="lessThan">
      <formula>0.96</formula>
    </cfRule>
    <cfRule type="cellIs" dxfId="16847" priority="15741" operator="between">
      <formula>0.95</formula>
      <formula>1</formula>
    </cfRule>
    <cfRule type="cellIs" dxfId="16846" priority="15742" operator="between">
      <formula>0.95</formula>
      <formula>1</formula>
    </cfRule>
    <cfRule type="top10" dxfId="16845" priority="15743" percent="1" rank="10"/>
    <cfRule type="top10" dxfId="16844" priority="15744" percent="1" rank="10"/>
    <cfRule type="cellIs" dxfId="16843" priority="15745" operator="lessThan">
      <formula>0.96</formula>
    </cfRule>
    <cfRule type="top10" dxfId="16842" priority="15746" percent="1" rank="10"/>
  </conditionalFormatting>
  <conditionalFormatting sqref="L15">
    <cfRule type="top10" dxfId="16841" priority="15735" percent="1" rank="10"/>
    <cfRule type="cellIs" dxfId="16840" priority="15736" operator="lessThan">
      <formula>0.96</formula>
    </cfRule>
    <cfRule type="top10" dxfId="16839" priority="15737" percent="1" rank="10"/>
  </conditionalFormatting>
  <conditionalFormatting sqref="L15">
    <cfRule type="top10" dxfId="16838" priority="15734" rank="10"/>
  </conditionalFormatting>
  <conditionalFormatting sqref="L15">
    <cfRule type="top10" dxfId="16837" priority="15731" rank="10"/>
    <cfRule type="top10" dxfId="16836" priority="15732" rank="10"/>
    <cfRule type="top10" dxfId="16835" priority="15733" rank="10"/>
  </conditionalFormatting>
  <conditionalFormatting sqref="L15">
    <cfRule type="cellIs" dxfId="16834" priority="15723" operator="between">
      <formula>0.95</formula>
      <formula>1</formula>
    </cfRule>
    <cfRule type="cellIs" dxfId="16833" priority="15724" operator="lessThan">
      <formula>0.96</formula>
    </cfRule>
    <cfRule type="cellIs" dxfId="16832" priority="15725" operator="between">
      <formula>0.95</formula>
      <formula>1</formula>
    </cfRule>
    <cfRule type="cellIs" dxfId="16831" priority="15726" operator="between">
      <formula>0.95</formula>
      <formula>1</formula>
    </cfRule>
    <cfRule type="top10" dxfId="16830" priority="15727" percent="1" rank="10"/>
    <cfRule type="top10" dxfId="16829" priority="15728" percent="1" rank="10"/>
    <cfRule type="cellIs" dxfId="16828" priority="15729" operator="lessThan">
      <formula>0.96</formula>
    </cfRule>
    <cfRule type="top10" dxfId="16827" priority="15730" percent="1" rank="10"/>
  </conditionalFormatting>
  <conditionalFormatting sqref="L15">
    <cfRule type="top10" dxfId="16826" priority="15714" rank="10"/>
    <cfRule type="top10" dxfId="16825" priority="15715" rank="10"/>
    <cfRule type="cellIs" dxfId="16824" priority="15716" operator="lessThan">
      <formula>0.96</formula>
    </cfRule>
    <cfRule type="cellIs" dxfId="16823" priority="15717" operator="between">
      <formula>0.95</formula>
      <formula>1</formula>
    </cfRule>
    <cfRule type="cellIs" dxfId="16822" priority="15718" operator="between">
      <formula>0.95</formula>
      <formula>1</formula>
    </cfRule>
    <cfRule type="top10" dxfId="16821" priority="15719" percent="1" rank="10"/>
    <cfRule type="top10" dxfId="16820" priority="15720" percent="1" rank="10"/>
    <cfRule type="cellIs" dxfId="16819" priority="15721" operator="lessThan">
      <formula>0.96</formula>
    </cfRule>
    <cfRule type="top10" dxfId="16818" priority="15722" percent="1" rank="10"/>
  </conditionalFormatting>
  <conditionalFormatting sqref="L15">
    <cfRule type="cellIs" dxfId="16817" priority="15707" operator="lessThan">
      <formula>0.96</formula>
    </cfRule>
    <cfRule type="cellIs" dxfId="16816" priority="15708" operator="between">
      <formula>0.95</formula>
      <formula>1</formula>
    </cfRule>
    <cfRule type="cellIs" dxfId="16815" priority="15709" operator="between">
      <formula>0.95</formula>
      <formula>1</formula>
    </cfRule>
    <cfRule type="top10" dxfId="16814" priority="15710" percent="1" rank="10"/>
    <cfRule type="top10" dxfId="16813" priority="15711" percent="1" rank="10"/>
    <cfRule type="cellIs" dxfId="16812" priority="15712" operator="lessThan">
      <formula>0.96</formula>
    </cfRule>
    <cfRule type="top10" dxfId="16811" priority="15713" percent="1" rank="10"/>
  </conditionalFormatting>
  <conditionalFormatting sqref="L15">
    <cfRule type="top10" dxfId="16810" priority="15704" percent="1" rank="10"/>
    <cfRule type="top10" dxfId="16809" priority="15705" rank="10"/>
    <cfRule type="top10" dxfId="16808" priority="15706" percent="1" rank="10"/>
  </conditionalFormatting>
  <conditionalFormatting sqref="L15">
    <cfRule type="top10" dxfId="16807" priority="15702" rank="10"/>
    <cfRule type="top10" dxfId="16806" priority="15703" rank="10"/>
  </conditionalFormatting>
  <conditionalFormatting sqref="L15">
    <cfRule type="top10" dxfId="16805" priority="15692" rank="10"/>
    <cfRule type="top10" dxfId="16804" priority="15693" rank="10"/>
    <cfRule type="cellIs" dxfId="16803" priority="15694" operator="between">
      <formula>0.95</formula>
      <formula>1</formula>
    </cfRule>
    <cfRule type="cellIs" dxfId="16802" priority="15695" operator="lessThan">
      <formula>0.96</formula>
    </cfRule>
    <cfRule type="cellIs" dxfId="16801" priority="15696" operator="between">
      <formula>0.95</formula>
      <formula>1</formula>
    </cfRule>
    <cfRule type="cellIs" dxfId="16800" priority="15697" operator="between">
      <formula>0.95</formula>
      <formula>1</formula>
    </cfRule>
    <cfRule type="top10" dxfId="16799" priority="15698" percent="1" rank="10"/>
    <cfRule type="top10" dxfId="16798" priority="15699" percent="1" rank="10"/>
    <cfRule type="cellIs" dxfId="16797" priority="15700" operator="lessThan">
      <formula>0.96</formula>
    </cfRule>
    <cfRule type="top10" dxfId="16796" priority="15701" percent="1" rank="10"/>
  </conditionalFormatting>
  <conditionalFormatting sqref="L15">
    <cfRule type="top10" dxfId="16795" priority="15684" rank="10"/>
    <cfRule type="cellIs" dxfId="16794" priority="15685" operator="lessThan">
      <formula>0.96</formula>
    </cfRule>
    <cfRule type="cellIs" dxfId="16793" priority="15686" operator="between">
      <formula>0.95</formula>
      <formula>1</formula>
    </cfRule>
    <cfRule type="cellIs" dxfId="16792" priority="15687" operator="between">
      <formula>0.95</formula>
      <formula>1</formula>
    </cfRule>
    <cfRule type="top10" dxfId="16791" priority="15688" percent="1" rank="10"/>
    <cfRule type="top10" dxfId="16790" priority="15689" percent="1" rank="10"/>
    <cfRule type="cellIs" dxfId="16789" priority="15690" operator="lessThan">
      <formula>0.96</formula>
    </cfRule>
    <cfRule type="top10" dxfId="16788" priority="15691" percent="1" rank="10"/>
  </conditionalFormatting>
  <conditionalFormatting sqref="L15">
    <cfRule type="top10" dxfId="16787" priority="15671" rank="10"/>
    <cfRule type="cellIs" dxfId="16786" priority="15672" operator="lessThan">
      <formula>0.99</formula>
    </cfRule>
    <cfRule type="top10" dxfId="16785" priority="15673" rank="10"/>
    <cfRule type="cellIs" dxfId="16784" priority="15674" operator="greaterThan">
      <formula>0.99</formula>
    </cfRule>
    <cfRule type="top10" dxfId="16783" priority="15675" percent="1" rank="10"/>
    <cfRule type="top10" dxfId="16782" priority="15676" rank="10"/>
    <cfRule type="cellIs" dxfId="16781" priority="15677" operator="lessThan">
      <formula>0.96</formula>
    </cfRule>
    <cfRule type="cellIs" dxfId="16780" priority="15678" operator="between">
      <formula>0.95</formula>
      <formula>1</formula>
    </cfRule>
    <cfRule type="cellIs" dxfId="16779" priority="15679" operator="between">
      <formula>0.95</formula>
      <formula>1</formula>
    </cfRule>
    <cfRule type="top10" dxfId="16778" priority="15680" percent="1" rank="10"/>
    <cfRule type="top10" dxfId="16777" priority="15681" percent="1" rank="10"/>
    <cfRule type="cellIs" dxfId="16776" priority="15682" operator="lessThan">
      <formula>0.96</formula>
    </cfRule>
    <cfRule type="top10" dxfId="16775" priority="15683" percent="1" rank="10"/>
  </conditionalFormatting>
  <conditionalFormatting sqref="L15">
    <cfRule type="top10" dxfId="16774" priority="15657" rank="10"/>
    <cfRule type="top10" dxfId="16773" priority="15658" rank="10"/>
    <cfRule type="cellIs" dxfId="16772" priority="15659" operator="lessThan">
      <formula>0.99</formula>
    </cfRule>
    <cfRule type="top10" dxfId="16771" priority="15660" rank="10"/>
    <cfRule type="cellIs" dxfId="16770" priority="15661" operator="greaterThan">
      <formula>0.99</formula>
    </cfRule>
    <cfRule type="top10" dxfId="16769" priority="15662" percent="1" rank="10"/>
    <cfRule type="top10" dxfId="16768" priority="15663" rank="10"/>
    <cfRule type="cellIs" dxfId="16767" priority="15664" operator="lessThan">
      <formula>0.96</formula>
    </cfRule>
    <cfRule type="cellIs" dxfId="16766" priority="15665" operator="between">
      <formula>0.95</formula>
      <formula>1</formula>
    </cfRule>
    <cfRule type="cellIs" dxfId="16765" priority="15666" operator="between">
      <formula>0.95</formula>
      <formula>1</formula>
    </cfRule>
    <cfRule type="top10" dxfId="16764" priority="15667" percent="1" rank="10"/>
    <cfRule type="top10" dxfId="16763" priority="15668" percent="1" rank="10"/>
    <cfRule type="cellIs" dxfId="16762" priority="15669" operator="lessThan">
      <formula>0.96</formula>
    </cfRule>
    <cfRule type="top10" dxfId="16761" priority="15670" percent="1" rank="10"/>
  </conditionalFormatting>
  <conditionalFormatting sqref="L15">
    <cfRule type="cellIs" dxfId="16760" priority="15654" operator="between">
      <formula>0.95</formula>
      <formula>1</formula>
    </cfRule>
    <cfRule type="cellIs" dxfId="16759" priority="15655" operator="between">
      <formula>0.95</formula>
      <formula>1</formula>
    </cfRule>
    <cfRule type="top10" dxfId="16758" priority="15656" rank="10"/>
  </conditionalFormatting>
  <conditionalFormatting sqref="L15">
    <cfRule type="cellIs" dxfId="16757" priority="15645" operator="between">
      <formula>0.95</formula>
      <formula>1</formula>
    </cfRule>
    <cfRule type="cellIs" dxfId="16756" priority="15646" operator="between">
      <formula>0.95</formula>
      <formula>1</formula>
    </cfRule>
    <cfRule type="cellIs" dxfId="16755" priority="15647" operator="lessThan">
      <formula>0.96</formula>
    </cfRule>
    <cfRule type="cellIs" dxfId="16754" priority="15648" operator="between">
      <formula>0.95</formula>
      <formula>1</formula>
    </cfRule>
    <cfRule type="cellIs" dxfId="16753" priority="15649" operator="between">
      <formula>0.95</formula>
      <formula>1</formula>
    </cfRule>
    <cfRule type="top10" dxfId="16752" priority="15650" percent="1" rank="10"/>
    <cfRule type="top10" dxfId="16751" priority="15651" percent="1" rank="10"/>
    <cfRule type="cellIs" dxfId="16750" priority="15652" operator="lessThan">
      <formula>0.96</formula>
    </cfRule>
    <cfRule type="top10" dxfId="16749" priority="15653" percent="1" rank="10"/>
  </conditionalFormatting>
  <conditionalFormatting sqref="L15">
    <cfRule type="top10" dxfId="16748" priority="15635" rank="10"/>
    <cfRule type="top10" dxfId="16747" priority="15636" rank="10"/>
    <cfRule type="top10" dxfId="16746" priority="15637" rank="10"/>
    <cfRule type="cellIs" dxfId="16745" priority="15638" operator="lessThan">
      <formula>0.96</formula>
    </cfRule>
    <cfRule type="cellIs" dxfId="16744" priority="15639" operator="between">
      <formula>0.95</formula>
      <formula>1</formula>
    </cfRule>
    <cfRule type="cellIs" dxfId="16743" priority="15640" operator="between">
      <formula>0.95</formula>
      <formula>1</formula>
    </cfRule>
    <cfRule type="top10" dxfId="16742" priority="15641" percent="1" rank="10"/>
    <cfRule type="top10" dxfId="16741" priority="15642" percent="1" rank="10"/>
    <cfRule type="cellIs" dxfId="16740" priority="15643" operator="lessThan">
      <formula>0.96</formula>
    </cfRule>
    <cfRule type="top10" dxfId="16739" priority="15644" percent="1" rank="10"/>
  </conditionalFormatting>
  <conditionalFormatting sqref="L15">
    <cfRule type="top10" dxfId="16738" priority="15620" percent="1" rank="10"/>
    <cfRule type="top10" dxfId="16737" priority="15621" rank="10"/>
    <cfRule type="top10" dxfId="16736" priority="15622" rank="10"/>
    <cfRule type="cellIs" dxfId="16735" priority="15623" operator="lessThan">
      <formula>0.99</formula>
    </cfRule>
    <cfRule type="top10" dxfId="16734" priority="15624" rank="10"/>
    <cfRule type="cellIs" dxfId="16733" priority="15625" operator="greaterThan">
      <formula>0.99</formula>
    </cfRule>
    <cfRule type="top10" dxfId="16732" priority="15626" percent="1" rank="10"/>
    <cfRule type="top10" dxfId="16731" priority="15627" rank="10"/>
    <cfRule type="cellIs" dxfId="16730" priority="15628" operator="lessThan">
      <formula>0.96</formula>
    </cfRule>
    <cfRule type="cellIs" dxfId="16729" priority="15629" operator="between">
      <formula>0.95</formula>
      <formula>1</formula>
    </cfRule>
    <cfRule type="cellIs" dxfId="16728" priority="15630" operator="between">
      <formula>0.95</formula>
      <formula>1</formula>
    </cfRule>
    <cfRule type="top10" dxfId="16727" priority="15631" percent="1" rank="10"/>
    <cfRule type="top10" dxfId="16726" priority="15632" percent="1" rank="10"/>
    <cfRule type="cellIs" dxfId="16725" priority="15633" operator="lessThan">
      <formula>0.96</formula>
    </cfRule>
    <cfRule type="top10" dxfId="16724" priority="15634" percent="1" rank="10"/>
  </conditionalFormatting>
  <conditionalFormatting sqref="L15">
    <cfRule type="top10" dxfId="16723" priority="15619" percent="1" rank="10"/>
  </conditionalFormatting>
  <conditionalFormatting sqref="L15">
    <cfRule type="top10" dxfId="16722" priority="15617" rank="10"/>
    <cfRule type="top10" dxfId="16721" priority="15618" percent="1" rank="10"/>
  </conditionalFormatting>
  <conditionalFormatting sqref="L15">
    <cfRule type="top10" dxfId="16720" priority="15613" percent="1" rank="10"/>
    <cfRule type="cellIs" dxfId="16719" priority="15614" operator="lessThan">
      <formula>0.96</formula>
    </cfRule>
    <cfRule type="top10" dxfId="16718" priority="15615" rank="10"/>
    <cfRule type="top10" dxfId="16717" priority="15616" percent="1" rank="10"/>
  </conditionalFormatting>
  <conditionalFormatting sqref="L15">
    <cfRule type="top10" dxfId="16716" priority="15607" percent="1" rank="10"/>
    <cfRule type="cellIs" dxfId="16715" priority="15608" operator="between">
      <formula>0.95</formula>
      <formula>1</formula>
    </cfRule>
    <cfRule type="top10" dxfId="16714" priority="15609" percent="1" rank="10"/>
    <cfRule type="cellIs" dxfId="16713" priority="15610" operator="lessThan">
      <formula>0.96</formula>
    </cfRule>
    <cfRule type="top10" dxfId="16712" priority="15611" rank="10"/>
    <cfRule type="top10" dxfId="16711" priority="15612" percent="1" rank="10"/>
  </conditionalFormatting>
  <conditionalFormatting sqref="L15">
    <cfRule type="cellIs" dxfId="16710" priority="15602" operator="between">
      <formula>0.95</formula>
      <formula>1</formula>
    </cfRule>
    <cfRule type="top10" dxfId="16709" priority="15603" percent="1" rank="10"/>
    <cfRule type="cellIs" dxfId="16708" priority="15604" operator="lessThan">
      <formula>0.96</formula>
    </cfRule>
    <cfRule type="top10" dxfId="16707" priority="15605" rank="10"/>
    <cfRule type="top10" dxfId="16706" priority="15606" percent="1" rank="10"/>
  </conditionalFormatting>
  <conditionalFormatting sqref="L15">
    <cfRule type="top10" dxfId="16705" priority="15585" percent="1" rank="10"/>
    <cfRule type="top10" dxfId="16704" priority="15586" percent="1" rank="10"/>
    <cfRule type="cellIs" dxfId="16703" priority="15587" operator="between">
      <formula>0.95</formula>
      <formula>1</formula>
    </cfRule>
    <cfRule type="top10" dxfId="16702" priority="15588" rank="10"/>
    <cfRule type="top10" dxfId="16701" priority="15589" rank="10"/>
    <cfRule type="cellIs" dxfId="16700" priority="15590" operator="lessThan">
      <formula>0.99</formula>
    </cfRule>
    <cfRule type="top10" dxfId="16699" priority="15591" rank="10"/>
    <cfRule type="cellIs" dxfId="16698" priority="15592" operator="greaterThan">
      <formula>0.99</formula>
    </cfRule>
    <cfRule type="top10" dxfId="16697" priority="15593" percent="1" rank="10"/>
    <cfRule type="top10" dxfId="16696" priority="15594" rank="10"/>
    <cfRule type="cellIs" dxfId="16695" priority="15595" operator="lessThan">
      <formula>0.96</formula>
    </cfRule>
    <cfRule type="cellIs" dxfId="16694" priority="15596" operator="between">
      <formula>0.95</formula>
      <formula>1</formula>
    </cfRule>
    <cfRule type="cellIs" dxfId="16693" priority="15597" operator="between">
      <formula>0.95</formula>
      <formula>1</formula>
    </cfRule>
    <cfRule type="top10" dxfId="16692" priority="15598" percent="1" rank="10"/>
    <cfRule type="top10" dxfId="16691" priority="15599" percent="1" rank="10"/>
    <cfRule type="cellIs" dxfId="16690" priority="15600" operator="lessThan">
      <formula>0.96</formula>
    </cfRule>
    <cfRule type="top10" dxfId="16689" priority="15601" percent="1" rank="10"/>
  </conditionalFormatting>
  <conditionalFormatting sqref="L15">
    <cfRule type="top10" dxfId="16688" priority="15583" percent="1" rank="10"/>
    <cfRule type="top10" dxfId="16687" priority="15584" percent="1" rank="10"/>
  </conditionalFormatting>
  <conditionalFormatting sqref="L15">
    <cfRule type="cellIs" dxfId="16686" priority="15577" operator="between">
      <formula>0.95</formula>
      <formula>1</formula>
    </cfRule>
    <cfRule type="cellIs" dxfId="16685" priority="15578" operator="between">
      <formula>0.95</formula>
      <formula>1</formula>
    </cfRule>
    <cfRule type="top10" dxfId="16684" priority="15579" percent="1" rank="10"/>
    <cfRule type="cellIs" dxfId="16683" priority="15580" operator="lessThan">
      <formula>0.96</formula>
    </cfRule>
    <cfRule type="top10" dxfId="16682" priority="15581" rank="10"/>
    <cfRule type="top10" dxfId="16681" priority="15582" percent="1" rank="10"/>
  </conditionalFormatting>
  <conditionalFormatting sqref="L15">
    <cfRule type="top10" dxfId="16680" priority="15561" percent="1" rank="10"/>
    <cfRule type="cellIs" dxfId="16679" priority="15562" operator="greaterThan">
      <formula>0.99</formula>
    </cfRule>
    <cfRule type="top10" dxfId="16678" priority="15563" rank="10"/>
    <cfRule type="top10" dxfId="16677" priority="15564" rank="10"/>
    <cfRule type="cellIs" dxfId="16676" priority="15565" operator="lessThan">
      <formula>0.99</formula>
    </cfRule>
    <cfRule type="top10" dxfId="16675" priority="15566" rank="10"/>
    <cfRule type="cellIs" dxfId="16674" priority="15567" operator="greaterThan">
      <formula>0.99</formula>
    </cfRule>
    <cfRule type="top10" dxfId="16673" priority="15568" percent="1" rank="10"/>
    <cfRule type="top10" dxfId="16672" priority="15569" rank="10"/>
    <cfRule type="cellIs" dxfId="16671" priority="15570" operator="lessThan">
      <formula>0.96</formula>
    </cfRule>
    <cfRule type="cellIs" dxfId="16670" priority="15571" operator="between">
      <formula>0.95</formula>
      <formula>1</formula>
    </cfRule>
    <cfRule type="cellIs" dxfId="16669" priority="15572" operator="between">
      <formula>0.95</formula>
      <formula>1</formula>
    </cfRule>
    <cfRule type="top10" dxfId="16668" priority="15573" percent="1" rank="10"/>
    <cfRule type="top10" dxfId="16667" priority="15574" percent="1" rank="10"/>
    <cfRule type="cellIs" dxfId="16666" priority="15575" operator="lessThan">
      <formula>0.96</formula>
    </cfRule>
    <cfRule type="top10" dxfId="16665" priority="15576" percent="1" rank="10"/>
  </conditionalFormatting>
  <conditionalFormatting sqref="L15">
    <cfRule type="top10" dxfId="16664" priority="15545" percent="1" rank="10"/>
    <cfRule type="cellIs" dxfId="16663" priority="15546" operator="between">
      <formula>0.95</formula>
      <formula>1</formula>
    </cfRule>
    <cfRule type="top10" dxfId="16662" priority="15547" rank="10"/>
    <cfRule type="top10" dxfId="16661" priority="15548" rank="10"/>
    <cfRule type="cellIs" dxfId="16660" priority="15549" operator="lessThan">
      <formula>0.99</formula>
    </cfRule>
    <cfRule type="top10" dxfId="16659" priority="15550" rank="10"/>
    <cfRule type="cellIs" dxfId="16658" priority="15551" operator="greaterThan">
      <formula>0.99</formula>
    </cfRule>
    <cfRule type="top10" dxfId="16657" priority="15552" percent="1" rank="10"/>
    <cfRule type="top10" dxfId="16656" priority="15553" rank="10"/>
    <cfRule type="cellIs" dxfId="16655" priority="15554" operator="lessThan">
      <formula>0.96</formula>
    </cfRule>
    <cfRule type="cellIs" dxfId="16654" priority="15555" operator="between">
      <formula>0.95</formula>
      <formula>1</formula>
    </cfRule>
    <cfRule type="cellIs" dxfId="16653" priority="15556" operator="between">
      <formula>0.95</formula>
      <formula>1</formula>
    </cfRule>
    <cfRule type="top10" dxfId="16652" priority="15557" percent="1" rank="10"/>
    <cfRule type="top10" dxfId="16651" priority="15558" percent="1" rank="10"/>
    <cfRule type="cellIs" dxfId="16650" priority="15559" operator="lessThan">
      <formula>0.96</formula>
    </cfRule>
    <cfRule type="top10" dxfId="16649" priority="15560" percent="1" rank="10"/>
  </conditionalFormatting>
  <conditionalFormatting sqref="L13">
    <cfRule type="top10" dxfId="16648" priority="17435" rank="10"/>
    <cfRule type="cellIs" dxfId="16647" priority="17436" operator="greaterThan">
      <formula>0.99</formula>
    </cfRule>
    <cfRule type="top10" dxfId="16646" priority="17437" rank="10"/>
    <cfRule type="cellIs" dxfId="16645" priority="17438" operator="lessThan">
      <formula>0.96</formula>
    </cfRule>
    <cfRule type="top10" dxfId="16644" priority="17439" percent="1" rank="99"/>
    <cfRule type="cellIs" dxfId="16643" priority="17440" operator="lessThan">
      <formula>0.96</formula>
    </cfRule>
  </conditionalFormatting>
  <conditionalFormatting sqref="L13">
    <cfRule type="top10" dxfId="16642" priority="17441" rank="10"/>
  </conditionalFormatting>
  <conditionalFormatting sqref="L13">
    <cfRule type="cellIs" dxfId="16641" priority="17442" operator="greaterThan">
      <formula>0.99</formula>
    </cfRule>
    <cfRule type="cellIs" dxfId="16640" priority="17443" operator="between">
      <formula>0.95</formula>
      <formula>1</formula>
    </cfRule>
    <cfRule type="cellIs" dxfId="16639" priority="17444" operator="lessThan">
      <formula>0.96</formula>
    </cfRule>
    <cfRule type="cellIs" dxfId="16638" priority="17445" operator="lessThan">
      <formula>0.96</formula>
    </cfRule>
    <cfRule type="top10" dxfId="16637" priority="17446" percent="1" rank="10"/>
  </conditionalFormatting>
  <conditionalFormatting sqref="L13">
    <cfRule type="cellIs" dxfId="16636" priority="17447" operator="lessThan">
      <formula>1</formula>
    </cfRule>
    <cfRule type="cellIs" dxfId="16635" priority="17448" operator="between">
      <formula>0.95</formula>
      <formula>1</formula>
    </cfRule>
    <cfRule type="cellIs" dxfId="16634" priority="17449" operator="lessThan">
      <formula>0.96</formula>
    </cfRule>
    <cfRule type="cellIs" dxfId="16633" priority="17450" operator="between">
      <formula>0.95</formula>
      <formula>1</formula>
    </cfRule>
    <cfRule type="cellIs" dxfId="16632" priority="17451" operator="between">
      <formula>0.95</formula>
      <formula>1</formula>
    </cfRule>
    <cfRule type="top10" dxfId="16631" priority="17452" percent="1" rank="10"/>
    <cfRule type="top10" dxfId="16630" priority="17453" percent="1" rank="10"/>
    <cfRule type="cellIs" dxfId="16629" priority="17454" operator="lessThan">
      <formula>0.96</formula>
    </cfRule>
    <cfRule type="top10" dxfId="16628" priority="17455" percent="1" rank="10"/>
  </conditionalFormatting>
  <conditionalFormatting sqref="L13">
    <cfRule type="top10" dxfId="16627" priority="17456" percent="1" rank="10"/>
    <cfRule type="cellIs" dxfId="16626" priority="17457" operator="lessThan">
      <formula>0.96</formula>
    </cfRule>
    <cfRule type="top10" dxfId="16625" priority="17458" percent="1" rank="10"/>
  </conditionalFormatting>
  <conditionalFormatting sqref="L13">
    <cfRule type="top10" dxfId="16624" priority="17459" rank="10"/>
  </conditionalFormatting>
  <conditionalFormatting sqref="L13">
    <cfRule type="top10" dxfId="16623" priority="17460" rank="10"/>
    <cfRule type="top10" dxfId="16622" priority="17461" rank="10"/>
    <cfRule type="top10" dxfId="16621" priority="17462" rank="10"/>
  </conditionalFormatting>
  <conditionalFormatting sqref="L13">
    <cfRule type="cellIs" dxfId="16620" priority="17463" operator="between">
      <formula>0.95</formula>
      <formula>1</formula>
    </cfRule>
    <cfRule type="cellIs" dxfId="16619" priority="17464" operator="lessThan">
      <formula>0.96</formula>
    </cfRule>
    <cfRule type="cellIs" dxfId="16618" priority="17465" operator="between">
      <formula>0.95</formula>
      <formula>1</formula>
    </cfRule>
    <cfRule type="cellIs" dxfId="16617" priority="17466" operator="between">
      <formula>0.95</formula>
      <formula>1</formula>
    </cfRule>
    <cfRule type="top10" dxfId="16616" priority="17467" percent="1" rank="10"/>
    <cfRule type="top10" dxfId="16615" priority="17468" percent="1" rank="10"/>
    <cfRule type="cellIs" dxfId="16614" priority="17469" operator="lessThan">
      <formula>0.96</formula>
    </cfRule>
    <cfRule type="top10" dxfId="16613" priority="17470" percent="1" rank="10"/>
  </conditionalFormatting>
  <conditionalFormatting sqref="L13">
    <cfRule type="top10" dxfId="16612" priority="17471" rank="10"/>
    <cfRule type="top10" dxfId="16611" priority="17472" rank="10"/>
    <cfRule type="cellIs" dxfId="16610" priority="17473" operator="lessThan">
      <formula>0.96</formula>
    </cfRule>
    <cfRule type="cellIs" dxfId="16609" priority="17474" operator="between">
      <formula>0.95</formula>
      <formula>1</formula>
    </cfRule>
    <cfRule type="cellIs" dxfId="16608" priority="17475" operator="between">
      <formula>0.95</formula>
      <formula>1</formula>
    </cfRule>
    <cfRule type="top10" dxfId="16607" priority="17476" percent="1" rank="10"/>
    <cfRule type="top10" dxfId="16606" priority="17477" percent="1" rank="10"/>
    <cfRule type="cellIs" dxfId="16605" priority="17478" operator="lessThan">
      <formula>0.96</formula>
    </cfRule>
    <cfRule type="top10" dxfId="16604" priority="17479" percent="1" rank="10"/>
  </conditionalFormatting>
  <conditionalFormatting sqref="L13">
    <cfRule type="cellIs" dxfId="16603" priority="17480" operator="lessThan">
      <formula>0.96</formula>
    </cfRule>
    <cfRule type="cellIs" dxfId="16602" priority="17481" operator="between">
      <formula>0.95</formula>
      <formula>1</formula>
    </cfRule>
    <cfRule type="cellIs" dxfId="16601" priority="17482" operator="between">
      <formula>0.95</formula>
      <formula>1</formula>
    </cfRule>
    <cfRule type="top10" dxfId="16600" priority="17483" percent="1" rank="10"/>
    <cfRule type="top10" dxfId="16599" priority="17484" percent="1" rank="10"/>
    <cfRule type="cellIs" dxfId="16598" priority="17485" operator="lessThan">
      <formula>0.96</formula>
    </cfRule>
    <cfRule type="top10" dxfId="16597" priority="17486" percent="1" rank="10"/>
  </conditionalFormatting>
  <conditionalFormatting sqref="L13">
    <cfRule type="top10" dxfId="16596" priority="17487" percent="1" rank="10"/>
    <cfRule type="top10" dxfId="16595" priority="17488" rank="10"/>
    <cfRule type="top10" dxfId="16594" priority="17489" percent="1" rank="10"/>
  </conditionalFormatting>
  <conditionalFormatting sqref="L13">
    <cfRule type="top10" dxfId="16593" priority="17490" rank="10"/>
    <cfRule type="top10" dxfId="16592" priority="17491" rank="10"/>
  </conditionalFormatting>
  <conditionalFormatting sqref="L13">
    <cfRule type="top10" dxfId="16591" priority="17492" rank="10"/>
    <cfRule type="top10" dxfId="16590" priority="17493" rank="10"/>
    <cfRule type="cellIs" dxfId="16589" priority="17494" operator="between">
      <formula>0.95</formula>
      <formula>1</formula>
    </cfRule>
    <cfRule type="cellIs" dxfId="16588" priority="17495" operator="lessThan">
      <formula>0.96</formula>
    </cfRule>
    <cfRule type="cellIs" dxfId="16587" priority="17496" operator="between">
      <formula>0.95</formula>
      <formula>1</formula>
    </cfRule>
    <cfRule type="cellIs" dxfId="16586" priority="17497" operator="between">
      <formula>0.95</formula>
      <formula>1</formula>
    </cfRule>
    <cfRule type="top10" dxfId="16585" priority="17498" percent="1" rank="10"/>
    <cfRule type="top10" dxfId="16584" priority="17499" percent="1" rank="10"/>
    <cfRule type="cellIs" dxfId="16583" priority="17500" operator="lessThan">
      <formula>0.96</formula>
    </cfRule>
    <cfRule type="top10" dxfId="16582" priority="17501" percent="1" rank="10"/>
  </conditionalFormatting>
  <conditionalFormatting sqref="L13">
    <cfRule type="top10" dxfId="16581" priority="17502" rank="10"/>
    <cfRule type="cellIs" dxfId="16580" priority="17503" operator="lessThan">
      <formula>0.96</formula>
    </cfRule>
    <cfRule type="cellIs" dxfId="16579" priority="17504" operator="between">
      <formula>0.95</formula>
      <formula>1</formula>
    </cfRule>
    <cfRule type="cellIs" dxfId="16578" priority="17505" operator="between">
      <formula>0.95</formula>
      <formula>1</formula>
    </cfRule>
    <cfRule type="top10" dxfId="16577" priority="17506" percent="1" rank="10"/>
    <cfRule type="top10" dxfId="16576" priority="17507" percent="1" rank="10"/>
    <cfRule type="cellIs" dxfId="16575" priority="17508" operator="lessThan">
      <formula>0.96</formula>
    </cfRule>
    <cfRule type="top10" dxfId="16574" priority="17509" percent="1" rank="10"/>
  </conditionalFormatting>
  <conditionalFormatting sqref="L13">
    <cfRule type="top10" dxfId="16573" priority="17510" rank="10"/>
    <cfRule type="cellIs" dxfId="16572" priority="17511" operator="lessThan">
      <formula>0.99</formula>
    </cfRule>
    <cfRule type="top10" dxfId="16571" priority="17512" rank="10"/>
    <cfRule type="cellIs" dxfId="16570" priority="17513" operator="greaterThan">
      <formula>0.99</formula>
    </cfRule>
    <cfRule type="top10" dxfId="16569" priority="17514" percent="1" rank="10"/>
    <cfRule type="top10" dxfId="16568" priority="17515" rank="10"/>
    <cfRule type="cellIs" dxfId="16567" priority="17516" operator="lessThan">
      <formula>0.96</formula>
    </cfRule>
    <cfRule type="cellIs" dxfId="16566" priority="17517" operator="between">
      <formula>0.95</formula>
      <formula>1</formula>
    </cfRule>
    <cfRule type="cellIs" dxfId="16565" priority="17518" operator="between">
      <formula>0.95</formula>
      <formula>1</formula>
    </cfRule>
    <cfRule type="top10" dxfId="16564" priority="17519" percent="1" rank="10"/>
    <cfRule type="top10" dxfId="16563" priority="17520" percent="1" rank="10"/>
    <cfRule type="cellIs" dxfId="16562" priority="17521" operator="lessThan">
      <formula>0.96</formula>
    </cfRule>
    <cfRule type="top10" dxfId="16561" priority="17522" percent="1" rank="10"/>
  </conditionalFormatting>
  <conditionalFormatting sqref="L13">
    <cfRule type="top10" dxfId="16560" priority="17523" rank="10"/>
    <cfRule type="top10" dxfId="16559" priority="17524" rank="10"/>
    <cfRule type="cellIs" dxfId="16558" priority="17525" operator="lessThan">
      <formula>0.99</formula>
    </cfRule>
    <cfRule type="top10" dxfId="16557" priority="17526" rank="10"/>
    <cfRule type="cellIs" dxfId="16556" priority="17527" operator="greaterThan">
      <formula>0.99</formula>
    </cfRule>
    <cfRule type="top10" dxfId="16555" priority="17528" percent="1" rank="10"/>
    <cfRule type="top10" dxfId="16554" priority="17529" rank="10"/>
    <cfRule type="cellIs" dxfId="16553" priority="17530" operator="lessThan">
      <formula>0.96</formula>
    </cfRule>
    <cfRule type="cellIs" dxfId="16552" priority="17531" operator="between">
      <formula>0.95</formula>
      <formula>1</formula>
    </cfRule>
    <cfRule type="cellIs" dxfId="16551" priority="17532" operator="between">
      <formula>0.95</formula>
      <formula>1</formula>
    </cfRule>
    <cfRule type="top10" dxfId="16550" priority="17533" percent="1" rank="10"/>
    <cfRule type="top10" dxfId="16549" priority="17534" percent="1" rank="10"/>
    <cfRule type="cellIs" dxfId="16548" priority="17535" operator="lessThan">
      <formula>0.96</formula>
    </cfRule>
    <cfRule type="top10" dxfId="16547" priority="17536" percent="1" rank="10"/>
  </conditionalFormatting>
  <conditionalFormatting sqref="L13">
    <cfRule type="cellIs" dxfId="16546" priority="17537" operator="between">
      <formula>0.95</formula>
      <formula>1</formula>
    </cfRule>
    <cfRule type="cellIs" dxfId="16545" priority="17538" operator="between">
      <formula>0.95</formula>
      <formula>1</formula>
    </cfRule>
    <cfRule type="top10" dxfId="16544" priority="17539" rank="10"/>
  </conditionalFormatting>
  <conditionalFormatting sqref="L13">
    <cfRule type="cellIs" dxfId="16543" priority="17540" operator="between">
      <formula>0.95</formula>
      <formula>1</formula>
    </cfRule>
    <cfRule type="cellIs" dxfId="16542" priority="17541" operator="between">
      <formula>0.95</formula>
      <formula>1</formula>
    </cfRule>
    <cfRule type="cellIs" dxfId="16541" priority="17542" operator="lessThan">
      <formula>0.96</formula>
    </cfRule>
    <cfRule type="cellIs" dxfId="16540" priority="17543" operator="between">
      <formula>0.95</formula>
      <formula>1</formula>
    </cfRule>
    <cfRule type="cellIs" dxfId="16539" priority="17544" operator="between">
      <formula>0.95</formula>
      <formula>1</formula>
    </cfRule>
    <cfRule type="top10" dxfId="16538" priority="17545" percent="1" rank="10"/>
    <cfRule type="top10" dxfId="16537" priority="17546" percent="1" rank="10"/>
    <cfRule type="cellIs" dxfId="16536" priority="17547" operator="lessThan">
      <formula>0.96</formula>
    </cfRule>
    <cfRule type="top10" dxfId="16535" priority="17548" percent="1" rank="10"/>
  </conditionalFormatting>
  <conditionalFormatting sqref="L13">
    <cfRule type="top10" dxfId="16534" priority="17549" rank="10"/>
    <cfRule type="top10" dxfId="16533" priority="17550" rank="10"/>
    <cfRule type="top10" dxfId="16532" priority="17551" rank="10"/>
    <cfRule type="cellIs" dxfId="16531" priority="17552" operator="lessThan">
      <formula>0.96</formula>
    </cfRule>
    <cfRule type="cellIs" dxfId="16530" priority="17553" operator="between">
      <formula>0.95</formula>
      <formula>1</formula>
    </cfRule>
    <cfRule type="cellIs" dxfId="16529" priority="17554" operator="between">
      <formula>0.95</formula>
      <formula>1</formula>
    </cfRule>
    <cfRule type="top10" dxfId="16528" priority="17555" percent="1" rank="10"/>
    <cfRule type="top10" dxfId="16527" priority="17556" percent="1" rank="10"/>
    <cfRule type="cellIs" dxfId="16526" priority="17557" operator="lessThan">
      <formula>0.96</formula>
    </cfRule>
    <cfRule type="top10" dxfId="16525" priority="17558" percent="1" rank="10"/>
  </conditionalFormatting>
  <conditionalFormatting sqref="L13">
    <cfRule type="top10" dxfId="16524" priority="17559" percent="1" rank="10"/>
    <cfRule type="top10" dxfId="16523" priority="17560" rank="10"/>
    <cfRule type="top10" dxfId="16522" priority="17561" rank="10"/>
    <cfRule type="cellIs" dxfId="16521" priority="17562" operator="lessThan">
      <formula>0.99</formula>
    </cfRule>
    <cfRule type="top10" dxfId="16520" priority="17563" rank="10"/>
    <cfRule type="cellIs" dxfId="16519" priority="17564" operator="greaterThan">
      <formula>0.99</formula>
    </cfRule>
    <cfRule type="top10" dxfId="16518" priority="17565" percent="1" rank="10"/>
    <cfRule type="top10" dxfId="16517" priority="17566" rank="10"/>
    <cfRule type="cellIs" dxfId="16516" priority="17567" operator="lessThan">
      <formula>0.96</formula>
    </cfRule>
    <cfRule type="cellIs" dxfId="16515" priority="17568" operator="between">
      <formula>0.95</formula>
      <formula>1</formula>
    </cfRule>
    <cfRule type="cellIs" dxfId="16514" priority="17569" operator="between">
      <formula>0.95</formula>
      <formula>1</formula>
    </cfRule>
    <cfRule type="top10" dxfId="16513" priority="17570" percent="1" rank="10"/>
    <cfRule type="top10" dxfId="16512" priority="17571" percent="1" rank="10"/>
    <cfRule type="cellIs" dxfId="16511" priority="17572" operator="lessThan">
      <formula>0.96</formula>
    </cfRule>
    <cfRule type="top10" dxfId="16510" priority="17573" percent="1" rank="10"/>
  </conditionalFormatting>
  <conditionalFormatting sqref="L13">
    <cfRule type="top10" dxfId="16509" priority="17574" percent="1" rank="10"/>
  </conditionalFormatting>
  <conditionalFormatting sqref="L13">
    <cfRule type="top10" dxfId="16508" priority="17575" rank="10"/>
    <cfRule type="top10" dxfId="16507" priority="17576" percent="1" rank="10"/>
  </conditionalFormatting>
  <conditionalFormatting sqref="L13">
    <cfRule type="top10" dxfId="16506" priority="17577" percent="1" rank="10"/>
    <cfRule type="cellIs" dxfId="16505" priority="17578" operator="lessThan">
      <formula>0.96</formula>
    </cfRule>
    <cfRule type="top10" dxfId="16504" priority="17579" rank="10"/>
    <cfRule type="top10" dxfId="16503" priority="17580" percent="1" rank="10"/>
  </conditionalFormatting>
  <conditionalFormatting sqref="L13">
    <cfRule type="top10" dxfId="16502" priority="17581" percent="1" rank="10"/>
    <cfRule type="cellIs" dxfId="16501" priority="17582" operator="between">
      <formula>0.95</formula>
      <formula>1</formula>
    </cfRule>
    <cfRule type="top10" dxfId="16500" priority="17583" percent="1" rank="10"/>
    <cfRule type="cellIs" dxfId="16499" priority="17584" operator="lessThan">
      <formula>0.96</formula>
    </cfRule>
    <cfRule type="top10" dxfId="16498" priority="17585" rank="10"/>
    <cfRule type="top10" dxfId="16497" priority="17586" percent="1" rank="10"/>
  </conditionalFormatting>
  <conditionalFormatting sqref="L13">
    <cfRule type="cellIs" dxfId="16496" priority="17587" operator="between">
      <formula>0.95</formula>
      <formula>1</formula>
    </cfRule>
    <cfRule type="top10" dxfId="16495" priority="17588" percent="1" rank="10"/>
    <cfRule type="cellIs" dxfId="16494" priority="17589" operator="lessThan">
      <formula>0.96</formula>
    </cfRule>
    <cfRule type="top10" dxfId="16493" priority="17590" rank="10"/>
    <cfRule type="top10" dxfId="16492" priority="17591" percent="1" rank="10"/>
  </conditionalFormatting>
  <conditionalFormatting sqref="L13">
    <cfRule type="top10" dxfId="16491" priority="17592" percent="1" rank="10"/>
    <cfRule type="top10" dxfId="16490" priority="17593" percent="1" rank="10"/>
    <cfRule type="cellIs" dxfId="16489" priority="17594" operator="between">
      <formula>0.95</formula>
      <formula>1</formula>
    </cfRule>
    <cfRule type="top10" dxfId="16488" priority="17595" rank="10"/>
    <cfRule type="top10" dxfId="16487" priority="17596" rank="10"/>
    <cfRule type="cellIs" dxfId="16486" priority="17597" operator="lessThan">
      <formula>0.99</formula>
    </cfRule>
    <cfRule type="top10" dxfId="16485" priority="17598" rank="10"/>
    <cfRule type="cellIs" dxfId="16484" priority="17599" operator="greaterThan">
      <formula>0.99</formula>
    </cfRule>
    <cfRule type="top10" dxfId="16483" priority="17600" percent="1" rank="10"/>
    <cfRule type="top10" dxfId="16482" priority="17601" rank="10"/>
    <cfRule type="cellIs" dxfId="16481" priority="17602" operator="lessThan">
      <formula>0.96</formula>
    </cfRule>
    <cfRule type="cellIs" dxfId="16480" priority="17603" operator="between">
      <formula>0.95</formula>
      <formula>1</formula>
    </cfRule>
    <cfRule type="cellIs" dxfId="16479" priority="17604" operator="between">
      <formula>0.95</formula>
      <formula>1</formula>
    </cfRule>
    <cfRule type="top10" dxfId="16478" priority="17605" percent="1" rank="10"/>
    <cfRule type="top10" dxfId="16477" priority="17606" percent="1" rank="10"/>
    <cfRule type="cellIs" dxfId="16476" priority="17607" operator="lessThan">
      <formula>0.96</formula>
    </cfRule>
    <cfRule type="top10" dxfId="16475" priority="17608" percent="1" rank="10"/>
  </conditionalFormatting>
  <conditionalFormatting sqref="L13">
    <cfRule type="top10" dxfId="16474" priority="17609" percent="1" rank="10"/>
    <cfRule type="top10" dxfId="16473" priority="17610" percent="1" rank="10"/>
  </conditionalFormatting>
  <conditionalFormatting sqref="L13">
    <cfRule type="cellIs" dxfId="16472" priority="17611" operator="between">
      <formula>0.95</formula>
      <formula>1</formula>
    </cfRule>
    <cfRule type="cellIs" dxfId="16471" priority="17612" operator="between">
      <formula>0.95</formula>
      <formula>1</formula>
    </cfRule>
    <cfRule type="top10" dxfId="16470" priority="17613" percent="1" rank="10"/>
    <cfRule type="cellIs" dxfId="16469" priority="17614" operator="lessThan">
      <formula>0.96</formula>
    </cfRule>
    <cfRule type="top10" dxfId="16468" priority="17615" rank="10"/>
    <cfRule type="top10" dxfId="16467" priority="17616" percent="1" rank="10"/>
  </conditionalFormatting>
  <conditionalFormatting sqref="L13">
    <cfRule type="top10" dxfId="16466" priority="17617" percent="1" rank="10"/>
    <cfRule type="cellIs" dxfId="16465" priority="17618" operator="greaterThan">
      <formula>0.99</formula>
    </cfRule>
    <cfRule type="top10" dxfId="16464" priority="17619" rank="10"/>
    <cfRule type="top10" dxfId="16463" priority="17620" rank="10"/>
    <cfRule type="cellIs" dxfId="16462" priority="17621" operator="lessThan">
      <formula>0.99</formula>
    </cfRule>
    <cfRule type="top10" dxfId="16461" priority="17622" rank="10"/>
    <cfRule type="cellIs" dxfId="16460" priority="17623" operator="greaterThan">
      <formula>0.99</formula>
    </cfRule>
    <cfRule type="top10" dxfId="16459" priority="17624" percent="1" rank="10"/>
    <cfRule type="top10" dxfId="16458" priority="17625" rank="10"/>
    <cfRule type="cellIs" dxfId="16457" priority="17626" operator="lessThan">
      <formula>0.96</formula>
    </cfRule>
    <cfRule type="cellIs" dxfId="16456" priority="17627" operator="between">
      <formula>0.95</formula>
      <formula>1</formula>
    </cfRule>
    <cfRule type="cellIs" dxfId="16455" priority="17628" operator="between">
      <formula>0.95</formula>
      <formula>1</formula>
    </cfRule>
    <cfRule type="top10" dxfId="16454" priority="17629" percent="1" rank="10"/>
    <cfRule type="top10" dxfId="16453" priority="17630" percent="1" rank="10"/>
    <cfRule type="cellIs" dxfId="16452" priority="17631" operator="lessThan">
      <formula>0.96</formula>
    </cfRule>
    <cfRule type="top10" dxfId="16451" priority="17632" percent="1" rank="10"/>
  </conditionalFormatting>
  <conditionalFormatting sqref="L13">
    <cfRule type="top10" dxfId="16450" priority="17633" percent="1" rank="10"/>
    <cfRule type="cellIs" dxfId="16449" priority="17634" operator="between">
      <formula>0.95</formula>
      <formula>1</formula>
    </cfRule>
    <cfRule type="top10" dxfId="16448" priority="17635" rank="10"/>
    <cfRule type="top10" dxfId="16447" priority="17636" rank="10"/>
    <cfRule type="cellIs" dxfId="16446" priority="17637" operator="lessThan">
      <formula>0.99</formula>
    </cfRule>
    <cfRule type="top10" dxfId="16445" priority="17638" rank="10"/>
    <cfRule type="cellIs" dxfId="16444" priority="17639" operator="greaterThan">
      <formula>0.99</formula>
    </cfRule>
    <cfRule type="top10" dxfId="16443" priority="17640" percent="1" rank="10"/>
    <cfRule type="top10" dxfId="16442" priority="17641" rank="10"/>
    <cfRule type="cellIs" dxfId="16441" priority="17642" operator="lessThan">
      <formula>0.96</formula>
    </cfRule>
    <cfRule type="cellIs" dxfId="16440" priority="17643" operator="between">
      <formula>0.95</formula>
      <formula>1</formula>
    </cfRule>
    <cfRule type="cellIs" dxfId="16439" priority="17644" operator="between">
      <formula>0.95</formula>
      <formula>1</formula>
    </cfRule>
    <cfRule type="top10" dxfId="16438" priority="17645" percent="1" rank="10"/>
    <cfRule type="top10" dxfId="16437" priority="17646" percent="1" rank="10"/>
    <cfRule type="cellIs" dxfId="16436" priority="17647" operator="lessThan">
      <formula>0.96</formula>
    </cfRule>
    <cfRule type="top10" dxfId="16435" priority="17648" percent="1" rank="10"/>
  </conditionalFormatting>
  <conditionalFormatting sqref="L17">
    <cfRule type="top10" dxfId="16434" priority="15297" rank="10"/>
    <cfRule type="cellIs" dxfId="16433" priority="15298" operator="greaterThan">
      <formula>100</formula>
    </cfRule>
    <cfRule type="cellIs" dxfId="16432" priority="15299" operator="greaterThan">
      <formula>1.03</formula>
    </cfRule>
    <cfRule type="cellIs" dxfId="16431" priority="15300" operator="greaterThan">
      <formula>1.03</formula>
    </cfRule>
    <cfRule type="cellIs" dxfId="16430" priority="15541" operator="lessThan">
      <formula>0.96</formula>
    </cfRule>
    <cfRule type="cellIs" dxfId="16429" priority="15542" operator="between">
      <formula>0.95</formula>
      <formula>0.99</formula>
    </cfRule>
    <cfRule type="cellIs" dxfId="16428" priority="15543" operator="between">
      <formula>0.95</formula>
      <formula>1</formula>
    </cfRule>
  </conditionalFormatting>
  <conditionalFormatting sqref="L17">
    <cfRule type="top10" dxfId="16427" priority="15515" rank="10"/>
    <cfRule type="cellIs" dxfId="16426" priority="15516" operator="greaterThan">
      <formula>0.99</formula>
    </cfRule>
    <cfRule type="cellIs" dxfId="16425" priority="15517" operator="between">
      <formula>0.95</formula>
      <formula>1</formula>
    </cfRule>
    <cfRule type="cellIs" dxfId="16424" priority="15518" operator="lessThan">
      <formula>0.96</formula>
    </cfRule>
    <cfRule type="cellIs" dxfId="16423" priority="15519" operator="greaterThan">
      <formula>0.99</formula>
    </cfRule>
    <cfRule type="cellIs" dxfId="16422" priority="15520" operator="between">
      <formula>0.95</formula>
      <formula>1</formula>
    </cfRule>
    <cfRule type="cellIs" dxfId="16421" priority="15521" operator="lessThan">
      <formula>0.96</formula>
    </cfRule>
    <cfRule type="cellIs" dxfId="16420" priority="15522" operator="greaterThan">
      <formula>0.99</formula>
    </cfRule>
    <cfRule type="cellIs" dxfId="16419" priority="15523" operator="between">
      <formula>0.95</formula>
      <formula>1</formula>
    </cfRule>
    <cfRule type="cellIs" dxfId="16418" priority="15524" operator="greaterThan">
      <formula>0.99</formula>
    </cfRule>
    <cfRule type="cellIs" dxfId="16417" priority="15525" operator="between">
      <formula>0.95</formula>
      <formula>1</formula>
    </cfRule>
    <cfRule type="cellIs" dxfId="16416" priority="15526" operator="lessThan">
      <formula>0.96</formula>
    </cfRule>
    <cfRule type="cellIs" dxfId="16415" priority="15527" operator="lessThan">
      <formula>0</formula>
    </cfRule>
    <cfRule type="cellIs" dxfId="16414" priority="15528" operator="greaterThan">
      <formula>0.99</formula>
    </cfRule>
    <cfRule type="cellIs" dxfId="16413" priority="15529" operator="between">
      <formula>0.95</formula>
      <formula>1</formula>
    </cfRule>
    <cfRule type="cellIs" dxfId="16412" priority="15530" operator="lessThan">
      <formula>0.96</formula>
    </cfRule>
    <cfRule type="cellIs" dxfId="16411" priority="15531" operator="greaterThan">
      <formula>0.99</formula>
    </cfRule>
    <cfRule type="cellIs" dxfId="16410" priority="15532" operator="between">
      <formula>0.95</formula>
      <formula>1</formula>
    </cfRule>
    <cfRule type="cellIs" dxfId="16409" priority="15533" operator="lessThan">
      <formula>0.96</formula>
    </cfRule>
    <cfRule type="cellIs" dxfId="16408" priority="15534" operator="greaterThan">
      <formula>0.99</formula>
    </cfRule>
    <cfRule type="cellIs" dxfId="16407" priority="15535" operator="between">
      <formula>0.95</formula>
      <formula>1</formula>
    </cfRule>
    <cfRule type="cellIs" dxfId="16406" priority="15536" operator="lessThan">
      <formula>0.96</formula>
    </cfRule>
    <cfRule type="cellIs" dxfId="16405" priority="15537" operator="lessThan">
      <formula>0.96</formula>
    </cfRule>
    <cfRule type="cellIs" dxfId="16404" priority="15538" operator="greaterThan">
      <formula>0.99</formula>
    </cfRule>
    <cfRule type="cellIs" dxfId="16403" priority="15539" operator="between">
      <formula>0.95</formula>
      <formula>1</formula>
    </cfRule>
    <cfRule type="cellIs" dxfId="16402" priority="15540" operator="lessThan">
      <formula>0.96</formula>
    </cfRule>
  </conditionalFormatting>
  <conditionalFormatting sqref="L17">
    <cfRule type="top10" dxfId="16401" priority="15509" rank="10"/>
    <cfRule type="cellIs" dxfId="16400" priority="15510" operator="greaterThan">
      <formula>0.99</formula>
    </cfRule>
    <cfRule type="top10" dxfId="16399" priority="15511" rank="10"/>
    <cfRule type="cellIs" dxfId="16398" priority="15512" operator="lessThan">
      <formula>0.96</formula>
    </cfRule>
    <cfRule type="top10" dxfId="16397" priority="15513" percent="1" rank="99"/>
    <cfRule type="cellIs" dxfId="16396" priority="15514" operator="lessThan">
      <formula>0.96</formula>
    </cfRule>
  </conditionalFormatting>
  <conditionalFormatting sqref="L17">
    <cfRule type="top10" dxfId="16395" priority="15508" rank="10"/>
  </conditionalFormatting>
  <conditionalFormatting sqref="L17">
    <cfRule type="cellIs" dxfId="16394" priority="15503" operator="greaterThan">
      <formula>0.99</formula>
    </cfRule>
    <cfRule type="cellIs" dxfId="16393" priority="15504" operator="between">
      <formula>0.95</formula>
      <formula>1</formula>
    </cfRule>
    <cfRule type="cellIs" dxfId="16392" priority="15505" operator="lessThan">
      <formula>0.96</formula>
    </cfRule>
    <cfRule type="cellIs" dxfId="16391" priority="15506" operator="lessThan">
      <formula>0.96</formula>
    </cfRule>
    <cfRule type="top10" dxfId="16390" priority="15507" percent="1" rank="10"/>
  </conditionalFormatting>
  <conditionalFormatting sqref="L17">
    <cfRule type="cellIs" dxfId="16389" priority="15494" operator="lessThan">
      <formula>1</formula>
    </cfRule>
    <cfRule type="cellIs" dxfId="16388" priority="15495" operator="between">
      <formula>0.95</formula>
      <formula>1</formula>
    </cfRule>
    <cfRule type="cellIs" dxfId="16387" priority="15496" operator="lessThan">
      <formula>0.96</formula>
    </cfRule>
    <cfRule type="cellIs" dxfId="16386" priority="15497" operator="between">
      <formula>0.95</formula>
      <formula>1</formula>
    </cfRule>
    <cfRule type="cellIs" dxfId="16385" priority="15498" operator="between">
      <formula>0.95</formula>
      <formula>1</formula>
    </cfRule>
    <cfRule type="top10" dxfId="16384" priority="15499" percent="1" rank="10"/>
    <cfRule type="top10" dxfId="16383" priority="15500" percent="1" rank="10"/>
    <cfRule type="cellIs" dxfId="16382" priority="15501" operator="lessThan">
      <formula>0.96</formula>
    </cfRule>
    <cfRule type="top10" dxfId="16381" priority="15502" percent="1" rank="10"/>
  </conditionalFormatting>
  <conditionalFormatting sqref="L17">
    <cfRule type="top10" dxfId="16380" priority="15491" percent="1" rank="10"/>
    <cfRule type="cellIs" dxfId="16379" priority="15492" operator="lessThan">
      <formula>0.96</formula>
    </cfRule>
    <cfRule type="top10" dxfId="16378" priority="15493" percent="1" rank="10"/>
  </conditionalFormatting>
  <conditionalFormatting sqref="L17">
    <cfRule type="top10" dxfId="16377" priority="15490" rank="10"/>
  </conditionalFormatting>
  <conditionalFormatting sqref="L17">
    <cfRule type="top10" dxfId="16376" priority="15487" rank="10"/>
    <cfRule type="top10" dxfId="16375" priority="15488" rank="10"/>
    <cfRule type="top10" dxfId="16374" priority="15489" rank="10"/>
  </conditionalFormatting>
  <conditionalFormatting sqref="L17">
    <cfRule type="cellIs" dxfId="16373" priority="15479" operator="between">
      <formula>0.95</formula>
      <formula>1</formula>
    </cfRule>
    <cfRule type="cellIs" dxfId="16372" priority="15480" operator="lessThan">
      <formula>0.96</formula>
    </cfRule>
    <cfRule type="cellIs" dxfId="16371" priority="15481" operator="between">
      <formula>0.95</formula>
      <formula>1</formula>
    </cfRule>
    <cfRule type="cellIs" dxfId="16370" priority="15482" operator="between">
      <formula>0.95</formula>
      <formula>1</formula>
    </cfRule>
    <cfRule type="top10" dxfId="16369" priority="15483" percent="1" rank="10"/>
    <cfRule type="top10" dxfId="16368" priority="15484" percent="1" rank="10"/>
    <cfRule type="cellIs" dxfId="16367" priority="15485" operator="lessThan">
      <formula>0.96</formula>
    </cfRule>
    <cfRule type="top10" dxfId="16366" priority="15486" percent="1" rank="10"/>
  </conditionalFormatting>
  <conditionalFormatting sqref="L17">
    <cfRule type="top10" dxfId="16365" priority="15470" rank="10"/>
    <cfRule type="top10" dxfId="16364" priority="15471" rank="10"/>
    <cfRule type="cellIs" dxfId="16363" priority="15472" operator="lessThan">
      <formula>0.96</formula>
    </cfRule>
    <cfRule type="cellIs" dxfId="16362" priority="15473" operator="between">
      <formula>0.95</formula>
      <formula>1</formula>
    </cfRule>
    <cfRule type="cellIs" dxfId="16361" priority="15474" operator="between">
      <formula>0.95</formula>
      <formula>1</formula>
    </cfRule>
    <cfRule type="top10" dxfId="16360" priority="15475" percent="1" rank="10"/>
    <cfRule type="top10" dxfId="16359" priority="15476" percent="1" rank="10"/>
    <cfRule type="cellIs" dxfId="16358" priority="15477" operator="lessThan">
      <formula>0.96</formula>
    </cfRule>
    <cfRule type="top10" dxfId="16357" priority="15478" percent="1" rank="10"/>
  </conditionalFormatting>
  <conditionalFormatting sqref="L17">
    <cfRule type="cellIs" dxfId="16356" priority="15463" operator="lessThan">
      <formula>0.96</formula>
    </cfRule>
    <cfRule type="cellIs" dxfId="16355" priority="15464" operator="between">
      <formula>0.95</formula>
      <formula>1</formula>
    </cfRule>
    <cfRule type="cellIs" dxfId="16354" priority="15465" operator="between">
      <formula>0.95</formula>
      <formula>1</formula>
    </cfRule>
    <cfRule type="top10" dxfId="16353" priority="15466" percent="1" rank="10"/>
    <cfRule type="top10" dxfId="16352" priority="15467" percent="1" rank="10"/>
    <cfRule type="cellIs" dxfId="16351" priority="15468" operator="lessThan">
      <formula>0.96</formula>
    </cfRule>
    <cfRule type="top10" dxfId="16350" priority="15469" percent="1" rank="10"/>
  </conditionalFormatting>
  <conditionalFormatting sqref="L17">
    <cfRule type="top10" dxfId="16349" priority="15460" percent="1" rank="10"/>
    <cfRule type="top10" dxfId="16348" priority="15461" rank="10"/>
    <cfRule type="top10" dxfId="16347" priority="15462" percent="1" rank="10"/>
  </conditionalFormatting>
  <conditionalFormatting sqref="L17">
    <cfRule type="top10" dxfId="16346" priority="15458" rank="10"/>
    <cfRule type="top10" dxfId="16345" priority="15459" rank="10"/>
  </conditionalFormatting>
  <conditionalFormatting sqref="L17">
    <cfRule type="top10" dxfId="16344" priority="15448" rank="10"/>
    <cfRule type="top10" dxfId="16343" priority="15449" rank="10"/>
    <cfRule type="cellIs" dxfId="16342" priority="15450" operator="between">
      <formula>0.95</formula>
      <formula>1</formula>
    </cfRule>
    <cfRule type="cellIs" dxfId="16341" priority="15451" operator="lessThan">
      <formula>0.96</formula>
    </cfRule>
    <cfRule type="cellIs" dxfId="16340" priority="15452" operator="between">
      <formula>0.95</formula>
      <formula>1</formula>
    </cfRule>
    <cfRule type="cellIs" dxfId="16339" priority="15453" operator="between">
      <formula>0.95</formula>
      <formula>1</formula>
    </cfRule>
    <cfRule type="top10" dxfId="16338" priority="15454" percent="1" rank="10"/>
    <cfRule type="top10" dxfId="16337" priority="15455" percent="1" rank="10"/>
    <cfRule type="cellIs" dxfId="16336" priority="15456" operator="lessThan">
      <formula>0.96</formula>
    </cfRule>
    <cfRule type="top10" dxfId="16335" priority="15457" percent="1" rank="10"/>
  </conditionalFormatting>
  <conditionalFormatting sqref="L17">
    <cfRule type="top10" dxfId="16334" priority="15440" rank="10"/>
    <cfRule type="cellIs" dxfId="16333" priority="15441" operator="lessThan">
      <formula>0.96</formula>
    </cfRule>
    <cfRule type="cellIs" dxfId="16332" priority="15442" operator="between">
      <formula>0.95</formula>
      <formula>1</formula>
    </cfRule>
    <cfRule type="cellIs" dxfId="16331" priority="15443" operator="between">
      <formula>0.95</formula>
      <formula>1</formula>
    </cfRule>
    <cfRule type="top10" dxfId="16330" priority="15444" percent="1" rank="10"/>
    <cfRule type="top10" dxfId="16329" priority="15445" percent="1" rank="10"/>
    <cfRule type="cellIs" dxfId="16328" priority="15446" operator="lessThan">
      <formula>0.96</formula>
    </cfRule>
    <cfRule type="top10" dxfId="16327" priority="15447" percent="1" rank="10"/>
  </conditionalFormatting>
  <conditionalFormatting sqref="L17">
    <cfRule type="top10" dxfId="16326" priority="15427" rank="10"/>
    <cfRule type="cellIs" dxfId="16325" priority="15428" operator="lessThan">
      <formula>0.99</formula>
    </cfRule>
    <cfRule type="top10" dxfId="16324" priority="15429" rank="10"/>
    <cfRule type="cellIs" dxfId="16323" priority="15430" operator="greaterThan">
      <formula>0.99</formula>
    </cfRule>
    <cfRule type="top10" dxfId="16322" priority="15431" percent="1" rank="10"/>
    <cfRule type="top10" dxfId="16321" priority="15432" rank="10"/>
    <cfRule type="cellIs" dxfId="16320" priority="15433" operator="lessThan">
      <formula>0.96</formula>
    </cfRule>
    <cfRule type="cellIs" dxfId="16319" priority="15434" operator="between">
      <formula>0.95</formula>
      <formula>1</formula>
    </cfRule>
    <cfRule type="cellIs" dxfId="16318" priority="15435" operator="between">
      <formula>0.95</formula>
      <formula>1</formula>
    </cfRule>
    <cfRule type="top10" dxfId="16317" priority="15436" percent="1" rank="10"/>
    <cfRule type="top10" dxfId="16316" priority="15437" percent="1" rank="10"/>
    <cfRule type="cellIs" dxfId="16315" priority="15438" operator="lessThan">
      <formula>0.96</formula>
    </cfRule>
    <cfRule type="top10" dxfId="16314" priority="15439" percent="1" rank="10"/>
  </conditionalFormatting>
  <conditionalFormatting sqref="L17">
    <cfRule type="top10" dxfId="16313" priority="15413" rank="10"/>
    <cfRule type="top10" dxfId="16312" priority="15414" rank="10"/>
    <cfRule type="cellIs" dxfId="16311" priority="15415" operator="lessThan">
      <formula>0.99</formula>
    </cfRule>
    <cfRule type="top10" dxfId="16310" priority="15416" rank="10"/>
    <cfRule type="cellIs" dxfId="16309" priority="15417" operator="greaterThan">
      <formula>0.99</formula>
    </cfRule>
    <cfRule type="top10" dxfId="16308" priority="15418" percent="1" rank="10"/>
    <cfRule type="top10" dxfId="16307" priority="15419" rank="10"/>
    <cfRule type="cellIs" dxfId="16306" priority="15420" operator="lessThan">
      <formula>0.96</formula>
    </cfRule>
    <cfRule type="cellIs" dxfId="16305" priority="15421" operator="between">
      <formula>0.95</formula>
      <formula>1</formula>
    </cfRule>
    <cfRule type="cellIs" dxfId="16304" priority="15422" operator="between">
      <formula>0.95</formula>
      <formula>1</formula>
    </cfRule>
    <cfRule type="top10" dxfId="16303" priority="15423" percent="1" rank="10"/>
    <cfRule type="top10" dxfId="16302" priority="15424" percent="1" rank="10"/>
    <cfRule type="cellIs" dxfId="16301" priority="15425" operator="lessThan">
      <formula>0.96</formula>
    </cfRule>
    <cfRule type="top10" dxfId="16300" priority="15426" percent="1" rank="10"/>
  </conditionalFormatting>
  <conditionalFormatting sqref="L17">
    <cfRule type="cellIs" dxfId="16299" priority="15410" operator="between">
      <formula>0.95</formula>
      <formula>1</formula>
    </cfRule>
    <cfRule type="cellIs" dxfId="16298" priority="15411" operator="between">
      <formula>0.95</formula>
      <formula>1</formula>
    </cfRule>
    <cfRule type="top10" dxfId="16297" priority="15412" rank="10"/>
  </conditionalFormatting>
  <conditionalFormatting sqref="L17">
    <cfRule type="cellIs" dxfId="16296" priority="15401" operator="between">
      <formula>0.95</formula>
      <formula>1</formula>
    </cfRule>
    <cfRule type="cellIs" dxfId="16295" priority="15402" operator="between">
      <formula>0.95</formula>
      <formula>1</formula>
    </cfRule>
    <cfRule type="cellIs" dxfId="16294" priority="15403" operator="lessThan">
      <formula>0.96</formula>
    </cfRule>
    <cfRule type="cellIs" dxfId="16293" priority="15404" operator="between">
      <formula>0.95</formula>
      <formula>1</formula>
    </cfRule>
    <cfRule type="cellIs" dxfId="16292" priority="15405" operator="between">
      <formula>0.95</formula>
      <formula>1</formula>
    </cfRule>
    <cfRule type="top10" dxfId="16291" priority="15406" percent="1" rank="10"/>
    <cfRule type="top10" dxfId="16290" priority="15407" percent="1" rank="10"/>
    <cfRule type="cellIs" dxfId="16289" priority="15408" operator="lessThan">
      <formula>0.96</formula>
    </cfRule>
    <cfRule type="top10" dxfId="16288" priority="15409" percent="1" rank="10"/>
  </conditionalFormatting>
  <conditionalFormatting sqref="L17">
    <cfRule type="top10" dxfId="16287" priority="15391" rank="10"/>
    <cfRule type="top10" dxfId="16286" priority="15392" rank="10"/>
    <cfRule type="top10" dxfId="16285" priority="15393" rank="10"/>
    <cfRule type="cellIs" dxfId="16284" priority="15394" operator="lessThan">
      <formula>0.96</formula>
    </cfRule>
    <cfRule type="cellIs" dxfId="16283" priority="15395" operator="between">
      <formula>0.95</formula>
      <formula>1</formula>
    </cfRule>
    <cfRule type="cellIs" dxfId="16282" priority="15396" operator="between">
      <formula>0.95</formula>
      <formula>1</formula>
    </cfRule>
    <cfRule type="top10" dxfId="16281" priority="15397" percent="1" rank="10"/>
    <cfRule type="top10" dxfId="16280" priority="15398" percent="1" rank="10"/>
    <cfRule type="cellIs" dxfId="16279" priority="15399" operator="lessThan">
      <formula>0.96</formula>
    </cfRule>
    <cfRule type="top10" dxfId="16278" priority="15400" percent="1" rank="10"/>
  </conditionalFormatting>
  <conditionalFormatting sqref="L17">
    <cfRule type="top10" dxfId="16277" priority="15376" percent="1" rank="10"/>
    <cfRule type="top10" dxfId="16276" priority="15377" rank="10"/>
    <cfRule type="top10" dxfId="16275" priority="15378" rank="10"/>
    <cfRule type="cellIs" dxfId="16274" priority="15379" operator="lessThan">
      <formula>0.99</formula>
    </cfRule>
    <cfRule type="top10" dxfId="16273" priority="15380" rank="10"/>
    <cfRule type="cellIs" dxfId="16272" priority="15381" operator="greaterThan">
      <formula>0.99</formula>
    </cfRule>
    <cfRule type="top10" dxfId="16271" priority="15382" percent="1" rank="10"/>
    <cfRule type="top10" dxfId="16270" priority="15383" rank="10"/>
    <cfRule type="cellIs" dxfId="16269" priority="15384" operator="lessThan">
      <formula>0.96</formula>
    </cfRule>
    <cfRule type="cellIs" dxfId="16268" priority="15385" operator="between">
      <formula>0.95</formula>
      <formula>1</formula>
    </cfRule>
    <cfRule type="cellIs" dxfId="16267" priority="15386" operator="between">
      <formula>0.95</formula>
      <formula>1</formula>
    </cfRule>
    <cfRule type="top10" dxfId="16266" priority="15387" percent="1" rank="10"/>
    <cfRule type="top10" dxfId="16265" priority="15388" percent="1" rank="10"/>
    <cfRule type="cellIs" dxfId="16264" priority="15389" operator="lessThan">
      <formula>0.96</formula>
    </cfRule>
    <cfRule type="top10" dxfId="16263" priority="15390" percent="1" rank="10"/>
  </conditionalFormatting>
  <conditionalFormatting sqref="L17">
    <cfRule type="top10" dxfId="16262" priority="15375" percent="1" rank="10"/>
  </conditionalFormatting>
  <conditionalFormatting sqref="L17">
    <cfRule type="top10" dxfId="16261" priority="15373" rank="10"/>
    <cfRule type="top10" dxfId="16260" priority="15374" percent="1" rank="10"/>
  </conditionalFormatting>
  <conditionalFormatting sqref="L17">
    <cfRule type="top10" dxfId="16259" priority="15369" percent="1" rank="10"/>
    <cfRule type="cellIs" dxfId="16258" priority="15370" operator="lessThan">
      <formula>0.96</formula>
    </cfRule>
    <cfRule type="top10" dxfId="16257" priority="15371" rank="10"/>
    <cfRule type="top10" dxfId="16256" priority="15372" percent="1" rank="10"/>
  </conditionalFormatting>
  <conditionalFormatting sqref="L17">
    <cfRule type="top10" dxfId="16255" priority="15363" percent="1" rank="10"/>
    <cfRule type="cellIs" dxfId="16254" priority="15364" operator="between">
      <formula>0.95</formula>
      <formula>1</formula>
    </cfRule>
    <cfRule type="top10" dxfId="16253" priority="15365" percent="1" rank="10"/>
    <cfRule type="cellIs" dxfId="16252" priority="15366" operator="lessThan">
      <formula>0.96</formula>
    </cfRule>
    <cfRule type="top10" dxfId="16251" priority="15367" rank="10"/>
    <cfRule type="top10" dxfId="16250" priority="15368" percent="1" rank="10"/>
  </conditionalFormatting>
  <conditionalFormatting sqref="L17">
    <cfRule type="cellIs" dxfId="16249" priority="15358" operator="between">
      <formula>0.95</formula>
      <formula>1</formula>
    </cfRule>
    <cfRule type="top10" dxfId="16248" priority="15359" percent="1" rank="10"/>
    <cfRule type="cellIs" dxfId="16247" priority="15360" operator="lessThan">
      <formula>0.96</formula>
    </cfRule>
    <cfRule type="top10" dxfId="16246" priority="15361" rank="10"/>
    <cfRule type="top10" dxfId="16245" priority="15362" percent="1" rank="10"/>
  </conditionalFormatting>
  <conditionalFormatting sqref="L17">
    <cfRule type="top10" dxfId="16244" priority="15341" percent="1" rank="10"/>
    <cfRule type="top10" dxfId="16243" priority="15342" percent="1" rank="10"/>
    <cfRule type="cellIs" dxfId="16242" priority="15343" operator="between">
      <formula>0.95</formula>
      <formula>1</formula>
    </cfRule>
    <cfRule type="top10" dxfId="16241" priority="15344" rank="10"/>
    <cfRule type="top10" dxfId="16240" priority="15345" rank="10"/>
    <cfRule type="cellIs" dxfId="16239" priority="15346" operator="lessThan">
      <formula>0.99</formula>
    </cfRule>
    <cfRule type="top10" dxfId="16238" priority="15347" rank="10"/>
    <cfRule type="cellIs" dxfId="16237" priority="15348" operator="greaterThan">
      <formula>0.99</formula>
    </cfRule>
    <cfRule type="top10" dxfId="16236" priority="15349" percent="1" rank="10"/>
    <cfRule type="top10" dxfId="16235" priority="15350" rank="10"/>
    <cfRule type="cellIs" dxfId="16234" priority="15351" operator="lessThan">
      <formula>0.96</formula>
    </cfRule>
    <cfRule type="cellIs" dxfId="16233" priority="15352" operator="between">
      <formula>0.95</formula>
      <formula>1</formula>
    </cfRule>
    <cfRule type="cellIs" dxfId="16232" priority="15353" operator="between">
      <formula>0.95</formula>
      <formula>1</formula>
    </cfRule>
    <cfRule type="top10" dxfId="16231" priority="15354" percent="1" rank="10"/>
    <cfRule type="top10" dxfId="16230" priority="15355" percent="1" rank="10"/>
    <cfRule type="cellIs" dxfId="16229" priority="15356" operator="lessThan">
      <formula>0.96</formula>
    </cfRule>
    <cfRule type="top10" dxfId="16228" priority="15357" percent="1" rank="10"/>
  </conditionalFormatting>
  <conditionalFormatting sqref="L17">
    <cfRule type="top10" dxfId="16227" priority="15339" percent="1" rank="10"/>
    <cfRule type="top10" dxfId="16226" priority="15340" percent="1" rank="10"/>
  </conditionalFormatting>
  <conditionalFormatting sqref="L17">
    <cfRule type="cellIs" dxfId="16225" priority="15333" operator="between">
      <formula>0.95</formula>
      <formula>1</formula>
    </cfRule>
    <cfRule type="cellIs" dxfId="16224" priority="15334" operator="between">
      <formula>0.95</formula>
      <formula>1</formula>
    </cfRule>
    <cfRule type="top10" dxfId="16223" priority="15335" percent="1" rank="10"/>
    <cfRule type="cellIs" dxfId="16222" priority="15336" operator="lessThan">
      <formula>0.96</formula>
    </cfRule>
    <cfRule type="top10" dxfId="16221" priority="15337" rank="10"/>
    <cfRule type="top10" dxfId="16220" priority="15338" percent="1" rank="10"/>
  </conditionalFormatting>
  <conditionalFormatting sqref="L17">
    <cfRule type="top10" dxfId="16219" priority="15317" percent="1" rank="10"/>
    <cfRule type="cellIs" dxfId="16218" priority="15318" operator="greaterThan">
      <formula>0.99</formula>
    </cfRule>
    <cfRule type="top10" dxfId="16217" priority="15319" rank="10"/>
    <cfRule type="top10" dxfId="16216" priority="15320" rank="10"/>
    <cfRule type="cellIs" dxfId="16215" priority="15321" operator="lessThan">
      <formula>0.99</formula>
    </cfRule>
    <cfRule type="top10" dxfId="16214" priority="15322" rank="10"/>
    <cfRule type="cellIs" dxfId="16213" priority="15323" operator="greaterThan">
      <formula>0.99</formula>
    </cfRule>
    <cfRule type="top10" dxfId="16212" priority="15324" percent="1" rank="10"/>
    <cfRule type="top10" dxfId="16211" priority="15325" rank="10"/>
    <cfRule type="cellIs" dxfId="16210" priority="15326" operator="lessThan">
      <formula>0.96</formula>
    </cfRule>
    <cfRule type="cellIs" dxfId="16209" priority="15327" operator="between">
      <formula>0.95</formula>
      <formula>1</formula>
    </cfRule>
    <cfRule type="cellIs" dxfId="16208" priority="15328" operator="between">
      <formula>0.95</formula>
      <formula>1</formula>
    </cfRule>
    <cfRule type="top10" dxfId="16207" priority="15329" percent="1" rank="10"/>
    <cfRule type="top10" dxfId="16206" priority="15330" percent="1" rank="10"/>
    <cfRule type="cellIs" dxfId="16205" priority="15331" operator="lessThan">
      <formula>0.96</formula>
    </cfRule>
    <cfRule type="top10" dxfId="16204" priority="15332" percent="1" rank="10"/>
  </conditionalFormatting>
  <conditionalFormatting sqref="L17">
    <cfRule type="top10" dxfId="16203" priority="15301" percent="1" rank="10"/>
    <cfRule type="cellIs" dxfId="16202" priority="15302" operator="between">
      <formula>0.95</formula>
      <formula>1</formula>
    </cfRule>
    <cfRule type="top10" dxfId="16201" priority="15303" rank="10"/>
    <cfRule type="top10" dxfId="16200" priority="15304" rank="10"/>
    <cfRule type="cellIs" dxfId="16199" priority="15305" operator="lessThan">
      <formula>0.99</formula>
    </cfRule>
    <cfRule type="top10" dxfId="16198" priority="15306" rank="10"/>
    <cfRule type="cellIs" dxfId="16197" priority="15307" operator="greaterThan">
      <formula>0.99</formula>
    </cfRule>
    <cfRule type="top10" dxfId="16196" priority="15308" percent="1" rank="10"/>
    <cfRule type="top10" dxfId="16195" priority="15309" rank="10"/>
    <cfRule type="cellIs" dxfId="16194" priority="15310" operator="lessThan">
      <formula>0.96</formula>
    </cfRule>
    <cfRule type="cellIs" dxfId="16193" priority="15311" operator="between">
      <formula>0.95</formula>
      <formula>1</formula>
    </cfRule>
    <cfRule type="cellIs" dxfId="16192" priority="15312" operator="between">
      <formula>0.95</formula>
      <formula>1</formula>
    </cfRule>
    <cfRule type="top10" dxfId="16191" priority="15313" percent="1" rank="10"/>
    <cfRule type="top10" dxfId="16190" priority="15314" percent="1" rank="10"/>
    <cfRule type="cellIs" dxfId="16189" priority="15315" operator="lessThan">
      <formula>0.96</formula>
    </cfRule>
    <cfRule type="top10" dxfId="16188" priority="15316" percent="1" rank="10"/>
  </conditionalFormatting>
  <conditionalFormatting sqref="L21 L23:L24">
    <cfRule type="top10" dxfId="16187" priority="17649" rank="10"/>
    <cfRule type="cellIs" dxfId="16186" priority="17650" operator="greaterThan">
      <formula>0.99</formula>
    </cfRule>
    <cfRule type="cellIs" dxfId="16185" priority="17651" operator="between">
      <formula>0.95</formula>
      <formula>1</formula>
    </cfRule>
    <cfRule type="cellIs" dxfId="16184" priority="17652" operator="lessThan">
      <formula>0.96</formula>
    </cfRule>
    <cfRule type="cellIs" dxfId="16183" priority="17653" operator="greaterThan">
      <formula>0.99</formula>
    </cfRule>
    <cfRule type="cellIs" dxfId="16182" priority="17654" operator="between">
      <formula>0.95</formula>
      <formula>1</formula>
    </cfRule>
    <cfRule type="cellIs" dxfId="16181" priority="17655" operator="lessThan">
      <formula>0.96</formula>
    </cfRule>
    <cfRule type="cellIs" dxfId="16180" priority="17656" operator="greaterThan">
      <formula>0.99</formula>
    </cfRule>
    <cfRule type="cellIs" dxfId="16179" priority="17657" operator="between">
      <formula>0.95</formula>
      <formula>1</formula>
    </cfRule>
    <cfRule type="cellIs" dxfId="16178" priority="17658" operator="greaterThan">
      <formula>0.99</formula>
    </cfRule>
    <cfRule type="cellIs" dxfId="16177" priority="17659" operator="between">
      <formula>0.95</formula>
      <formula>1</formula>
    </cfRule>
    <cfRule type="cellIs" dxfId="16176" priority="17660" operator="lessThan">
      <formula>0.96</formula>
    </cfRule>
    <cfRule type="cellIs" dxfId="16175" priority="17661" operator="lessThan">
      <formula>0</formula>
    </cfRule>
    <cfRule type="cellIs" dxfId="16174" priority="17662" operator="greaterThan">
      <formula>0.99</formula>
    </cfRule>
    <cfRule type="cellIs" dxfId="16173" priority="17663" operator="between">
      <formula>0.95</formula>
      <formula>1</formula>
    </cfRule>
    <cfRule type="cellIs" dxfId="16172" priority="17664" operator="lessThan">
      <formula>0.96</formula>
    </cfRule>
    <cfRule type="cellIs" dxfId="16171" priority="17665" operator="greaterThan">
      <formula>0.99</formula>
    </cfRule>
    <cfRule type="cellIs" dxfId="16170" priority="17666" operator="between">
      <formula>0.95</formula>
      <formula>1</formula>
    </cfRule>
    <cfRule type="cellIs" dxfId="16169" priority="17667" operator="lessThan">
      <formula>0.96</formula>
    </cfRule>
    <cfRule type="cellIs" dxfId="16168" priority="17668" operator="greaterThan">
      <formula>0.99</formula>
    </cfRule>
    <cfRule type="cellIs" dxfId="16167" priority="17669" operator="between">
      <formula>0.95</formula>
      <formula>1</formula>
    </cfRule>
    <cfRule type="cellIs" dxfId="16166" priority="17670" operator="lessThan">
      <formula>0.96</formula>
    </cfRule>
    <cfRule type="cellIs" dxfId="16165" priority="17671" operator="lessThan">
      <formula>0.96</formula>
    </cfRule>
    <cfRule type="cellIs" dxfId="16164" priority="17672" operator="greaterThan">
      <formula>0.99</formula>
    </cfRule>
    <cfRule type="cellIs" dxfId="16163" priority="17673" operator="between">
      <formula>0.95</formula>
      <formula>1</formula>
    </cfRule>
    <cfRule type="cellIs" dxfId="16162" priority="17674" operator="lessThan">
      <formula>0.96</formula>
    </cfRule>
  </conditionalFormatting>
  <conditionalFormatting sqref="L21 L23:L24">
    <cfRule type="top10" dxfId="16161" priority="17675" rank="10"/>
    <cfRule type="cellIs" dxfId="16160" priority="17676" operator="greaterThan">
      <formula>0.99</formula>
    </cfRule>
    <cfRule type="top10" dxfId="16159" priority="17677" rank="10"/>
    <cfRule type="cellIs" dxfId="16158" priority="17678" operator="lessThan">
      <formula>0.96</formula>
    </cfRule>
    <cfRule type="top10" dxfId="16157" priority="17679" percent="1" rank="99"/>
    <cfRule type="cellIs" dxfId="16156" priority="17680" operator="lessThan">
      <formula>0.96</formula>
    </cfRule>
  </conditionalFormatting>
  <conditionalFormatting sqref="L21 L23:L24">
    <cfRule type="top10" dxfId="16155" priority="17681" rank="10"/>
  </conditionalFormatting>
  <conditionalFormatting sqref="L21 L23:L24">
    <cfRule type="cellIs" dxfId="16154" priority="17682" operator="greaterThan">
      <formula>0.99</formula>
    </cfRule>
    <cfRule type="cellIs" dxfId="16153" priority="17683" operator="between">
      <formula>0.95</formula>
      <formula>1</formula>
    </cfRule>
    <cfRule type="cellIs" dxfId="16152" priority="17684" operator="lessThan">
      <formula>0.96</formula>
    </cfRule>
    <cfRule type="cellIs" dxfId="16151" priority="17685" operator="lessThan">
      <formula>0.96</formula>
    </cfRule>
    <cfRule type="top10" dxfId="16150" priority="17686" percent="1" rank="10"/>
  </conditionalFormatting>
  <conditionalFormatting sqref="L21 L23:L24">
    <cfRule type="cellIs" dxfId="16149" priority="17687" operator="lessThan">
      <formula>1</formula>
    </cfRule>
    <cfRule type="cellIs" dxfId="16148" priority="17688" operator="between">
      <formula>0.95</formula>
      <formula>1</formula>
    </cfRule>
    <cfRule type="cellIs" dxfId="16147" priority="17689" operator="lessThan">
      <formula>0.96</formula>
    </cfRule>
    <cfRule type="cellIs" dxfId="16146" priority="17690" operator="between">
      <formula>0.95</formula>
      <formula>1</formula>
    </cfRule>
    <cfRule type="cellIs" dxfId="16145" priority="17691" operator="between">
      <formula>0.95</formula>
      <formula>1</formula>
    </cfRule>
    <cfRule type="top10" dxfId="16144" priority="17692" percent="1" rank="10"/>
    <cfRule type="top10" dxfId="16143" priority="17693" percent="1" rank="10"/>
    <cfRule type="cellIs" dxfId="16142" priority="17694" operator="lessThan">
      <formula>0.96</formula>
    </cfRule>
    <cfRule type="top10" dxfId="16141" priority="17695" percent="1" rank="10"/>
  </conditionalFormatting>
  <conditionalFormatting sqref="L21 L23:L24">
    <cfRule type="top10" dxfId="16140" priority="17696" percent="1" rank="10"/>
    <cfRule type="cellIs" dxfId="16139" priority="17697" operator="lessThan">
      <formula>0.96</formula>
    </cfRule>
    <cfRule type="top10" dxfId="16138" priority="17698" percent="1" rank="10"/>
  </conditionalFormatting>
  <conditionalFormatting sqref="L21 L23:L24">
    <cfRule type="top10" dxfId="16137" priority="17699" rank="10"/>
  </conditionalFormatting>
  <conditionalFormatting sqref="L21 L23:L24">
    <cfRule type="top10" dxfId="16136" priority="17700" rank="10"/>
    <cfRule type="top10" dxfId="16135" priority="17701" rank="10"/>
    <cfRule type="top10" dxfId="16134" priority="17702" rank="10"/>
  </conditionalFormatting>
  <conditionalFormatting sqref="L21 L23:L24">
    <cfRule type="cellIs" dxfId="16133" priority="17703" operator="between">
      <formula>0.95</formula>
      <formula>1</formula>
    </cfRule>
    <cfRule type="cellIs" dxfId="16132" priority="17704" operator="lessThan">
      <formula>0.96</formula>
    </cfRule>
    <cfRule type="cellIs" dxfId="16131" priority="17705" operator="between">
      <formula>0.95</formula>
      <formula>1</formula>
    </cfRule>
    <cfRule type="cellIs" dxfId="16130" priority="17706" operator="between">
      <formula>0.95</formula>
      <formula>1</formula>
    </cfRule>
    <cfRule type="top10" dxfId="16129" priority="17707" percent="1" rank="10"/>
    <cfRule type="top10" dxfId="16128" priority="17708" percent="1" rank="10"/>
    <cfRule type="cellIs" dxfId="16127" priority="17709" operator="lessThan">
      <formula>0.96</formula>
    </cfRule>
    <cfRule type="top10" dxfId="16126" priority="17710" percent="1" rank="10"/>
  </conditionalFormatting>
  <conditionalFormatting sqref="L21 L23:L24">
    <cfRule type="top10" dxfId="16125" priority="17711" rank="10"/>
    <cfRule type="top10" dxfId="16124" priority="17712" rank="10"/>
    <cfRule type="cellIs" dxfId="16123" priority="17713" operator="lessThan">
      <formula>0.96</formula>
    </cfRule>
    <cfRule type="cellIs" dxfId="16122" priority="17714" operator="between">
      <formula>0.95</formula>
      <formula>1</formula>
    </cfRule>
    <cfRule type="cellIs" dxfId="16121" priority="17715" operator="between">
      <formula>0.95</formula>
      <formula>1</formula>
    </cfRule>
    <cfRule type="top10" dxfId="16120" priority="17716" percent="1" rank="10"/>
    <cfRule type="top10" dxfId="16119" priority="17717" percent="1" rank="10"/>
    <cfRule type="cellIs" dxfId="16118" priority="17718" operator="lessThan">
      <formula>0.96</formula>
    </cfRule>
    <cfRule type="top10" dxfId="16117" priority="17719" percent="1" rank="10"/>
  </conditionalFormatting>
  <conditionalFormatting sqref="L21 L23:L24">
    <cfRule type="cellIs" dxfId="16116" priority="17720" operator="lessThan">
      <formula>0.96</formula>
    </cfRule>
    <cfRule type="cellIs" dxfId="16115" priority="17721" operator="between">
      <formula>0.95</formula>
      <formula>1</formula>
    </cfRule>
    <cfRule type="cellIs" dxfId="16114" priority="17722" operator="between">
      <formula>0.95</formula>
      <formula>1</formula>
    </cfRule>
    <cfRule type="top10" dxfId="16113" priority="17723" percent="1" rank="10"/>
    <cfRule type="top10" dxfId="16112" priority="17724" percent="1" rank="10"/>
    <cfRule type="cellIs" dxfId="16111" priority="17725" operator="lessThan">
      <formula>0.96</formula>
    </cfRule>
    <cfRule type="top10" dxfId="16110" priority="17726" percent="1" rank="10"/>
  </conditionalFormatting>
  <conditionalFormatting sqref="L21 L23:L24">
    <cfRule type="top10" dxfId="16109" priority="17727" percent="1" rank="10"/>
    <cfRule type="top10" dxfId="16108" priority="17728" rank="10"/>
    <cfRule type="top10" dxfId="16107" priority="17729" percent="1" rank="10"/>
  </conditionalFormatting>
  <conditionalFormatting sqref="L21 L23:L24">
    <cfRule type="top10" dxfId="16106" priority="17730" rank="10"/>
    <cfRule type="top10" dxfId="16105" priority="17731" rank="10"/>
  </conditionalFormatting>
  <conditionalFormatting sqref="L21 L23:L24">
    <cfRule type="top10" dxfId="16104" priority="17732" rank="10"/>
    <cfRule type="top10" dxfId="16103" priority="17733" rank="10"/>
    <cfRule type="cellIs" dxfId="16102" priority="17734" operator="between">
      <formula>0.95</formula>
      <formula>1</formula>
    </cfRule>
    <cfRule type="cellIs" dxfId="16101" priority="17735" operator="lessThan">
      <formula>0.96</formula>
    </cfRule>
    <cfRule type="cellIs" dxfId="16100" priority="17736" operator="between">
      <formula>0.95</formula>
      <formula>1</formula>
    </cfRule>
    <cfRule type="cellIs" dxfId="16099" priority="17737" operator="between">
      <formula>0.95</formula>
      <formula>1</formula>
    </cfRule>
    <cfRule type="top10" dxfId="16098" priority="17738" percent="1" rank="10"/>
    <cfRule type="top10" dxfId="16097" priority="17739" percent="1" rank="10"/>
    <cfRule type="cellIs" dxfId="16096" priority="17740" operator="lessThan">
      <formula>0.96</formula>
    </cfRule>
    <cfRule type="top10" dxfId="16095" priority="17741" percent="1" rank="10"/>
  </conditionalFormatting>
  <conditionalFormatting sqref="L21 L23:L24">
    <cfRule type="top10" dxfId="16094" priority="17742" rank="10"/>
    <cfRule type="cellIs" dxfId="16093" priority="17743" operator="lessThan">
      <formula>0.96</formula>
    </cfRule>
    <cfRule type="cellIs" dxfId="16092" priority="17744" operator="between">
      <formula>0.95</formula>
      <formula>1</formula>
    </cfRule>
    <cfRule type="cellIs" dxfId="16091" priority="17745" operator="between">
      <formula>0.95</formula>
      <formula>1</formula>
    </cfRule>
    <cfRule type="top10" dxfId="16090" priority="17746" percent="1" rank="10"/>
    <cfRule type="top10" dxfId="16089" priority="17747" percent="1" rank="10"/>
    <cfRule type="cellIs" dxfId="16088" priority="17748" operator="lessThan">
      <formula>0.96</formula>
    </cfRule>
    <cfRule type="top10" dxfId="16087" priority="17749" percent="1" rank="10"/>
  </conditionalFormatting>
  <conditionalFormatting sqref="L21 L23:L24">
    <cfRule type="top10" dxfId="16086" priority="17750" rank="10"/>
    <cfRule type="cellIs" dxfId="16085" priority="17751" operator="lessThan">
      <formula>0.99</formula>
    </cfRule>
    <cfRule type="top10" dxfId="16084" priority="17752" rank="10"/>
    <cfRule type="cellIs" dxfId="16083" priority="17753" operator="greaterThan">
      <formula>0.99</formula>
    </cfRule>
    <cfRule type="top10" dxfId="16082" priority="17754" percent="1" rank="10"/>
    <cfRule type="top10" dxfId="16081" priority="17755" rank="10"/>
    <cfRule type="cellIs" dxfId="16080" priority="17756" operator="lessThan">
      <formula>0.96</formula>
    </cfRule>
    <cfRule type="cellIs" dxfId="16079" priority="17757" operator="between">
      <formula>0.95</formula>
      <formula>1</formula>
    </cfRule>
    <cfRule type="cellIs" dxfId="16078" priority="17758" operator="between">
      <formula>0.95</formula>
      <formula>1</formula>
    </cfRule>
    <cfRule type="top10" dxfId="16077" priority="17759" percent="1" rank="10"/>
    <cfRule type="top10" dxfId="16076" priority="17760" percent="1" rank="10"/>
    <cfRule type="cellIs" dxfId="16075" priority="17761" operator="lessThan">
      <formula>0.96</formula>
    </cfRule>
    <cfRule type="top10" dxfId="16074" priority="17762" percent="1" rank="10"/>
  </conditionalFormatting>
  <conditionalFormatting sqref="L21 L23:L24">
    <cfRule type="top10" dxfId="16073" priority="17763" rank="10"/>
    <cfRule type="top10" dxfId="16072" priority="17764" rank="10"/>
    <cfRule type="cellIs" dxfId="16071" priority="17765" operator="lessThan">
      <formula>0.99</formula>
    </cfRule>
    <cfRule type="top10" dxfId="16070" priority="17766" rank="10"/>
    <cfRule type="cellIs" dxfId="16069" priority="17767" operator="greaterThan">
      <formula>0.99</formula>
    </cfRule>
    <cfRule type="top10" dxfId="16068" priority="17768" percent="1" rank="10"/>
    <cfRule type="top10" dxfId="16067" priority="17769" rank="10"/>
    <cfRule type="cellIs" dxfId="16066" priority="17770" operator="lessThan">
      <formula>0.96</formula>
    </cfRule>
    <cfRule type="cellIs" dxfId="16065" priority="17771" operator="between">
      <formula>0.95</formula>
      <formula>1</formula>
    </cfRule>
    <cfRule type="cellIs" dxfId="16064" priority="17772" operator="between">
      <formula>0.95</formula>
      <formula>1</formula>
    </cfRule>
    <cfRule type="top10" dxfId="16063" priority="17773" percent="1" rank="10"/>
    <cfRule type="top10" dxfId="16062" priority="17774" percent="1" rank="10"/>
    <cfRule type="cellIs" dxfId="16061" priority="17775" operator="lessThan">
      <formula>0.96</formula>
    </cfRule>
    <cfRule type="top10" dxfId="16060" priority="17776" percent="1" rank="10"/>
  </conditionalFormatting>
  <conditionalFormatting sqref="L21 L23:L24">
    <cfRule type="cellIs" dxfId="16059" priority="17777" operator="between">
      <formula>0.95</formula>
      <formula>1</formula>
    </cfRule>
    <cfRule type="cellIs" dxfId="16058" priority="17778" operator="between">
      <formula>0.95</formula>
      <formula>1</formula>
    </cfRule>
    <cfRule type="top10" dxfId="16057" priority="17779" rank="10"/>
  </conditionalFormatting>
  <conditionalFormatting sqref="L21 L23:L24">
    <cfRule type="cellIs" dxfId="16056" priority="17780" operator="between">
      <formula>0.95</formula>
      <formula>1</formula>
    </cfRule>
    <cfRule type="cellIs" dxfId="16055" priority="17781" operator="between">
      <formula>0.95</formula>
      <formula>1</formula>
    </cfRule>
    <cfRule type="cellIs" dxfId="16054" priority="17782" operator="lessThan">
      <formula>0.96</formula>
    </cfRule>
    <cfRule type="cellIs" dxfId="16053" priority="17783" operator="between">
      <formula>0.95</formula>
      <formula>1</formula>
    </cfRule>
    <cfRule type="cellIs" dxfId="16052" priority="17784" operator="between">
      <formula>0.95</formula>
      <formula>1</formula>
    </cfRule>
    <cfRule type="top10" dxfId="16051" priority="17785" percent="1" rank="10"/>
    <cfRule type="top10" dxfId="16050" priority="17786" percent="1" rank="10"/>
    <cfRule type="cellIs" dxfId="16049" priority="17787" operator="lessThan">
      <formula>0.96</formula>
    </cfRule>
    <cfRule type="top10" dxfId="16048" priority="17788" percent="1" rank="10"/>
  </conditionalFormatting>
  <conditionalFormatting sqref="L21 L23:L24">
    <cfRule type="top10" dxfId="16047" priority="17789" rank="10"/>
    <cfRule type="top10" dxfId="16046" priority="17790" rank="10"/>
    <cfRule type="top10" dxfId="16045" priority="17791" rank="10"/>
    <cfRule type="cellIs" dxfId="16044" priority="17792" operator="lessThan">
      <formula>0.96</formula>
    </cfRule>
    <cfRule type="cellIs" dxfId="16043" priority="17793" operator="between">
      <formula>0.95</formula>
      <formula>1</formula>
    </cfRule>
    <cfRule type="cellIs" dxfId="16042" priority="17794" operator="between">
      <formula>0.95</formula>
      <formula>1</formula>
    </cfRule>
    <cfRule type="top10" dxfId="16041" priority="17795" percent="1" rank="10"/>
    <cfRule type="top10" dxfId="16040" priority="17796" percent="1" rank="10"/>
    <cfRule type="cellIs" dxfId="16039" priority="17797" operator="lessThan">
      <formula>0.96</formula>
    </cfRule>
    <cfRule type="top10" dxfId="16038" priority="17798" percent="1" rank="10"/>
  </conditionalFormatting>
  <conditionalFormatting sqref="L21 L23:L24">
    <cfRule type="top10" dxfId="16037" priority="17799" percent="1" rank="10"/>
    <cfRule type="top10" dxfId="16036" priority="17800" rank="10"/>
    <cfRule type="top10" dxfId="16035" priority="17801" rank="10"/>
    <cfRule type="cellIs" dxfId="16034" priority="17802" operator="lessThan">
      <formula>0.99</formula>
    </cfRule>
    <cfRule type="top10" dxfId="16033" priority="17803" rank="10"/>
    <cfRule type="cellIs" dxfId="16032" priority="17804" operator="greaterThan">
      <formula>0.99</formula>
    </cfRule>
    <cfRule type="top10" dxfId="16031" priority="17805" percent="1" rank="10"/>
    <cfRule type="top10" dxfId="16030" priority="17806" rank="10"/>
    <cfRule type="cellIs" dxfId="16029" priority="17807" operator="lessThan">
      <formula>0.96</formula>
    </cfRule>
    <cfRule type="cellIs" dxfId="16028" priority="17808" operator="between">
      <formula>0.95</formula>
      <formula>1</formula>
    </cfRule>
    <cfRule type="cellIs" dxfId="16027" priority="17809" operator="between">
      <formula>0.95</formula>
      <formula>1</formula>
    </cfRule>
    <cfRule type="top10" dxfId="16026" priority="17810" percent="1" rank="10"/>
    <cfRule type="top10" dxfId="16025" priority="17811" percent="1" rank="10"/>
    <cfRule type="cellIs" dxfId="16024" priority="17812" operator="lessThan">
      <formula>0.96</formula>
    </cfRule>
    <cfRule type="top10" dxfId="16023" priority="17813" percent="1" rank="10"/>
  </conditionalFormatting>
  <conditionalFormatting sqref="L21 L23:L24">
    <cfRule type="top10" dxfId="16022" priority="17814" percent="1" rank="10"/>
  </conditionalFormatting>
  <conditionalFormatting sqref="L21 L23:L24">
    <cfRule type="top10" dxfId="16021" priority="17815" rank="10"/>
    <cfRule type="top10" dxfId="16020" priority="17816" percent="1" rank="10"/>
  </conditionalFormatting>
  <conditionalFormatting sqref="L21 L23:L24">
    <cfRule type="top10" dxfId="16019" priority="17817" percent="1" rank="10"/>
    <cfRule type="cellIs" dxfId="16018" priority="17818" operator="lessThan">
      <formula>0.96</formula>
    </cfRule>
    <cfRule type="top10" dxfId="16017" priority="17819" rank="10"/>
    <cfRule type="top10" dxfId="16016" priority="17820" percent="1" rank="10"/>
  </conditionalFormatting>
  <conditionalFormatting sqref="L21 L23:L24">
    <cfRule type="top10" dxfId="16015" priority="17821" percent="1" rank="10"/>
    <cfRule type="cellIs" dxfId="16014" priority="17822" operator="between">
      <formula>0.95</formula>
      <formula>1</formula>
    </cfRule>
    <cfRule type="top10" dxfId="16013" priority="17823" percent="1" rank="10"/>
    <cfRule type="cellIs" dxfId="16012" priority="17824" operator="lessThan">
      <formula>0.96</formula>
    </cfRule>
    <cfRule type="top10" dxfId="16011" priority="17825" rank="10"/>
    <cfRule type="top10" dxfId="16010" priority="17826" percent="1" rank="10"/>
  </conditionalFormatting>
  <conditionalFormatting sqref="L21 L23:L24">
    <cfRule type="cellIs" dxfId="16009" priority="17827" operator="between">
      <formula>0.95</formula>
      <formula>1</formula>
    </cfRule>
    <cfRule type="top10" dxfId="16008" priority="17828" percent="1" rank="10"/>
    <cfRule type="cellIs" dxfId="16007" priority="17829" operator="lessThan">
      <formula>0.96</formula>
    </cfRule>
    <cfRule type="top10" dxfId="16006" priority="17830" rank="10"/>
    <cfRule type="top10" dxfId="16005" priority="17831" percent="1" rank="10"/>
  </conditionalFormatting>
  <conditionalFormatting sqref="L21 L23:L24">
    <cfRule type="top10" dxfId="16004" priority="17832" percent="1" rank="10"/>
    <cfRule type="top10" dxfId="16003" priority="17833" percent="1" rank="10"/>
    <cfRule type="cellIs" dxfId="16002" priority="17834" operator="between">
      <formula>0.95</formula>
      <formula>1</formula>
    </cfRule>
    <cfRule type="top10" dxfId="16001" priority="17835" rank="10"/>
    <cfRule type="top10" dxfId="16000" priority="17836" rank="10"/>
    <cfRule type="cellIs" dxfId="15999" priority="17837" operator="lessThan">
      <formula>0.99</formula>
    </cfRule>
    <cfRule type="top10" dxfId="15998" priority="17838" rank="10"/>
    <cfRule type="cellIs" dxfId="15997" priority="17839" operator="greaterThan">
      <formula>0.99</formula>
    </cfRule>
    <cfRule type="top10" dxfId="15996" priority="17840" percent="1" rank="10"/>
    <cfRule type="top10" dxfId="15995" priority="17841" rank="10"/>
    <cfRule type="cellIs" dxfId="15994" priority="17842" operator="lessThan">
      <formula>0.96</formula>
    </cfRule>
    <cfRule type="cellIs" dxfId="15993" priority="17843" operator="between">
      <formula>0.95</formula>
      <formula>1</formula>
    </cfRule>
    <cfRule type="cellIs" dxfId="15992" priority="17844" operator="between">
      <formula>0.95</formula>
      <formula>1</formula>
    </cfRule>
    <cfRule type="top10" dxfId="15991" priority="17845" percent="1" rank="10"/>
    <cfRule type="top10" dxfId="15990" priority="17846" percent="1" rank="10"/>
    <cfRule type="cellIs" dxfId="15989" priority="17847" operator="lessThan">
      <formula>0.96</formula>
    </cfRule>
    <cfRule type="top10" dxfId="15988" priority="17848" percent="1" rank="10"/>
  </conditionalFormatting>
  <conditionalFormatting sqref="L21 L23:L24">
    <cfRule type="top10" dxfId="15987" priority="17849" percent="1" rank="10"/>
    <cfRule type="top10" dxfId="15986" priority="17850" percent="1" rank="10"/>
  </conditionalFormatting>
  <conditionalFormatting sqref="L21 L23:L24">
    <cfRule type="cellIs" dxfId="15985" priority="17851" operator="between">
      <formula>0.95</formula>
      <formula>1</formula>
    </cfRule>
    <cfRule type="cellIs" dxfId="15984" priority="17852" operator="between">
      <formula>0.95</formula>
      <formula>1</formula>
    </cfRule>
    <cfRule type="top10" dxfId="15983" priority="17853" percent="1" rank="10"/>
    <cfRule type="cellIs" dxfId="15982" priority="17854" operator="lessThan">
      <formula>0.96</formula>
    </cfRule>
    <cfRule type="top10" dxfId="15981" priority="17855" rank="10"/>
    <cfRule type="top10" dxfId="15980" priority="17856" percent="1" rank="10"/>
  </conditionalFormatting>
  <conditionalFormatting sqref="L21 L23:L24">
    <cfRule type="top10" dxfId="15979" priority="17857" percent="1" rank="10"/>
    <cfRule type="cellIs" dxfId="15978" priority="17858" operator="greaterThan">
      <formula>0.99</formula>
    </cfRule>
    <cfRule type="top10" dxfId="15977" priority="17859" rank="10"/>
    <cfRule type="top10" dxfId="15976" priority="17860" rank="10"/>
    <cfRule type="cellIs" dxfId="15975" priority="17861" operator="lessThan">
      <formula>0.99</formula>
    </cfRule>
    <cfRule type="top10" dxfId="15974" priority="17862" rank="10"/>
    <cfRule type="cellIs" dxfId="15973" priority="17863" operator="greaterThan">
      <formula>0.99</formula>
    </cfRule>
    <cfRule type="top10" dxfId="15972" priority="17864" percent="1" rank="10"/>
    <cfRule type="top10" dxfId="15971" priority="17865" rank="10"/>
    <cfRule type="cellIs" dxfId="15970" priority="17866" operator="lessThan">
      <formula>0.96</formula>
    </cfRule>
    <cfRule type="cellIs" dxfId="15969" priority="17867" operator="between">
      <formula>0.95</formula>
      <formula>1</formula>
    </cfRule>
    <cfRule type="cellIs" dxfId="15968" priority="17868" operator="between">
      <formula>0.95</formula>
      <formula>1</formula>
    </cfRule>
    <cfRule type="top10" dxfId="15967" priority="17869" percent="1" rank="10"/>
    <cfRule type="top10" dxfId="15966" priority="17870" percent="1" rank="10"/>
    <cfRule type="cellIs" dxfId="15965" priority="17871" operator="lessThan">
      <formula>0.96</formula>
    </cfRule>
    <cfRule type="top10" dxfId="15964" priority="17872" percent="1" rank="10"/>
  </conditionalFormatting>
  <conditionalFormatting sqref="L21 L23:L24">
    <cfRule type="top10" dxfId="15963" priority="17873" percent="1" rank="10"/>
    <cfRule type="cellIs" dxfId="15962" priority="17874" operator="between">
      <formula>0.95</formula>
      <formula>1</formula>
    </cfRule>
    <cfRule type="top10" dxfId="15961" priority="17875" rank="10"/>
    <cfRule type="top10" dxfId="15960" priority="17876" rank="10"/>
    <cfRule type="cellIs" dxfId="15959" priority="17877" operator="lessThan">
      <formula>0.99</formula>
    </cfRule>
    <cfRule type="top10" dxfId="15958" priority="17878" rank="10"/>
    <cfRule type="cellIs" dxfId="15957" priority="17879" operator="greaterThan">
      <formula>0.99</formula>
    </cfRule>
    <cfRule type="top10" dxfId="15956" priority="17880" percent="1" rank="10"/>
    <cfRule type="top10" dxfId="15955" priority="17881" rank="10"/>
    <cfRule type="cellIs" dxfId="15954" priority="17882" operator="lessThan">
      <formula>0.96</formula>
    </cfRule>
    <cfRule type="cellIs" dxfId="15953" priority="17883" operator="between">
      <formula>0.95</formula>
      <formula>1</formula>
    </cfRule>
    <cfRule type="cellIs" dxfId="15952" priority="17884" operator="between">
      <formula>0.95</formula>
      <formula>1</formula>
    </cfRule>
    <cfRule type="top10" dxfId="15951" priority="17885" percent="1" rank="10"/>
    <cfRule type="top10" dxfId="15950" priority="17886" percent="1" rank="10"/>
    <cfRule type="cellIs" dxfId="15949" priority="17887" operator="lessThan">
      <formula>0.96</formula>
    </cfRule>
    <cfRule type="top10" dxfId="15948" priority="17888" percent="1" rank="10"/>
  </conditionalFormatting>
  <conditionalFormatting sqref="L19">
    <cfRule type="cellIs" dxfId="15947" priority="15296" operator="between">
      <formula>0.95</formula>
      <formula>1</formula>
    </cfRule>
  </conditionalFormatting>
  <conditionalFormatting sqref="L19">
    <cfRule type="cellIs" dxfId="15946" priority="15279" operator="greaterThan">
      <formula>0.99</formula>
    </cfRule>
    <cfRule type="cellIs" dxfId="15945" priority="15295" operator="greaterThan">
      <formula>0.99</formula>
    </cfRule>
  </conditionalFormatting>
  <conditionalFormatting sqref="L19">
    <cfRule type="cellIs" dxfId="15944" priority="15289" operator="greaterThan">
      <formula>0.99</formula>
    </cfRule>
    <cfRule type="cellIs" dxfId="15943" priority="15290" operator="between">
      <formula>0.95</formula>
      <formula>1</formula>
    </cfRule>
    <cfRule type="cellIs" dxfId="15942" priority="15291" operator="lessThan">
      <formula>0.96</formula>
    </cfRule>
    <cfRule type="cellIs" dxfId="15941" priority="15292" operator="greaterThan">
      <formula>0.99</formula>
    </cfRule>
    <cfRule type="cellIs" dxfId="15940" priority="15293" operator="between">
      <formula>0.95</formula>
      <formula>1</formula>
    </cfRule>
    <cfRule type="cellIs" dxfId="15939" priority="15294" operator="lessThan">
      <formula>0.96</formula>
    </cfRule>
  </conditionalFormatting>
  <conditionalFormatting sqref="L19">
    <cfRule type="cellIs" dxfId="15938" priority="15287" operator="greaterThan">
      <formula>0.99</formula>
    </cfRule>
    <cfRule type="cellIs" dxfId="15937" priority="15288" operator="between">
      <formula>0.95</formula>
      <formula>1</formula>
    </cfRule>
  </conditionalFormatting>
  <conditionalFormatting sqref="L19">
    <cfRule type="cellIs" dxfId="15936" priority="15286" operator="lessThan">
      <formula>0.96</formula>
    </cfRule>
  </conditionalFormatting>
  <conditionalFormatting sqref="L19">
    <cfRule type="cellIs" dxfId="15935" priority="15281" operator="greaterThan">
      <formula>0.99</formula>
    </cfRule>
    <cfRule type="cellIs" dxfId="15934" priority="15282" operator="between">
      <formula>0.95</formula>
      <formula>1</formula>
    </cfRule>
    <cfRule type="cellIs" dxfId="15933" priority="15283" operator="lessThan">
      <formula>0.96</formula>
    </cfRule>
    <cfRule type="cellIs" dxfId="15932" priority="15284" operator="greaterThan">
      <formula>0.99</formula>
    </cfRule>
    <cfRule type="cellIs" dxfId="15931" priority="15285" operator="lessThan">
      <formula>0.96</formula>
    </cfRule>
  </conditionalFormatting>
  <conditionalFormatting sqref="L19">
    <cfRule type="cellIs" dxfId="15930" priority="15280" operator="greaterThan">
      <formula>0.99</formula>
    </cfRule>
  </conditionalFormatting>
  <conditionalFormatting sqref="L11">
    <cfRule type="cellIs" dxfId="15929" priority="15278" operator="between">
      <formula>0.95</formula>
      <formula>1</formula>
    </cfRule>
  </conditionalFormatting>
  <conditionalFormatting sqref="L11">
    <cfRule type="cellIs" dxfId="15928" priority="15261" operator="greaterThan">
      <formula>0.99</formula>
    </cfRule>
    <cfRule type="cellIs" dxfId="15927" priority="15277" operator="greaterThan">
      <formula>0.99</formula>
    </cfRule>
  </conditionalFormatting>
  <conditionalFormatting sqref="L11">
    <cfRule type="cellIs" dxfId="15926" priority="15271" operator="greaterThan">
      <formula>0.99</formula>
    </cfRule>
    <cfRule type="cellIs" dxfId="15925" priority="15272" operator="between">
      <formula>0.95</formula>
      <formula>1</formula>
    </cfRule>
    <cfRule type="cellIs" dxfId="15924" priority="15273" operator="lessThan">
      <formula>0.96</formula>
    </cfRule>
    <cfRule type="cellIs" dxfId="15923" priority="15274" operator="greaterThan">
      <formula>0.99</formula>
    </cfRule>
    <cfRule type="cellIs" dxfId="15922" priority="15275" operator="between">
      <formula>0.95</formula>
      <formula>1</formula>
    </cfRule>
    <cfRule type="cellIs" dxfId="15921" priority="15276" operator="lessThan">
      <formula>0.96</formula>
    </cfRule>
  </conditionalFormatting>
  <conditionalFormatting sqref="L11">
    <cfRule type="cellIs" dxfId="15920" priority="15269" operator="greaterThan">
      <formula>0.99</formula>
    </cfRule>
    <cfRule type="cellIs" dxfId="15919" priority="15270" operator="between">
      <formula>0.95</formula>
      <formula>1</formula>
    </cfRule>
  </conditionalFormatting>
  <conditionalFormatting sqref="L11">
    <cfRule type="cellIs" dxfId="15918" priority="15268" operator="lessThan">
      <formula>0.96</formula>
    </cfRule>
  </conditionalFormatting>
  <conditionalFormatting sqref="L11">
    <cfRule type="cellIs" dxfId="15917" priority="15263" operator="greaterThan">
      <formula>0.99</formula>
    </cfRule>
    <cfRule type="cellIs" dxfId="15916" priority="15264" operator="between">
      <formula>0.95</formula>
      <formula>1</formula>
    </cfRule>
    <cfRule type="cellIs" dxfId="15915" priority="15265" operator="lessThan">
      <formula>0.96</formula>
    </cfRule>
    <cfRule type="cellIs" dxfId="15914" priority="15266" operator="greaterThan">
      <formula>0.99</formula>
    </cfRule>
    <cfRule type="cellIs" dxfId="15913" priority="15267" operator="lessThan">
      <formula>0.96</formula>
    </cfRule>
  </conditionalFormatting>
  <conditionalFormatting sqref="L11">
    <cfRule type="cellIs" dxfId="15912" priority="15262" operator="greaterThan">
      <formula>0.99</formula>
    </cfRule>
  </conditionalFormatting>
  <conditionalFormatting sqref="L27">
    <cfRule type="cellIs" dxfId="15911" priority="14829" operator="greaterThan">
      <formula>0.99</formula>
    </cfRule>
    <cfRule type="cellIs" dxfId="15910" priority="15260" operator="greaterThan">
      <formula>0.99</formula>
    </cfRule>
  </conditionalFormatting>
  <conditionalFormatting sqref="L27">
    <cfRule type="cellIs" dxfId="15909" priority="15254" operator="greaterThan">
      <formula>0.99</formula>
    </cfRule>
    <cfRule type="cellIs" dxfId="15908" priority="15255" operator="between">
      <formula>0.95</formula>
      <formula>1</formula>
    </cfRule>
    <cfRule type="cellIs" dxfId="15907" priority="15256" operator="lessThan">
      <formula>0.96</formula>
    </cfRule>
    <cfRule type="cellIs" dxfId="15906" priority="15257" operator="greaterThan">
      <formula>0.99</formula>
    </cfRule>
    <cfRule type="cellIs" dxfId="15905" priority="15258" operator="between">
      <formula>0.95</formula>
      <formula>1</formula>
    </cfRule>
    <cfRule type="cellIs" dxfId="15904" priority="15259" operator="lessThan">
      <formula>0.96</formula>
    </cfRule>
  </conditionalFormatting>
  <conditionalFormatting sqref="L27">
    <cfRule type="cellIs" dxfId="15903" priority="15252" operator="greaterThan">
      <formula>0.99</formula>
    </cfRule>
    <cfRule type="cellIs" dxfId="15902" priority="15253" operator="between">
      <formula>0.95</formula>
      <formula>1</formula>
    </cfRule>
  </conditionalFormatting>
  <conditionalFormatting sqref="L27">
    <cfRule type="cellIs" dxfId="15901" priority="15251" operator="lessThan">
      <formula>0.96</formula>
    </cfRule>
  </conditionalFormatting>
  <conditionalFormatting sqref="L27">
    <cfRule type="cellIs" dxfId="15900" priority="15246" operator="greaterThan">
      <formula>0.99</formula>
    </cfRule>
    <cfRule type="cellIs" dxfId="15899" priority="15247" operator="between">
      <formula>0.95</formula>
      <formula>1</formula>
    </cfRule>
    <cfRule type="cellIs" dxfId="15898" priority="15248" operator="lessThan">
      <formula>0.96</formula>
    </cfRule>
    <cfRule type="cellIs" dxfId="15897" priority="15249" operator="greaterThan">
      <formula>0.99</formula>
    </cfRule>
    <cfRule type="cellIs" dxfId="15896" priority="15250" operator="lessThan">
      <formula>0.96</formula>
    </cfRule>
  </conditionalFormatting>
  <conditionalFormatting sqref="L27">
    <cfRule type="cellIs" dxfId="15895" priority="15007" operator="greaterThan">
      <formula>0.99</formula>
    </cfRule>
    <cfRule type="cellIs" dxfId="15894" priority="15008" operator="between">
      <formula>0.95</formula>
      <formula>1</formula>
    </cfRule>
    <cfRule type="cellIs" dxfId="15893" priority="15009" operator="lessThan">
      <formula>0.96</formula>
    </cfRule>
    <cfRule type="cellIs" dxfId="15892" priority="15010" operator="greaterThan">
      <formula>0.99</formula>
    </cfRule>
    <cfRule type="cellIs" dxfId="15891" priority="15011" operator="between">
      <formula>0.95</formula>
      <formula>1</formula>
    </cfRule>
    <cfRule type="cellIs" dxfId="15890" priority="15012" operator="lessThan">
      <formula>0.96</formula>
    </cfRule>
    <cfRule type="cellIs" dxfId="15889" priority="15013" operator="greaterThan">
      <formula>0.99</formula>
    </cfRule>
    <cfRule type="cellIs" dxfId="15888" priority="15014" operator="between">
      <formula>0.95</formula>
      <formula>1</formula>
    </cfRule>
    <cfRule type="cellIs" dxfId="15887" priority="15015" operator="greaterThan">
      <formula>0.99</formula>
    </cfRule>
    <cfRule type="cellIs" dxfId="15886" priority="15016" operator="between">
      <formula>0.95</formula>
      <formula>1</formula>
    </cfRule>
    <cfRule type="cellIs" dxfId="15885" priority="15017" operator="lessThan">
      <formula>0.96</formula>
    </cfRule>
    <cfRule type="cellIs" dxfId="15884" priority="15018" operator="lessThan">
      <formula>0</formula>
    </cfRule>
    <cfRule type="cellIs" dxfId="15883" priority="15019" operator="greaterThan">
      <formula>0.99</formula>
    </cfRule>
    <cfRule type="cellIs" dxfId="15882" priority="15020" operator="between">
      <formula>0.95</formula>
      <formula>1</formula>
    </cfRule>
    <cfRule type="cellIs" dxfId="15881" priority="15021" operator="lessThan">
      <formula>0.96</formula>
    </cfRule>
    <cfRule type="cellIs" dxfId="15880" priority="15022" operator="greaterThan">
      <formula>0.99</formula>
    </cfRule>
    <cfRule type="cellIs" dxfId="15879" priority="15023" operator="between">
      <formula>0.95</formula>
      <formula>1</formula>
    </cfRule>
    <cfRule type="cellIs" dxfId="15878" priority="15024" operator="lessThan">
      <formula>0.96</formula>
    </cfRule>
    <cfRule type="cellIs" dxfId="15877" priority="15025" operator="greaterThan">
      <formula>0.99</formula>
    </cfRule>
    <cfRule type="cellIs" dxfId="15876" priority="15026" operator="between">
      <formula>0.95</formula>
      <formula>1</formula>
    </cfRule>
    <cfRule type="cellIs" dxfId="15875" priority="15027" operator="lessThan">
      <formula>0.96</formula>
    </cfRule>
    <cfRule type="cellIs" dxfId="15874" priority="15028" operator="lessThan">
      <formula>0.96</formula>
    </cfRule>
    <cfRule type="cellIs" dxfId="15873" priority="15029" operator="greaterThan">
      <formula>0.99</formula>
    </cfRule>
    <cfRule type="cellIs" dxfId="15872" priority="15030" operator="between">
      <formula>0.95</formula>
      <formula>1</formula>
    </cfRule>
    <cfRule type="cellIs" dxfId="15871" priority="15031" operator="lessThan">
      <formula>0.96</formula>
    </cfRule>
  </conditionalFormatting>
  <conditionalFormatting sqref="L27">
    <cfRule type="cellIs" dxfId="15870" priority="15004" operator="lessThan">
      <formula>0.96</formula>
    </cfRule>
    <cfRule type="cellIs" dxfId="15869" priority="15005" operator="between">
      <formula>0.95</formula>
      <formula>0.99</formula>
    </cfRule>
    <cfRule type="cellIs" dxfId="15868" priority="15006" operator="between">
      <formula>0.95</formula>
      <formula>1</formula>
    </cfRule>
  </conditionalFormatting>
  <conditionalFormatting sqref="L27">
    <cfRule type="cellIs" dxfId="15867" priority="15000" operator="greaterThan">
      <formula>0.99</formula>
    </cfRule>
    <cfRule type="cellIs" dxfId="15866" priority="15001" operator="between">
      <formula>0.95</formula>
      <formula>1</formula>
    </cfRule>
    <cfRule type="cellIs" dxfId="15865" priority="15002" operator="between">
      <formula>0.95</formula>
      <formula>1</formula>
    </cfRule>
    <cfRule type="cellIs" dxfId="15864" priority="15003" operator="lessThan">
      <formula>0.95</formula>
    </cfRule>
  </conditionalFormatting>
  <conditionalFormatting sqref="L27">
    <cfRule type="cellIs" dxfId="15863" priority="14995" operator="greaterThan">
      <formula>0.99</formula>
    </cfRule>
    <cfRule type="cellIs" dxfId="15862" priority="14996" operator="between">
      <formula>0.95</formula>
      <formula>1</formula>
    </cfRule>
    <cfRule type="cellIs" dxfId="15861" priority="14997" operator="lessThan">
      <formula>0.95</formula>
    </cfRule>
    <cfRule type="cellIs" dxfId="15860" priority="14998" operator="lessThan">
      <formula>0.95</formula>
    </cfRule>
    <cfRule type="cellIs" dxfId="15859" priority="14999" operator="lessThan">
      <formula>0.95</formula>
    </cfRule>
  </conditionalFormatting>
  <conditionalFormatting sqref="L27">
    <cfRule type="cellIs" dxfId="15858" priority="14989" operator="greaterThan">
      <formula>0.99</formula>
    </cfRule>
    <cfRule type="cellIs" dxfId="15857" priority="14990" operator="between">
      <formula>0.95</formula>
      <formula>1</formula>
    </cfRule>
    <cfRule type="cellIs" dxfId="15856" priority="14991" operator="lessThan">
      <formula>0.96</formula>
    </cfRule>
    <cfRule type="cellIs" dxfId="15855" priority="14992" operator="greaterThan">
      <formula>0.99</formula>
    </cfRule>
    <cfRule type="cellIs" dxfId="15854" priority="14993" operator="between">
      <formula>0.95</formula>
      <formula>1</formula>
    </cfRule>
    <cfRule type="cellIs" dxfId="15853" priority="14994" operator="greaterThan">
      <formula>0.99</formula>
    </cfRule>
  </conditionalFormatting>
  <conditionalFormatting sqref="L27">
    <cfRule type="cellIs" dxfId="15852" priority="14986" operator="greaterThan">
      <formula>0.99</formula>
    </cfRule>
    <cfRule type="cellIs" dxfId="15851" priority="14987" operator="between">
      <formula>0.95</formula>
      <formula>0.99</formula>
    </cfRule>
    <cfRule type="cellIs" dxfId="15850" priority="14988" operator="greaterThan">
      <formula>0.96</formula>
    </cfRule>
  </conditionalFormatting>
  <conditionalFormatting sqref="L27">
    <cfRule type="cellIs" dxfId="15849" priority="14976" operator="greaterThan">
      <formula>0.99</formula>
    </cfRule>
    <cfRule type="cellIs" dxfId="15848" priority="14977" operator="greaterThan">
      <formula>0.99</formula>
    </cfRule>
    <cfRule type="cellIs" dxfId="15847" priority="14978" operator="between">
      <formula>0.95</formula>
      <formula>1</formula>
    </cfRule>
    <cfRule type="cellIs" dxfId="15846" priority="14979" operator="lessThan">
      <formula>0.96</formula>
    </cfRule>
    <cfRule type="cellIs" dxfId="15845" priority="14980" operator="greaterThan">
      <formula>0.99</formula>
    </cfRule>
    <cfRule type="cellIs" dxfId="15844" priority="14981" operator="between">
      <formula>0.95</formula>
      <formula>1</formula>
    </cfRule>
    <cfRule type="cellIs" dxfId="15843" priority="14982" operator="lessThan">
      <formula>0.96</formula>
    </cfRule>
    <cfRule type="cellIs" dxfId="15842" priority="14983" operator="greaterThan">
      <formula>0.99</formula>
    </cfRule>
    <cfRule type="cellIs" dxfId="15841" priority="14984" operator="between">
      <formula>0.95</formula>
      <formula>1</formula>
    </cfRule>
    <cfRule type="cellIs" dxfId="15840" priority="14985" operator="lessThan">
      <formula>0.96</formula>
    </cfRule>
  </conditionalFormatting>
  <conditionalFormatting sqref="L27">
    <cfRule type="cellIs" dxfId="15839" priority="14971" operator="greaterThan">
      <formula>0.99</formula>
    </cfRule>
    <cfRule type="cellIs" dxfId="15838" priority="14972" operator="between">
      <formula>0.95</formula>
      <formula>1</formula>
    </cfRule>
    <cfRule type="cellIs" dxfId="15837" priority="14973" operator="lessThan">
      <formula>0.96</formula>
    </cfRule>
    <cfRule type="cellIs" dxfId="15836" priority="14974" operator="greaterThan">
      <formula>0.99</formula>
    </cfRule>
    <cfRule type="cellIs" dxfId="15835" priority="14975" operator="between">
      <formula>0.95</formula>
      <formula>1</formula>
    </cfRule>
  </conditionalFormatting>
  <conditionalFormatting sqref="L27">
    <cfRule type="cellIs" dxfId="15834" priority="14968" operator="greaterThan">
      <formula>0.99</formula>
    </cfRule>
    <cfRule type="cellIs" dxfId="15833" priority="14969" operator="between">
      <formula>0.95</formula>
      <formula>1</formula>
    </cfRule>
    <cfRule type="cellIs" dxfId="15832" priority="14970" operator="greaterThan">
      <formula>0.99</formula>
    </cfRule>
  </conditionalFormatting>
  <conditionalFormatting sqref="L27">
    <cfRule type="cellIs" dxfId="15831" priority="14960" operator="greaterThan">
      <formula>0.99</formula>
    </cfRule>
    <cfRule type="cellIs" dxfId="15830" priority="14961" operator="between">
      <formula>0.95</formula>
      <formula>1</formula>
    </cfRule>
    <cfRule type="cellIs" dxfId="15829" priority="14962" operator="lessThan">
      <formula>0.96</formula>
    </cfRule>
    <cfRule type="cellIs" dxfId="15828" priority="14963" operator="lessThan">
      <formula>0.96</formula>
    </cfRule>
    <cfRule type="cellIs" dxfId="15827" priority="14964" operator="greaterThan">
      <formula>0.99</formula>
    </cfRule>
    <cfRule type="cellIs" dxfId="15826" priority="14965" operator="greaterThan">
      <formula>0.99</formula>
    </cfRule>
    <cfRule type="cellIs" dxfId="15825" priority="14966" operator="between">
      <formula>0.95</formula>
      <formula>1</formula>
    </cfRule>
    <cfRule type="cellIs" dxfId="15824" priority="14967" operator="lessThan">
      <formula>0.96</formula>
    </cfRule>
  </conditionalFormatting>
  <conditionalFormatting sqref="L27">
    <cfRule type="cellIs" dxfId="15823" priority="14956" operator="lessThan">
      <formula>0.96</formula>
    </cfRule>
    <cfRule type="cellIs" dxfId="15822" priority="14957" operator="between">
      <formula>0.95</formula>
      <formula>0.99</formula>
    </cfRule>
    <cfRule type="cellIs" dxfId="15821" priority="14958" operator="between">
      <formula>0.95</formula>
      <formula>1</formula>
    </cfRule>
    <cfRule type="cellIs" dxfId="15820" priority="14959" operator="between">
      <formula>0.95</formula>
      <formula>0.99</formula>
    </cfRule>
  </conditionalFormatting>
  <conditionalFormatting sqref="L27">
    <cfRule type="cellIs" dxfId="15819" priority="14952" operator="greaterThan">
      <formula>0.99</formula>
    </cfRule>
    <cfRule type="cellIs" dxfId="15818" priority="14953" operator="between">
      <formula>0.95</formula>
      <formula>1</formula>
    </cfRule>
    <cfRule type="cellIs" dxfId="15817" priority="14954" operator="lessThan">
      <formula>0.96</formula>
    </cfRule>
    <cfRule type="cellIs" dxfId="15816" priority="14955" operator="lessThan">
      <formula>0.95</formula>
    </cfRule>
  </conditionalFormatting>
  <conditionalFormatting sqref="L27">
    <cfRule type="cellIs" dxfId="15815" priority="14948" operator="greaterThan">
      <formula>0.99</formula>
    </cfRule>
    <cfRule type="cellIs" dxfId="15814" priority="14949" operator="between">
      <formula>0.95</formula>
      <formula>1</formula>
    </cfRule>
    <cfRule type="cellIs" dxfId="15813" priority="14950" operator="lessThan">
      <formula>0.96</formula>
    </cfRule>
    <cfRule type="cellIs" dxfId="15812" priority="14951" operator="lessThan">
      <formula>0.96</formula>
    </cfRule>
  </conditionalFormatting>
  <conditionalFormatting sqref="L27">
    <cfRule type="cellIs" dxfId="15811" priority="14939" operator="greaterThan">
      <formula>0.99</formula>
    </cfRule>
    <cfRule type="cellIs" dxfId="15810" priority="14940" operator="between">
      <formula>0.95</formula>
      <formula>1</formula>
    </cfRule>
    <cfRule type="cellIs" dxfId="15809" priority="14941" operator="lessThan">
      <formula>0.96</formula>
    </cfRule>
    <cfRule type="cellIs" dxfId="15808" priority="14942" operator="greaterThan">
      <formula>0.99</formula>
    </cfRule>
    <cfRule type="cellIs" dxfId="15807" priority="14943" operator="between">
      <formula>0.95</formula>
      <formula>1</formula>
    </cfRule>
    <cfRule type="cellIs" dxfId="15806" priority="14944" operator="between">
      <formula>0.95</formula>
      <formula>0</formula>
    </cfRule>
    <cfRule type="cellIs" dxfId="15805" priority="14945" operator="greaterThan">
      <formula>0.99</formula>
    </cfRule>
    <cfRule type="cellIs" dxfId="15804" priority="14946" operator="between">
      <formula>0.95</formula>
      <formula>1</formula>
    </cfRule>
    <cfRule type="cellIs" dxfId="15803" priority="14947" operator="lessThan">
      <formula>0.96</formula>
    </cfRule>
  </conditionalFormatting>
  <conditionalFormatting sqref="L27">
    <cfRule type="cellIs" dxfId="15802" priority="14938" operator="between">
      <formula>0.95</formula>
      <formula>1</formula>
    </cfRule>
  </conditionalFormatting>
  <conditionalFormatting sqref="L27">
    <cfRule type="cellIs" dxfId="15801" priority="14935" operator="greaterThan">
      <formula>0.95</formula>
    </cfRule>
    <cfRule type="cellIs" dxfId="15800" priority="14936" operator="between">
      <formula>0.95</formula>
      <formula>1</formula>
    </cfRule>
    <cfRule type="cellIs" dxfId="15799" priority="14937" operator="lessThan">
      <formula>0.96</formula>
    </cfRule>
  </conditionalFormatting>
  <conditionalFormatting sqref="L27">
    <cfRule type="cellIs" dxfId="15798" priority="14934" operator="greaterThan">
      <formula>0.99</formula>
    </cfRule>
  </conditionalFormatting>
  <conditionalFormatting sqref="L27">
    <cfRule type="cellIs" dxfId="15797" priority="14928" operator="greaterThan">
      <formula>0.99</formula>
    </cfRule>
    <cfRule type="cellIs" dxfId="15796" priority="14929" operator="between">
      <formula>0.95</formula>
      <formula>1</formula>
    </cfRule>
    <cfRule type="cellIs" dxfId="15795" priority="14930" operator="lessThan">
      <formula>0.96</formula>
    </cfRule>
    <cfRule type="cellIs" dxfId="15794" priority="14931" operator="lessThan">
      <formula>0.96</formula>
    </cfRule>
    <cfRule type="cellIs" dxfId="15793" priority="14932" operator="between">
      <formula>0.95</formula>
      <formula>1</formula>
    </cfRule>
    <cfRule type="cellIs" dxfId="15792" priority="14933" operator="lessThan">
      <formula>0.96</formula>
    </cfRule>
  </conditionalFormatting>
  <conditionalFormatting sqref="L27">
    <cfRule type="cellIs" dxfId="15791" priority="14921" operator="lessThan">
      <formula>0.96</formula>
    </cfRule>
    <cfRule type="cellIs" dxfId="15790" priority="14922" operator="greaterThan">
      <formula>0.99</formula>
    </cfRule>
    <cfRule type="cellIs" dxfId="15789" priority="14923" operator="greaterThan">
      <formula>0.99</formula>
    </cfRule>
    <cfRule type="cellIs" dxfId="15788" priority="14924" operator="between">
      <formula>0.95</formula>
      <formula>1</formula>
    </cfRule>
    <cfRule type="cellIs" dxfId="15787" priority="14925" operator="greaterThan">
      <formula>0.99</formula>
    </cfRule>
    <cfRule type="cellIs" dxfId="15786" priority="14926" operator="between">
      <formula>0.95</formula>
      <formula>1</formula>
    </cfRule>
    <cfRule type="cellIs" dxfId="15785" priority="14927" operator="lessThan">
      <formula>0.96</formula>
    </cfRule>
  </conditionalFormatting>
  <conditionalFormatting sqref="L27">
    <cfRule type="cellIs" dxfId="15784" priority="14919" operator="lessThan">
      <formula>0.96</formula>
    </cfRule>
    <cfRule type="cellIs" dxfId="15783" priority="14920" operator="lessThan">
      <formula>0.96</formula>
    </cfRule>
  </conditionalFormatting>
  <conditionalFormatting sqref="L27">
    <cfRule type="cellIs" dxfId="15782" priority="14912" operator="lessThan">
      <formula>0.96</formula>
    </cfRule>
    <cfRule type="cellIs" dxfId="15781" priority="14913" operator="greaterThan">
      <formula>0.99</formula>
    </cfRule>
    <cfRule type="cellIs" dxfId="15780" priority="14914" operator="between">
      <formula>0.95</formula>
      <formula>1</formula>
    </cfRule>
    <cfRule type="cellIs" dxfId="15779" priority="14915" operator="lessThan">
      <formula>0.96</formula>
    </cfRule>
    <cfRule type="cellIs" dxfId="15778" priority="14916" operator="greaterThan">
      <formula>0.99</formula>
    </cfRule>
    <cfRule type="cellIs" dxfId="15777" priority="14917" operator="between">
      <formula>0.95</formula>
      <formula>1</formula>
    </cfRule>
    <cfRule type="cellIs" dxfId="15776" priority="14918" operator="lessThan">
      <formula>0.96</formula>
    </cfRule>
  </conditionalFormatting>
  <conditionalFormatting sqref="L27">
    <cfRule type="cellIs" dxfId="15775" priority="14908" operator="between">
      <formula>0.95</formula>
      <formula>1</formula>
    </cfRule>
    <cfRule type="cellIs" dxfId="15774" priority="14909" operator="greaterThan">
      <formula>0.99</formula>
    </cfRule>
    <cfRule type="cellIs" dxfId="15773" priority="14910" operator="between">
      <formula>0.95</formula>
      <formula>1</formula>
    </cfRule>
    <cfRule type="cellIs" dxfId="15772" priority="14911" operator="lessThan">
      <formula>0.96</formula>
    </cfRule>
  </conditionalFormatting>
  <conditionalFormatting sqref="L27">
    <cfRule type="cellIs" dxfId="15771" priority="14905" operator="greaterThan">
      <formula>0.99</formula>
    </cfRule>
    <cfRule type="cellIs" dxfId="15770" priority="14906" operator="greaterThan">
      <formula>0.99</formula>
    </cfRule>
    <cfRule type="cellIs" dxfId="15769" priority="14907" operator="lessThan">
      <formula>0.96</formula>
    </cfRule>
  </conditionalFormatting>
  <conditionalFormatting sqref="L27">
    <cfRule type="cellIs" dxfId="15768" priority="14904" operator="between">
      <formula>0.99</formula>
      <formula>1</formula>
    </cfRule>
  </conditionalFormatting>
  <conditionalFormatting sqref="L27">
    <cfRule type="cellIs" dxfId="15767" priority="14902" operator="greaterThan">
      <formula>0</formula>
    </cfRule>
    <cfRule type="cellIs" dxfId="15766" priority="14903" operator="lessThan">
      <formula>0</formula>
    </cfRule>
  </conditionalFormatting>
  <conditionalFormatting sqref="L27">
    <cfRule type="cellIs" dxfId="15765" priority="14900" operator="greaterThan">
      <formula>0.99</formula>
    </cfRule>
    <cfRule type="cellIs" dxfId="15764" priority="14901" operator="greaterThan">
      <formula>0.99</formula>
    </cfRule>
  </conditionalFormatting>
  <conditionalFormatting sqref="L27">
    <cfRule type="cellIs" dxfId="15763" priority="14892" operator="greaterThan">
      <formula>0.99</formula>
    </cfRule>
    <cfRule type="cellIs" dxfId="15762" priority="14893" operator="between">
      <formula>0.95</formula>
      <formula>1</formula>
    </cfRule>
    <cfRule type="cellIs" dxfId="15761" priority="14894" operator="greaterThan">
      <formula>0.99</formula>
    </cfRule>
    <cfRule type="cellIs" dxfId="15760" priority="14895" operator="between">
      <formula>0.95</formula>
      <formula>1</formula>
    </cfRule>
    <cfRule type="cellIs" dxfId="15759" priority="14896" operator="lessThan">
      <formula>0.96</formula>
    </cfRule>
    <cfRule type="cellIs" dxfId="15758" priority="14897" operator="greaterThan">
      <formula>0.99</formula>
    </cfRule>
    <cfRule type="cellIs" dxfId="15757" priority="14898" operator="between">
      <formula>0.95</formula>
      <formula>1</formula>
    </cfRule>
    <cfRule type="cellIs" dxfId="15756" priority="14899" operator="lessThan">
      <formula>0.96</formula>
    </cfRule>
  </conditionalFormatting>
  <conditionalFormatting sqref="L27">
    <cfRule type="cellIs" dxfId="15755" priority="14890" operator="between">
      <formula>0.95</formula>
      <formula>1</formula>
    </cfRule>
    <cfRule type="cellIs" dxfId="15754" priority="14891" operator="lessThan">
      <formula>0.96</formula>
    </cfRule>
  </conditionalFormatting>
  <conditionalFormatting sqref="L27">
    <cfRule type="cellIs" dxfId="15753" priority="14883" operator="greaterThan">
      <formula>0.99</formula>
    </cfRule>
    <cfRule type="cellIs" dxfId="15752" priority="14884" operator="greaterThan">
      <formula>0.99</formula>
    </cfRule>
    <cfRule type="cellIs" dxfId="15751" priority="14885" operator="between">
      <formula>0.95</formula>
      <formula>1</formula>
    </cfRule>
    <cfRule type="cellIs" dxfId="15750" priority="14886" operator="lessThan">
      <formula>0.96</formula>
    </cfRule>
    <cfRule type="cellIs" dxfId="15749" priority="14887" operator="greaterThan">
      <formula>0.99</formula>
    </cfRule>
    <cfRule type="cellIs" dxfId="15748" priority="14888" operator="between">
      <formula>0.95</formula>
      <formula>1</formula>
    </cfRule>
    <cfRule type="cellIs" dxfId="15747" priority="14889" operator="lessThan">
      <formula>0.96</formula>
    </cfRule>
  </conditionalFormatting>
  <conditionalFormatting sqref="L27">
    <cfRule type="cellIs" dxfId="15746" priority="14875" operator="greaterThan">
      <formula>0.99</formula>
    </cfRule>
    <cfRule type="cellIs" dxfId="15745" priority="14876" operator="between">
      <formula>0.95</formula>
      <formula>1</formula>
    </cfRule>
    <cfRule type="cellIs" dxfId="15744" priority="14877" operator="lessThan">
      <formula>0.96</formula>
    </cfRule>
    <cfRule type="cellIs" dxfId="15743" priority="14878" operator="lessThan">
      <formula>0.96</formula>
    </cfRule>
    <cfRule type="cellIs" dxfId="15742" priority="14879" operator="greaterThan">
      <formula>0.99</formula>
    </cfRule>
    <cfRule type="cellIs" dxfId="15741" priority="14880" operator="between">
      <formula>0.95</formula>
      <formula>1</formula>
    </cfRule>
    <cfRule type="cellIs" dxfId="15740" priority="14881" operator="lessThan">
      <formula>0.96</formula>
    </cfRule>
    <cfRule type="cellIs" dxfId="15739" priority="14882" operator="greaterThan">
      <formula>0.99</formula>
    </cfRule>
  </conditionalFormatting>
  <conditionalFormatting sqref="L27">
    <cfRule type="cellIs" dxfId="15738" priority="14871" operator="greaterThan">
      <formula>0.99</formula>
    </cfRule>
    <cfRule type="cellIs" dxfId="15737" priority="14872" operator="greaterThan">
      <formula>0.99</formula>
    </cfRule>
    <cfRule type="cellIs" dxfId="15736" priority="14873" operator="between">
      <formula>0.95</formula>
      <formula>1</formula>
    </cfRule>
    <cfRule type="cellIs" dxfId="15735" priority="14874" operator="lessThan">
      <formula>0.96</formula>
    </cfRule>
  </conditionalFormatting>
  <conditionalFormatting sqref="L27">
    <cfRule type="cellIs" dxfId="15734" priority="14870" operator="greaterThan">
      <formula>0.99</formula>
    </cfRule>
  </conditionalFormatting>
  <conditionalFormatting sqref="L27">
    <cfRule type="cellIs" dxfId="15733" priority="14866" operator="greaterThan">
      <formula>0.99</formula>
    </cfRule>
    <cfRule type="cellIs" dxfId="15732" priority="14867" operator="between">
      <formula>0.95</formula>
      <formula>1</formula>
    </cfRule>
    <cfRule type="cellIs" dxfId="15731" priority="14868" operator="lessThan">
      <formula>0.96</formula>
    </cfRule>
    <cfRule type="cellIs" dxfId="15730" priority="14869" operator="greaterThan">
      <formula>0.96</formula>
    </cfRule>
  </conditionalFormatting>
  <conditionalFormatting sqref="L27">
    <cfRule type="cellIs" dxfId="15729" priority="14859" operator="greaterThan">
      <formula>0.99</formula>
    </cfRule>
    <cfRule type="cellIs" dxfId="15728" priority="14860" operator="between">
      <formula>0.95</formula>
      <formula>1</formula>
    </cfRule>
    <cfRule type="cellIs" dxfId="15727" priority="14861" operator="lessThan">
      <formula>0.96</formula>
    </cfRule>
    <cfRule type="cellIs" dxfId="15726" priority="14862" operator="lessThan">
      <formula>0.96</formula>
    </cfRule>
    <cfRule type="cellIs" dxfId="15725" priority="14863" operator="greaterThan">
      <formula>0.99</formula>
    </cfRule>
    <cfRule type="cellIs" dxfId="15724" priority="14864" operator="between">
      <formula>0.95</formula>
      <formula>1</formula>
    </cfRule>
    <cfRule type="cellIs" dxfId="15723" priority="14865" operator="lessThan">
      <formula>0.96</formula>
    </cfRule>
  </conditionalFormatting>
  <conditionalFormatting sqref="L27">
    <cfRule type="cellIs" dxfId="15722" priority="14854" operator="between">
      <formula>0.96</formula>
      <formula>1</formula>
    </cfRule>
    <cfRule type="cellIs" dxfId="15721" priority="14855" operator="lessThan">
      <formula>0.99</formula>
    </cfRule>
    <cfRule type="cellIs" dxfId="15720" priority="14856" operator="greaterThan">
      <formula>0.99</formula>
    </cfRule>
    <cfRule type="cellIs" dxfId="15719" priority="14857" operator="lessThan">
      <formula>0.99</formula>
    </cfRule>
    <cfRule type="cellIs" dxfId="15718" priority="14858" operator="greaterThan">
      <formula>0.99</formula>
    </cfRule>
  </conditionalFormatting>
  <conditionalFormatting sqref="L27">
    <cfRule type="cellIs" dxfId="15717" priority="14849" operator="between">
      <formula>0.95</formula>
      <formula>1</formula>
    </cfRule>
    <cfRule type="cellIs" dxfId="15716" priority="14850" operator="lessThan">
      <formula>0.96</formula>
    </cfRule>
    <cfRule type="cellIs" dxfId="15715" priority="14851" operator="greaterThan">
      <formula>0.99</formula>
    </cfRule>
    <cfRule type="cellIs" dxfId="15714" priority="14852" operator="between">
      <formula>0.95</formula>
      <formula>1</formula>
    </cfRule>
    <cfRule type="cellIs" dxfId="15713" priority="14853" operator="lessThan">
      <formula>0.96</formula>
    </cfRule>
  </conditionalFormatting>
  <conditionalFormatting sqref="L27">
    <cfRule type="cellIs" dxfId="15712" priority="14843" operator="greaterThan">
      <formula>0.99</formula>
    </cfRule>
    <cfRule type="cellIs" dxfId="15711" priority="14844" operator="between">
      <formula>0.95</formula>
      <formula>1</formula>
    </cfRule>
    <cfRule type="cellIs" dxfId="15710" priority="14845" operator="lessThan">
      <formula>0.96</formula>
    </cfRule>
    <cfRule type="cellIs" dxfId="15709" priority="14846" operator="greaterThan">
      <formula>0.99</formula>
    </cfRule>
    <cfRule type="cellIs" dxfId="15708" priority="14847" operator="between">
      <formula>0.95</formula>
      <formula>1</formula>
    </cfRule>
    <cfRule type="cellIs" dxfId="15707" priority="14848" operator="lessThan">
      <formula>0.96</formula>
    </cfRule>
  </conditionalFormatting>
  <conditionalFormatting sqref="L27">
    <cfRule type="cellIs" dxfId="15706" priority="14841" operator="greaterThan">
      <formula>0.99</formula>
    </cfRule>
    <cfRule type="cellIs" dxfId="15705" priority="14842" operator="between">
      <formula>0.95</formula>
      <formula>1</formula>
    </cfRule>
  </conditionalFormatting>
  <conditionalFormatting sqref="L27">
    <cfRule type="cellIs" dxfId="15704" priority="14840" operator="lessThan">
      <formula>0.96</formula>
    </cfRule>
  </conditionalFormatting>
  <conditionalFormatting sqref="L27">
    <cfRule type="cellIs" dxfId="15703" priority="14837" operator="greaterThan">
      <formula>0.99</formula>
    </cfRule>
    <cfRule type="cellIs" dxfId="15702" priority="14838" operator="between">
      <formula>0.95</formula>
      <formula>1</formula>
    </cfRule>
    <cfRule type="cellIs" dxfId="15701" priority="14839" operator="lessThan">
      <formula>0.96</formula>
    </cfRule>
  </conditionalFormatting>
  <conditionalFormatting sqref="L27">
    <cfRule type="cellIs" dxfId="15700" priority="14832" operator="greaterThan">
      <formula>0.99</formula>
    </cfRule>
    <cfRule type="cellIs" dxfId="15699" priority="14833" operator="between">
      <formula>0.95</formula>
      <formula>1</formula>
    </cfRule>
    <cfRule type="cellIs" dxfId="15698" priority="14834" operator="lessThan">
      <formula>0.96</formula>
    </cfRule>
    <cfRule type="cellIs" dxfId="15697" priority="14835" operator="greaterThan">
      <formula>0.99</formula>
    </cfRule>
    <cfRule type="cellIs" dxfId="15696" priority="14836" operator="lessThan">
      <formula>0.96</formula>
    </cfRule>
  </conditionalFormatting>
  <conditionalFormatting sqref="L27">
    <cfRule type="top10" dxfId="15695" priority="15032" rank="10"/>
    <cfRule type="cellIs" dxfId="15694" priority="15033" operator="greaterThan">
      <formula>0.99</formula>
    </cfRule>
    <cfRule type="top10" dxfId="15693" priority="15034" rank="10"/>
    <cfRule type="cellIs" dxfId="15692" priority="15035" operator="lessThan">
      <formula>0.96</formula>
    </cfRule>
    <cfRule type="top10" dxfId="15691" priority="15036" percent="1" rank="99"/>
    <cfRule type="cellIs" dxfId="15690" priority="15037" operator="lessThan">
      <formula>0.96</formula>
    </cfRule>
  </conditionalFormatting>
  <conditionalFormatting sqref="L27">
    <cfRule type="top10" dxfId="15689" priority="15038" rank="10"/>
  </conditionalFormatting>
  <conditionalFormatting sqref="L27">
    <cfRule type="cellIs" dxfId="15688" priority="15039" operator="greaterThan">
      <formula>0.99</formula>
    </cfRule>
    <cfRule type="cellIs" dxfId="15687" priority="15040" operator="between">
      <formula>0.95</formula>
      <formula>1</formula>
    </cfRule>
    <cfRule type="cellIs" dxfId="15686" priority="15041" operator="lessThan">
      <formula>0.96</formula>
    </cfRule>
    <cfRule type="cellIs" dxfId="15685" priority="15042" operator="lessThan">
      <formula>0.96</formula>
    </cfRule>
    <cfRule type="top10" dxfId="15684" priority="15043" percent="1" rank="10"/>
  </conditionalFormatting>
  <conditionalFormatting sqref="L27">
    <cfRule type="cellIs" dxfId="15683" priority="15044" operator="lessThan">
      <formula>1</formula>
    </cfRule>
    <cfRule type="cellIs" dxfId="15682" priority="15045" operator="between">
      <formula>0.95</formula>
      <formula>1</formula>
    </cfRule>
    <cfRule type="cellIs" dxfId="15681" priority="15046" operator="lessThan">
      <formula>0.96</formula>
    </cfRule>
    <cfRule type="cellIs" dxfId="15680" priority="15047" operator="between">
      <formula>0.95</formula>
      <formula>1</formula>
    </cfRule>
    <cfRule type="cellIs" dxfId="15679" priority="15048" operator="between">
      <formula>0.95</formula>
      <formula>1</formula>
    </cfRule>
    <cfRule type="top10" dxfId="15678" priority="15049" percent="1" rank="10"/>
    <cfRule type="top10" dxfId="15677" priority="15050" percent="1" rank="10"/>
    <cfRule type="cellIs" dxfId="15676" priority="15051" operator="lessThan">
      <formula>0.96</formula>
    </cfRule>
    <cfRule type="top10" dxfId="15675" priority="15052" percent="1" rank="10"/>
  </conditionalFormatting>
  <conditionalFormatting sqref="L27">
    <cfRule type="top10" dxfId="15674" priority="15053" percent="1" rank="10"/>
    <cfRule type="cellIs" dxfId="15673" priority="15054" operator="lessThan">
      <formula>0.96</formula>
    </cfRule>
    <cfRule type="top10" dxfId="15672" priority="15055" percent="1" rank="10"/>
  </conditionalFormatting>
  <conditionalFormatting sqref="L27">
    <cfRule type="top10" dxfId="15671" priority="15056" rank="10"/>
  </conditionalFormatting>
  <conditionalFormatting sqref="L27">
    <cfRule type="top10" dxfId="15670" priority="15057" rank="10"/>
    <cfRule type="top10" dxfId="15669" priority="15058" rank="10"/>
    <cfRule type="top10" dxfId="15668" priority="15059" rank="10"/>
  </conditionalFormatting>
  <conditionalFormatting sqref="L27">
    <cfRule type="cellIs" dxfId="15667" priority="15060" operator="between">
      <formula>0.95</formula>
      <formula>1</formula>
    </cfRule>
    <cfRule type="cellIs" dxfId="15666" priority="15061" operator="lessThan">
      <formula>0.96</formula>
    </cfRule>
    <cfRule type="cellIs" dxfId="15665" priority="15062" operator="between">
      <formula>0.95</formula>
      <formula>1</formula>
    </cfRule>
    <cfRule type="cellIs" dxfId="15664" priority="15063" operator="between">
      <formula>0.95</formula>
      <formula>1</formula>
    </cfRule>
    <cfRule type="top10" dxfId="15663" priority="15064" percent="1" rank="10"/>
    <cfRule type="top10" dxfId="15662" priority="15065" percent="1" rank="10"/>
    <cfRule type="cellIs" dxfId="15661" priority="15066" operator="lessThan">
      <formula>0.96</formula>
    </cfRule>
    <cfRule type="top10" dxfId="15660" priority="15067" percent="1" rank="10"/>
  </conditionalFormatting>
  <conditionalFormatting sqref="L27">
    <cfRule type="top10" dxfId="15659" priority="15068" rank="10"/>
    <cfRule type="top10" dxfId="15658" priority="15069" rank="10"/>
    <cfRule type="cellIs" dxfId="15657" priority="15070" operator="lessThan">
      <formula>0.96</formula>
    </cfRule>
    <cfRule type="cellIs" dxfId="15656" priority="15071" operator="between">
      <formula>0.95</formula>
      <formula>1</formula>
    </cfRule>
    <cfRule type="cellIs" dxfId="15655" priority="15072" operator="between">
      <formula>0.95</formula>
      <formula>1</formula>
    </cfRule>
    <cfRule type="top10" dxfId="15654" priority="15073" percent="1" rank="10"/>
    <cfRule type="top10" dxfId="15653" priority="15074" percent="1" rank="10"/>
    <cfRule type="cellIs" dxfId="15652" priority="15075" operator="lessThan">
      <formula>0.96</formula>
    </cfRule>
    <cfRule type="top10" dxfId="15651" priority="15076" percent="1" rank="10"/>
  </conditionalFormatting>
  <conditionalFormatting sqref="L27">
    <cfRule type="cellIs" dxfId="15650" priority="15077" operator="lessThan">
      <formula>0.96</formula>
    </cfRule>
    <cfRule type="cellIs" dxfId="15649" priority="15078" operator="between">
      <formula>0.95</formula>
      <formula>1</formula>
    </cfRule>
    <cfRule type="cellIs" dxfId="15648" priority="15079" operator="between">
      <formula>0.95</formula>
      <formula>1</formula>
    </cfRule>
    <cfRule type="top10" dxfId="15647" priority="15080" percent="1" rank="10"/>
    <cfRule type="top10" dxfId="15646" priority="15081" percent="1" rank="10"/>
    <cfRule type="cellIs" dxfId="15645" priority="15082" operator="lessThan">
      <formula>0.96</formula>
    </cfRule>
    <cfRule type="top10" dxfId="15644" priority="15083" percent="1" rank="10"/>
  </conditionalFormatting>
  <conditionalFormatting sqref="L27">
    <cfRule type="top10" dxfId="15643" priority="15084" percent="1" rank="10"/>
    <cfRule type="top10" dxfId="15642" priority="15085" rank="10"/>
    <cfRule type="top10" dxfId="15641" priority="15086" percent="1" rank="10"/>
  </conditionalFormatting>
  <conditionalFormatting sqref="L27">
    <cfRule type="top10" dxfId="15640" priority="15087" rank="10"/>
    <cfRule type="top10" dxfId="15639" priority="15088" rank="10"/>
  </conditionalFormatting>
  <conditionalFormatting sqref="L27">
    <cfRule type="top10" dxfId="15638" priority="15089" rank="10"/>
    <cfRule type="top10" dxfId="15637" priority="15090" rank="10"/>
    <cfRule type="cellIs" dxfId="15636" priority="15091" operator="between">
      <formula>0.95</formula>
      <formula>1</formula>
    </cfRule>
    <cfRule type="cellIs" dxfId="15635" priority="15092" operator="lessThan">
      <formula>0.96</formula>
    </cfRule>
    <cfRule type="cellIs" dxfId="15634" priority="15093" operator="between">
      <formula>0.95</formula>
      <formula>1</formula>
    </cfRule>
    <cfRule type="cellIs" dxfId="15633" priority="15094" operator="between">
      <formula>0.95</formula>
      <formula>1</formula>
    </cfRule>
    <cfRule type="top10" dxfId="15632" priority="15095" percent="1" rank="10"/>
    <cfRule type="top10" dxfId="15631" priority="15096" percent="1" rank="10"/>
    <cfRule type="cellIs" dxfId="15630" priority="15097" operator="lessThan">
      <formula>0.96</formula>
    </cfRule>
    <cfRule type="top10" dxfId="15629" priority="15098" percent="1" rank="10"/>
  </conditionalFormatting>
  <conditionalFormatting sqref="L27">
    <cfRule type="top10" dxfId="15628" priority="15099" rank="10"/>
    <cfRule type="cellIs" dxfId="15627" priority="15100" operator="lessThan">
      <formula>0.96</formula>
    </cfRule>
    <cfRule type="cellIs" dxfId="15626" priority="15101" operator="between">
      <formula>0.95</formula>
      <formula>1</formula>
    </cfRule>
    <cfRule type="cellIs" dxfId="15625" priority="15102" operator="between">
      <formula>0.95</formula>
      <formula>1</formula>
    </cfRule>
    <cfRule type="top10" dxfId="15624" priority="15103" percent="1" rank="10"/>
    <cfRule type="top10" dxfId="15623" priority="15104" percent="1" rank="10"/>
    <cfRule type="cellIs" dxfId="15622" priority="15105" operator="lessThan">
      <formula>0.96</formula>
    </cfRule>
    <cfRule type="top10" dxfId="15621" priority="15106" percent="1" rank="10"/>
  </conditionalFormatting>
  <conditionalFormatting sqref="L27">
    <cfRule type="top10" dxfId="15620" priority="15107" rank="10"/>
    <cfRule type="cellIs" dxfId="15619" priority="15108" operator="lessThan">
      <formula>0.99</formula>
    </cfRule>
    <cfRule type="top10" dxfId="15618" priority="15109" rank="10"/>
    <cfRule type="cellIs" dxfId="15617" priority="15110" operator="greaterThan">
      <formula>0.99</formula>
    </cfRule>
    <cfRule type="top10" dxfId="15616" priority="15111" percent="1" rank="10"/>
    <cfRule type="top10" dxfId="15615" priority="15112" rank="10"/>
    <cfRule type="cellIs" dxfId="15614" priority="15113" operator="lessThan">
      <formula>0.96</formula>
    </cfRule>
    <cfRule type="cellIs" dxfId="15613" priority="15114" operator="between">
      <formula>0.95</formula>
      <formula>1</formula>
    </cfRule>
    <cfRule type="cellIs" dxfId="15612" priority="15115" operator="between">
      <formula>0.95</formula>
      <formula>1</formula>
    </cfRule>
    <cfRule type="top10" dxfId="15611" priority="15116" percent="1" rank="10"/>
    <cfRule type="top10" dxfId="15610" priority="15117" percent="1" rank="10"/>
    <cfRule type="cellIs" dxfId="15609" priority="15118" operator="lessThan">
      <formula>0.96</formula>
    </cfRule>
    <cfRule type="top10" dxfId="15608" priority="15119" percent="1" rank="10"/>
  </conditionalFormatting>
  <conditionalFormatting sqref="L27">
    <cfRule type="top10" dxfId="15607" priority="15120" rank="10"/>
    <cfRule type="top10" dxfId="15606" priority="15121" rank="10"/>
    <cfRule type="cellIs" dxfId="15605" priority="15122" operator="lessThan">
      <formula>0.99</formula>
    </cfRule>
    <cfRule type="top10" dxfId="15604" priority="15123" rank="10"/>
    <cfRule type="cellIs" dxfId="15603" priority="15124" operator="greaterThan">
      <formula>0.99</formula>
    </cfRule>
    <cfRule type="top10" dxfId="15602" priority="15125" percent="1" rank="10"/>
    <cfRule type="top10" dxfId="15601" priority="15126" rank="10"/>
    <cfRule type="cellIs" dxfId="15600" priority="15127" operator="lessThan">
      <formula>0.96</formula>
    </cfRule>
    <cfRule type="cellIs" dxfId="15599" priority="15128" operator="between">
      <formula>0.95</formula>
      <formula>1</formula>
    </cfRule>
    <cfRule type="cellIs" dxfId="15598" priority="15129" operator="between">
      <formula>0.95</formula>
      <formula>1</formula>
    </cfRule>
    <cfRule type="top10" dxfId="15597" priority="15130" percent="1" rank="10"/>
    <cfRule type="top10" dxfId="15596" priority="15131" percent="1" rank="10"/>
    <cfRule type="cellIs" dxfId="15595" priority="15132" operator="lessThan">
      <formula>0.96</formula>
    </cfRule>
    <cfRule type="top10" dxfId="15594" priority="15133" percent="1" rank="10"/>
  </conditionalFormatting>
  <conditionalFormatting sqref="L27">
    <cfRule type="cellIs" dxfId="15593" priority="15134" operator="between">
      <formula>0.95</formula>
      <formula>1</formula>
    </cfRule>
    <cfRule type="cellIs" dxfId="15592" priority="15135" operator="between">
      <formula>0.95</formula>
      <formula>1</formula>
    </cfRule>
    <cfRule type="top10" dxfId="15591" priority="15136" rank="10"/>
  </conditionalFormatting>
  <conditionalFormatting sqref="L27">
    <cfRule type="cellIs" dxfId="15590" priority="15137" operator="between">
      <formula>0.95</formula>
      <formula>1</formula>
    </cfRule>
    <cfRule type="cellIs" dxfId="15589" priority="15138" operator="between">
      <formula>0.95</formula>
      <formula>1</formula>
    </cfRule>
    <cfRule type="cellIs" dxfId="15588" priority="15139" operator="lessThan">
      <formula>0.96</formula>
    </cfRule>
    <cfRule type="cellIs" dxfId="15587" priority="15140" operator="between">
      <formula>0.95</formula>
      <formula>1</formula>
    </cfRule>
    <cfRule type="cellIs" dxfId="15586" priority="15141" operator="between">
      <formula>0.95</formula>
      <formula>1</formula>
    </cfRule>
    <cfRule type="top10" dxfId="15585" priority="15142" percent="1" rank="10"/>
    <cfRule type="top10" dxfId="15584" priority="15143" percent="1" rank="10"/>
    <cfRule type="cellIs" dxfId="15583" priority="15144" operator="lessThan">
      <formula>0.96</formula>
    </cfRule>
    <cfRule type="top10" dxfId="15582" priority="15145" percent="1" rank="10"/>
  </conditionalFormatting>
  <conditionalFormatting sqref="L27">
    <cfRule type="top10" dxfId="15581" priority="15146" rank="10"/>
    <cfRule type="top10" dxfId="15580" priority="15147" rank="10"/>
    <cfRule type="top10" dxfId="15579" priority="15148" rank="10"/>
    <cfRule type="cellIs" dxfId="15578" priority="15149" operator="lessThan">
      <formula>0.96</formula>
    </cfRule>
    <cfRule type="cellIs" dxfId="15577" priority="15150" operator="between">
      <formula>0.95</formula>
      <formula>1</formula>
    </cfRule>
    <cfRule type="cellIs" dxfId="15576" priority="15151" operator="between">
      <formula>0.95</formula>
      <formula>1</formula>
    </cfRule>
    <cfRule type="top10" dxfId="15575" priority="15152" percent="1" rank="10"/>
    <cfRule type="top10" dxfId="15574" priority="15153" percent="1" rank="10"/>
    <cfRule type="cellIs" dxfId="15573" priority="15154" operator="lessThan">
      <formula>0.96</formula>
    </cfRule>
    <cfRule type="top10" dxfId="15572" priority="15155" percent="1" rank="10"/>
  </conditionalFormatting>
  <conditionalFormatting sqref="L27">
    <cfRule type="top10" dxfId="15571" priority="15156" percent="1" rank="10"/>
    <cfRule type="top10" dxfId="15570" priority="15157" rank="10"/>
    <cfRule type="top10" dxfId="15569" priority="15158" rank="10"/>
    <cfRule type="cellIs" dxfId="15568" priority="15159" operator="lessThan">
      <formula>0.99</formula>
    </cfRule>
    <cfRule type="top10" dxfId="15567" priority="15160" rank="10"/>
    <cfRule type="cellIs" dxfId="15566" priority="15161" operator="greaterThan">
      <formula>0.99</formula>
    </cfRule>
    <cfRule type="top10" dxfId="15565" priority="15162" percent="1" rank="10"/>
    <cfRule type="top10" dxfId="15564" priority="15163" rank="10"/>
    <cfRule type="cellIs" dxfId="15563" priority="15164" operator="lessThan">
      <formula>0.96</formula>
    </cfRule>
    <cfRule type="cellIs" dxfId="15562" priority="15165" operator="between">
      <formula>0.95</formula>
      <formula>1</formula>
    </cfRule>
    <cfRule type="cellIs" dxfId="15561" priority="15166" operator="between">
      <formula>0.95</formula>
      <formula>1</formula>
    </cfRule>
    <cfRule type="top10" dxfId="15560" priority="15167" percent="1" rank="10"/>
    <cfRule type="top10" dxfId="15559" priority="15168" percent="1" rank="10"/>
    <cfRule type="cellIs" dxfId="15558" priority="15169" operator="lessThan">
      <formula>0.96</formula>
    </cfRule>
    <cfRule type="top10" dxfId="15557" priority="15170" percent="1" rank="10"/>
  </conditionalFormatting>
  <conditionalFormatting sqref="L27">
    <cfRule type="top10" dxfId="15556" priority="15171" percent="1" rank="10"/>
  </conditionalFormatting>
  <conditionalFormatting sqref="L27">
    <cfRule type="top10" dxfId="15555" priority="15172" rank="10"/>
    <cfRule type="top10" dxfId="15554" priority="15173" percent="1" rank="10"/>
  </conditionalFormatting>
  <conditionalFormatting sqref="L27">
    <cfRule type="top10" dxfId="15553" priority="15174" percent="1" rank="10"/>
    <cfRule type="cellIs" dxfId="15552" priority="15175" operator="lessThan">
      <formula>0.96</formula>
    </cfRule>
    <cfRule type="top10" dxfId="15551" priority="15176" rank="10"/>
    <cfRule type="top10" dxfId="15550" priority="15177" percent="1" rank="10"/>
  </conditionalFormatting>
  <conditionalFormatting sqref="L27">
    <cfRule type="top10" dxfId="15549" priority="15178" percent="1" rank="10"/>
    <cfRule type="cellIs" dxfId="15548" priority="15179" operator="between">
      <formula>0.95</formula>
      <formula>1</formula>
    </cfRule>
    <cfRule type="top10" dxfId="15547" priority="15180" percent="1" rank="10"/>
    <cfRule type="cellIs" dxfId="15546" priority="15181" operator="lessThan">
      <formula>0.96</formula>
    </cfRule>
    <cfRule type="top10" dxfId="15545" priority="15182" rank="10"/>
    <cfRule type="top10" dxfId="15544" priority="15183" percent="1" rank="10"/>
  </conditionalFormatting>
  <conditionalFormatting sqref="L27">
    <cfRule type="cellIs" dxfId="15543" priority="15184" operator="between">
      <formula>0.95</formula>
      <formula>1</formula>
    </cfRule>
    <cfRule type="top10" dxfId="15542" priority="15185" percent="1" rank="10"/>
    <cfRule type="cellIs" dxfId="15541" priority="15186" operator="lessThan">
      <formula>0.96</formula>
    </cfRule>
    <cfRule type="top10" dxfId="15540" priority="15187" rank="10"/>
    <cfRule type="top10" dxfId="15539" priority="15188" percent="1" rank="10"/>
  </conditionalFormatting>
  <conditionalFormatting sqref="L27">
    <cfRule type="top10" dxfId="15538" priority="15189" percent="1" rank="10"/>
    <cfRule type="top10" dxfId="15537" priority="15190" percent="1" rank="10"/>
    <cfRule type="cellIs" dxfId="15536" priority="15191" operator="between">
      <formula>0.95</formula>
      <formula>1</formula>
    </cfRule>
    <cfRule type="top10" dxfId="15535" priority="15192" rank="10"/>
    <cfRule type="top10" dxfId="15534" priority="15193" rank="10"/>
    <cfRule type="cellIs" dxfId="15533" priority="15194" operator="lessThan">
      <formula>0.99</formula>
    </cfRule>
    <cfRule type="top10" dxfId="15532" priority="15195" rank="10"/>
    <cfRule type="cellIs" dxfId="15531" priority="15196" operator="greaterThan">
      <formula>0.99</formula>
    </cfRule>
    <cfRule type="top10" dxfId="15530" priority="15197" percent="1" rank="10"/>
    <cfRule type="top10" dxfId="15529" priority="15198" rank="10"/>
    <cfRule type="cellIs" dxfId="15528" priority="15199" operator="lessThan">
      <formula>0.96</formula>
    </cfRule>
    <cfRule type="cellIs" dxfId="15527" priority="15200" operator="between">
      <formula>0.95</formula>
      <formula>1</formula>
    </cfRule>
    <cfRule type="cellIs" dxfId="15526" priority="15201" operator="between">
      <formula>0.95</formula>
      <formula>1</formula>
    </cfRule>
    <cfRule type="top10" dxfId="15525" priority="15202" percent="1" rank="10"/>
    <cfRule type="top10" dxfId="15524" priority="15203" percent="1" rank="10"/>
    <cfRule type="cellIs" dxfId="15523" priority="15204" operator="lessThan">
      <formula>0.96</formula>
    </cfRule>
    <cfRule type="top10" dxfId="15522" priority="15205" percent="1" rank="10"/>
  </conditionalFormatting>
  <conditionalFormatting sqref="L27">
    <cfRule type="top10" dxfId="15521" priority="15206" percent="1" rank="10"/>
    <cfRule type="top10" dxfId="15520" priority="15207" percent="1" rank="10"/>
  </conditionalFormatting>
  <conditionalFormatting sqref="L27">
    <cfRule type="cellIs" dxfId="15519" priority="15208" operator="between">
      <formula>0.95</formula>
      <formula>1</formula>
    </cfRule>
    <cfRule type="cellIs" dxfId="15518" priority="15209" operator="between">
      <formula>0.95</formula>
      <formula>1</formula>
    </cfRule>
    <cfRule type="top10" dxfId="15517" priority="15210" percent="1" rank="10"/>
    <cfRule type="cellIs" dxfId="15516" priority="15211" operator="lessThan">
      <formula>0.96</formula>
    </cfRule>
    <cfRule type="top10" dxfId="15515" priority="15212" rank="10"/>
    <cfRule type="top10" dxfId="15514" priority="15213" percent="1" rank="10"/>
  </conditionalFormatting>
  <conditionalFormatting sqref="L27">
    <cfRule type="top10" dxfId="15513" priority="15214" percent="1" rank="10"/>
    <cfRule type="cellIs" dxfId="15512" priority="15215" operator="greaterThan">
      <formula>0.99</formula>
    </cfRule>
    <cfRule type="top10" dxfId="15511" priority="15216" rank="10"/>
    <cfRule type="top10" dxfId="15510" priority="15217" rank="10"/>
    <cfRule type="cellIs" dxfId="15509" priority="15218" operator="lessThan">
      <formula>0.99</formula>
    </cfRule>
    <cfRule type="top10" dxfId="15508" priority="15219" rank="10"/>
    <cfRule type="cellIs" dxfId="15507" priority="15220" operator="greaterThan">
      <formula>0.99</formula>
    </cfRule>
    <cfRule type="top10" dxfId="15506" priority="15221" percent="1" rank="10"/>
    <cfRule type="top10" dxfId="15505" priority="15222" rank="10"/>
    <cfRule type="cellIs" dxfId="15504" priority="15223" operator="lessThan">
      <formula>0.96</formula>
    </cfRule>
    <cfRule type="cellIs" dxfId="15503" priority="15224" operator="between">
      <formula>0.95</formula>
      <formula>1</formula>
    </cfRule>
    <cfRule type="cellIs" dxfId="15502" priority="15225" operator="between">
      <formula>0.95</formula>
      <formula>1</formula>
    </cfRule>
    <cfRule type="top10" dxfId="15501" priority="15226" percent="1" rank="10"/>
    <cfRule type="top10" dxfId="15500" priority="15227" percent="1" rank="10"/>
    <cfRule type="cellIs" dxfId="15499" priority="15228" operator="lessThan">
      <formula>0.96</formula>
    </cfRule>
    <cfRule type="top10" dxfId="15498" priority="15229" percent="1" rank="10"/>
  </conditionalFormatting>
  <conditionalFormatting sqref="L27">
    <cfRule type="top10" dxfId="15497" priority="15230" percent="1" rank="10"/>
    <cfRule type="cellIs" dxfId="15496" priority="15231" operator="between">
      <formula>0.95</formula>
      <formula>1</formula>
    </cfRule>
    <cfRule type="top10" dxfId="15495" priority="15232" rank="10"/>
    <cfRule type="top10" dxfId="15494" priority="15233" rank="10"/>
    <cfRule type="cellIs" dxfId="15493" priority="15234" operator="lessThan">
      <formula>0.99</formula>
    </cfRule>
    <cfRule type="top10" dxfId="15492" priority="15235" rank="10"/>
    <cfRule type="cellIs" dxfId="15491" priority="15236" operator="greaterThan">
      <formula>0.99</formula>
    </cfRule>
    <cfRule type="top10" dxfId="15490" priority="15237" percent="1" rank="10"/>
    <cfRule type="top10" dxfId="15489" priority="15238" rank="10"/>
    <cfRule type="cellIs" dxfId="15488" priority="15239" operator="lessThan">
      <formula>0.96</formula>
    </cfRule>
    <cfRule type="cellIs" dxfId="15487" priority="15240" operator="between">
      <formula>0.95</formula>
      <formula>1</formula>
    </cfRule>
    <cfRule type="cellIs" dxfId="15486" priority="15241" operator="between">
      <formula>0.95</formula>
      <formula>1</formula>
    </cfRule>
    <cfRule type="top10" dxfId="15485" priority="15242" percent="1" rank="10"/>
    <cfRule type="top10" dxfId="15484" priority="15243" percent="1" rank="10"/>
    <cfRule type="cellIs" dxfId="15483" priority="15244" operator="lessThan">
      <formula>0.96</formula>
    </cfRule>
    <cfRule type="top10" dxfId="15482" priority="15245" percent="1" rank="10"/>
  </conditionalFormatting>
  <conditionalFormatting sqref="L27">
    <cfRule type="cellIs" dxfId="15481" priority="14828" operator="between">
      <formula>0.95</formula>
      <formula>1</formula>
    </cfRule>
    <cfRule type="cellIs" dxfId="15480" priority="14830" operator="between">
      <formula>0.95</formula>
      <formula>1</formula>
    </cfRule>
    <cfRule type="cellIs" dxfId="15479" priority="14831" operator="between">
      <formula>0.95</formula>
      <formula>1</formula>
    </cfRule>
  </conditionalFormatting>
  <conditionalFormatting sqref="L8">
    <cfRule type="cellIs" dxfId="15478" priority="14827" operator="between">
      <formula>0.95</formula>
      <formula>1</formula>
    </cfRule>
  </conditionalFormatting>
  <conditionalFormatting sqref="L8">
    <cfRule type="cellIs" dxfId="15477" priority="14810" operator="greaterThan">
      <formula>0.99</formula>
    </cfRule>
    <cfRule type="cellIs" dxfId="15476" priority="14826" operator="greaterThan">
      <formula>0.99</formula>
    </cfRule>
  </conditionalFormatting>
  <conditionalFormatting sqref="L8">
    <cfRule type="cellIs" dxfId="15475" priority="14820" operator="greaterThan">
      <formula>0.99</formula>
    </cfRule>
    <cfRule type="cellIs" dxfId="15474" priority="14821" operator="between">
      <formula>0.95</formula>
      <formula>1</formula>
    </cfRule>
    <cfRule type="cellIs" dxfId="15473" priority="14822" operator="lessThan">
      <formula>0.96</formula>
    </cfRule>
    <cfRule type="cellIs" dxfId="15472" priority="14823" operator="greaterThan">
      <formula>0.99</formula>
    </cfRule>
    <cfRule type="cellIs" dxfId="15471" priority="14824" operator="between">
      <formula>0.95</formula>
      <formula>1</formula>
    </cfRule>
    <cfRule type="cellIs" dxfId="15470" priority="14825" operator="lessThan">
      <formula>0.96</formula>
    </cfRule>
  </conditionalFormatting>
  <conditionalFormatting sqref="L8">
    <cfRule type="cellIs" dxfId="15469" priority="14818" operator="greaterThan">
      <formula>0.99</formula>
    </cfRule>
    <cfRule type="cellIs" dxfId="15468" priority="14819" operator="between">
      <formula>0.95</formula>
      <formula>1</formula>
    </cfRule>
  </conditionalFormatting>
  <conditionalFormatting sqref="L8">
    <cfRule type="cellIs" dxfId="15467" priority="14817" operator="lessThan">
      <formula>0.96</formula>
    </cfRule>
  </conditionalFormatting>
  <conditionalFormatting sqref="L8">
    <cfRule type="cellIs" dxfId="15466" priority="14812" operator="greaterThan">
      <formula>0.99</formula>
    </cfRule>
    <cfRule type="cellIs" dxfId="15465" priority="14813" operator="between">
      <formula>0.95</formula>
      <formula>1</formula>
    </cfRule>
    <cfRule type="cellIs" dxfId="15464" priority="14814" operator="lessThan">
      <formula>0.96</formula>
    </cfRule>
    <cfRule type="cellIs" dxfId="15463" priority="14815" operator="greaterThan">
      <formula>0.99</formula>
    </cfRule>
    <cfRule type="cellIs" dxfId="15462" priority="14816" operator="lessThan">
      <formula>0.96</formula>
    </cfRule>
  </conditionalFormatting>
  <conditionalFormatting sqref="L8">
    <cfRule type="cellIs" dxfId="15461" priority="14811" operator="greaterThan">
      <formula>0.99</formula>
    </cfRule>
  </conditionalFormatting>
  <conditionalFormatting sqref="L26">
    <cfRule type="cellIs" dxfId="15460" priority="14378" operator="greaterThan">
      <formula>0.99</formula>
    </cfRule>
    <cfRule type="cellIs" dxfId="15459" priority="14809" operator="greaterThan">
      <formula>0.99</formula>
    </cfRule>
  </conditionalFormatting>
  <conditionalFormatting sqref="L26">
    <cfRule type="cellIs" dxfId="15458" priority="14803" operator="greaterThan">
      <formula>0.99</formula>
    </cfRule>
    <cfRule type="cellIs" dxfId="15457" priority="14804" operator="between">
      <formula>0.95</formula>
      <formula>1</formula>
    </cfRule>
    <cfRule type="cellIs" dxfId="15456" priority="14805" operator="lessThan">
      <formula>0.96</formula>
    </cfRule>
    <cfRule type="cellIs" dxfId="15455" priority="14806" operator="greaterThan">
      <formula>0.99</formula>
    </cfRule>
    <cfRule type="cellIs" dxfId="15454" priority="14807" operator="between">
      <formula>0.95</formula>
      <formula>1</formula>
    </cfRule>
    <cfRule type="cellIs" dxfId="15453" priority="14808" operator="lessThan">
      <formula>0.96</formula>
    </cfRule>
  </conditionalFormatting>
  <conditionalFormatting sqref="L26">
    <cfRule type="cellIs" dxfId="15452" priority="14801" operator="greaterThan">
      <formula>0.99</formula>
    </cfRule>
    <cfRule type="cellIs" dxfId="15451" priority="14802" operator="between">
      <formula>0.95</formula>
      <formula>1</formula>
    </cfRule>
  </conditionalFormatting>
  <conditionalFormatting sqref="L26">
    <cfRule type="cellIs" dxfId="15450" priority="14800" operator="lessThan">
      <formula>0.96</formula>
    </cfRule>
  </conditionalFormatting>
  <conditionalFormatting sqref="L26">
    <cfRule type="cellIs" dxfId="15449" priority="14795" operator="greaterThan">
      <formula>0.99</formula>
    </cfRule>
    <cfRule type="cellIs" dxfId="15448" priority="14796" operator="between">
      <formula>0.95</formula>
      <formula>1</formula>
    </cfRule>
    <cfRule type="cellIs" dxfId="15447" priority="14797" operator="lessThan">
      <formula>0.96</formula>
    </cfRule>
    <cfRule type="cellIs" dxfId="15446" priority="14798" operator="greaterThan">
      <formula>0.99</formula>
    </cfRule>
    <cfRule type="cellIs" dxfId="15445" priority="14799" operator="lessThan">
      <formula>0.96</formula>
    </cfRule>
  </conditionalFormatting>
  <conditionalFormatting sqref="L26">
    <cfRule type="cellIs" dxfId="15444" priority="14556" operator="greaterThan">
      <formula>0.99</formula>
    </cfRule>
    <cfRule type="cellIs" dxfId="15443" priority="14557" operator="between">
      <formula>0.95</formula>
      <formula>1</formula>
    </cfRule>
    <cfRule type="cellIs" dxfId="15442" priority="14558" operator="lessThan">
      <formula>0.96</formula>
    </cfRule>
    <cfRule type="cellIs" dxfId="15441" priority="14559" operator="greaterThan">
      <formula>0.99</formula>
    </cfRule>
    <cfRule type="cellIs" dxfId="15440" priority="14560" operator="between">
      <formula>0.95</formula>
      <formula>1</formula>
    </cfRule>
    <cfRule type="cellIs" dxfId="15439" priority="14561" operator="lessThan">
      <formula>0.96</formula>
    </cfRule>
    <cfRule type="cellIs" dxfId="15438" priority="14562" operator="greaterThan">
      <formula>0.99</formula>
    </cfRule>
    <cfRule type="cellIs" dxfId="15437" priority="14563" operator="between">
      <formula>0.95</formula>
      <formula>1</formula>
    </cfRule>
    <cfRule type="cellIs" dxfId="15436" priority="14564" operator="greaterThan">
      <formula>0.99</formula>
    </cfRule>
    <cfRule type="cellIs" dxfId="15435" priority="14565" operator="between">
      <formula>0.95</formula>
      <formula>1</formula>
    </cfRule>
    <cfRule type="cellIs" dxfId="15434" priority="14566" operator="lessThan">
      <formula>0.96</formula>
    </cfRule>
    <cfRule type="cellIs" dxfId="15433" priority="14567" operator="lessThan">
      <formula>0</formula>
    </cfRule>
    <cfRule type="cellIs" dxfId="15432" priority="14568" operator="greaterThan">
      <formula>0.99</formula>
    </cfRule>
    <cfRule type="cellIs" dxfId="15431" priority="14569" operator="between">
      <formula>0.95</formula>
      <formula>1</formula>
    </cfRule>
    <cfRule type="cellIs" dxfId="15430" priority="14570" operator="lessThan">
      <formula>0.96</formula>
    </cfRule>
    <cfRule type="cellIs" dxfId="15429" priority="14571" operator="greaterThan">
      <formula>0.99</formula>
    </cfRule>
    <cfRule type="cellIs" dxfId="15428" priority="14572" operator="between">
      <formula>0.95</formula>
      <formula>1</formula>
    </cfRule>
    <cfRule type="cellIs" dxfId="15427" priority="14573" operator="lessThan">
      <formula>0.96</formula>
    </cfRule>
    <cfRule type="cellIs" dxfId="15426" priority="14574" operator="greaterThan">
      <formula>0.99</formula>
    </cfRule>
    <cfRule type="cellIs" dxfId="15425" priority="14575" operator="between">
      <formula>0.95</formula>
      <formula>1</formula>
    </cfRule>
    <cfRule type="cellIs" dxfId="15424" priority="14576" operator="lessThan">
      <formula>0.96</formula>
    </cfRule>
    <cfRule type="cellIs" dxfId="15423" priority="14577" operator="lessThan">
      <formula>0.96</formula>
    </cfRule>
    <cfRule type="cellIs" dxfId="15422" priority="14578" operator="greaterThan">
      <formula>0.99</formula>
    </cfRule>
    <cfRule type="cellIs" dxfId="15421" priority="14579" operator="between">
      <formula>0.95</formula>
      <formula>1</formula>
    </cfRule>
    <cfRule type="cellIs" dxfId="15420" priority="14580" operator="lessThan">
      <formula>0.96</formula>
    </cfRule>
  </conditionalFormatting>
  <conditionalFormatting sqref="L26">
    <cfRule type="cellIs" dxfId="15419" priority="14553" operator="lessThan">
      <formula>0.96</formula>
    </cfRule>
    <cfRule type="cellIs" dxfId="15418" priority="14554" operator="between">
      <formula>0.95</formula>
      <formula>0.99</formula>
    </cfRule>
    <cfRule type="cellIs" dxfId="15417" priority="14555" operator="between">
      <formula>0.95</formula>
      <formula>1</formula>
    </cfRule>
  </conditionalFormatting>
  <conditionalFormatting sqref="L26">
    <cfRule type="cellIs" dxfId="15416" priority="14549" operator="greaterThan">
      <formula>0.99</formula>
    </cfRule>
    <cfRule type="cellIs" dxfId="15415" priority="14550" operator="between">
      <formula>0.95</formula>
      <formula>1</formula>
    </cfRule>
    <cfRule type="cellIs" dxfId="15414" priority="14551" operator="between">
      <formula>0.95</formula>
      <formula>1</formula>
    </cfRule>
    <cfRule type="cellIs" dxfId="15413" priority="14552" operator="lessThan">
      <formula>0.95</formula>
    </cfRule>
  </conditionalFormatting>
  <conditionalFormatting sqref="L26">
    <cfRule type="cellIs" dxfId="15412" priority="14544" operator="greaterThan">
      <formula>0.99</formula>
    </cfRule>
    <cfRule type="cellIs" dxfId="15411" priority="14545" operator="between">
      <formula>0.95</formula>
      <formula>1</formula>
    </cfRule>
    <cfRule type="cellIs" dxfId="15410" priority="14546" operator="lessThan">
      <formula>0.95</formula>
    </cfRule>
    <cfRule type="cellIs" dxfId="15409" priority="14547" operator="lessThan">
      <formula>0.95</formula>
    </cfRule>
    <cfRule type="cellIs" dxfId="15408" priority="14548" operator="lessThan">
      <formula>0.95</formula>
    </cfRule>
  </conditionalFormatting>
  <conditionalFormatting sqref="L26">
    <cfRule type="cellIs" dxfId="15407" priority="14538" operator="greaterThan">
      <formula>0.99</formula>
    </cfRule>
    <cfRule type="cellIs" dxfId="15406" priority="14539" operator="between">
      <formula>0.95</formula>
      <formula>1</formula>
    </cfRule>
    <cfRule type="cellIs" dxfId="15405" priority="14540" operator="lessThan">
      <formula>0.96</formula>
    </cfRule>
    <cfRule type="cellIs" dxfId="15404" priority="14541" operator="greaterThan">
      <formula>0.99</formula>
    </cfRule>
    <cfRule type="cellIs" dxfId="15403" priority="14542" operator="between">
      <formula>0.95</formula>
      <formula>1</formula>
    </cfRule>
    <cfRule type="cellIs" dxfId="15402" priority="14543" operator="greaterThan">
      <formula>0.99</formula>
    </cfRule>
  </conditionalFormatting>
  <conditionalFormatting sqref="L26">
    <cfRule type="cellIs" dxfId="15401" priority="14535" operator="greaterThan">
      <formula>0.99</formula>
    </cfRule>
    <cfRule type="cellIs" dxfId="15400" priority="14536" operator="between">
      <formula>0.95</formula>
      <formula>0.99</formula>
    </cfRule>
    <cfRule type="cellIs" dxfId="15399" priority="14537" operator="greaterThan">
      <formula>0.96</formula>
    </cfRule>
  </conditionalFormatting>
  <conditionalFormatting sqref="L26">
    <cfRule type="cellIs" dxfId="15398" priority="14525" operator="greaterThan">
      <formula>0.99</formula>
    </cfRule>
    <cfRule type="cellIs" dxfId="15397" priority="14526" operator="greaterThan">
      <formula>0.99</formula>
    </cfRule>
    <cfRule type="cellIs" dxfId="15396" priority="14527" operator="between">
      <formula>0.95</formula>
      <formula>1</formula>
    </cfRule>
    <cfRule type="cellIs" dxfId="15395" priority="14528" operator="lessThan">
      <formula>0.96</formula>
    </cfRule>
    <cfRule type="cellIs" dxfId="15394" priority="14529" operator="greaterThan">
      <formula>0.99</formula>
    </cfRule>
    <cfRule type="cellIs" dxfId="15393" priority="14530" operator="between">
      <formula>0.95</formula>
      <formula>1</formula>
    </cfRule>
    <cfRule type="cellIs" dxfId="15392" priority="14531" operator="lessThan">
      <formula>0.96</formula>
    </cfRule>
    <cfRule type="cellIs" dxfId="15391" priority="14532" operator="greaterThan">
      <formula>0.99</formula>
    </cfRule>
    <cfRule type="cellIs" dxfId="15390" priority="14533" operator="between">
      <formula>0.95</formula>
      <formula>1</formula>
    </cfRule>
    <cfRule type="cellIs" dxfId="15389" priority="14534" operator="lessThan">
      <formula>0.96</formula>
    </cfRule>
  </conditionalFormatting>
  <conditionalFormatting sqref="L26">
    <cfRule type="cellIs" dxfId="15388" priority="14520" operator="greaterThan">
      <formula>0.99</formula>
    </cfRule>
    <cfRule type="cellIs" dxfId="15387" priority="14521" operator="between">
      <formula>0.95</formula>
      <formula>1</formula>
    </cfRule>
    <cfRule type="cellIs" dxfId="15386" priority="14522" operator="lessThan">
      <formula>0.96</formula>
    </cfRule>
    <cfRule type="cellIs" dxfId="15385" priority="14523" operator="greaterThan">
      <formula>0.99</formula>
    </cfRule>
    <cfRule type="cellIs" dxfId="15384" priority="14524" operator="between">
      <formula>0.95</formula>
      <formula>1</formula>
    </cfRule>
  </conditionalFormatting>
  <conditionalFormatting sqref="L26">
    <cfRule type="cellIs" dxfId="15383" priority="14517" operator="greaterThan">
      <formula>0.99</formula>
    </cfRule>
    <cfRule type="cellIs" dxfId="15382" priority="14518" operator="between">
      <formula>0.95</formula>
      <formula>1</formula>
    </cfRule>
    <cfRule type="cellIs" dxfId="15381" priority="14519" operator="greaterThan">
      <formula>0.99</formula>
    </cfRule>
  </conditionalFormatting>
  <conditionalFormatting sqref="L26">
    <cfRule type="cellIs" dxfId="15380" priority="14509" operator="greaterThan">
      <formula>0.99</formula>
    </cfRule>
    <cfRule type="cellIs" dxfId="15379" priority="14510" operator="between">
      <formula>0.95</formula>
      <formula>1</formula>
    </cfRule>
    <cfRule type="cellIs" dxfId="15378" priority="14511" operator="lessThan">
      <formula>0.96</formula>
    </cfRule>
    <cfRule type="cellIs" dxfId="15377" priority="14512" operator="lessThan">
      <formula>0.96</formula>
    </cfRule>
    <cfRule type="cellIs" dxfId="15376" priority="14513" operator="greaterThan">
      <formula>0.99</formula>
    </cfRule>
    <cfRule type="cellIs" dxfId="15375" priority="14514" operator="greaterThan">
      <formula>0.99</formula>
    </cfRule>
    <cfRule type="cellIs" dxfId="15374" priority="14515" operator="between">
      <formula>0.95</formula>
      <formula>1</formula>
    </cfRule>
    <cfRule type="cellIs" dxfId="15373" priority="14516" operator="lessThan">
      <formula>0.96</formula>
    </cfRule>
  </conditionalFormatting>
  <conditionalFormatting sqref="L26">
    <cfRule type="cellIs" dxfId="15372" priority="14505" operator="lessThan">
      <formula>0.96</formula>
    </cfRule>
    <cfRule type="cellIs" dxfId="15371" priority="14506" operator="between">
      <formula>0.95</formula>
      <formula>0.99</formula>
    </cfRule>
    <cfRule type="cellIs" dxfId="15370" priority="14507" operator="between">
      <formula>0.95</formula>
      <formula>1</formula>
    </cfRule>
    <cfRule type="cellIs" dxfId="15369" priority="14508" operator="between">
      <formula>0.95</formula>
      <formula>0.99</formula>
    </cfRule>
  </conditionalFormatting>
  <conditionalFormatting sqref="L26">
    <cfRule type="cellIs" dxfId="15368" priority="14501" operator="greaterThan">
      <formula>0.99</formula>
    </cfRule>
    <cfRule type="cellIs" dxfId="15367" priority="14502" operator="between">
      <formula>0.95</formula>
      <formula>1</formula>
    </cfRule>
    <cfRule type="cellIs" dxfId="15366" priority="14503" operator="lessThan">
      <formula>0.96</formula>
    </cfRule>
    <cfRule type="cellIs" dxfId="15365" priority="14504" operator="lessThan">
      <formula>0.95</formula>
    </cfRule>
  </conditionalFormatting>
  <conditionalFormatting sqref="L26">
    <cfRule type="cellIs" dxfId="15364" priority="14497" operator="greaterThan">
      <formula>0.99</formula>
    </cfRule>
    <cfRule type="cellIs" dxfId="15363" priority="14498" operator="between">
      <formula>0.95</formula>
      <formula>1</formula>
    </cfRule>
    <cfRule type="cellIs" dxfId="15362" priority="14499" operator="lessThan">
      <formula>0.96</formula>
    </cfRule>
    <cfRule type="cellIs" dxfId="15361" priority="14500" operator="lessThan">
      <formula>0.96</formula>
    </cfRule>
  </conditionalFormatting>
  <conditionalFormatting sqref="L26">
    <cfRule type="cellIs" dxfId="15360" priority="14488" operator="greaterThan">
      <formula>0.99</formula>
    </cfRule>
    <cfRule type="cellIs" dxfId="15359" priority="14489" operator="between">
      <formula>0.95</formula>
      <formula>1</formula>
    </cfRule>
    <cfRule type="cellIs" dxfId="15358" priority="14490" operator="lessThan">
      <formula>0.96</formula>
    </cfRule>
    <cfRule type="cellIs" dxfId="15357" priority="14491" operator="greaterThan">
      <formula>0.99</formula>
    </cfRule>
    <cfRule type="cellIs" dxfId="15356" priority="14492" operator="between">
      <formula>0.95</formula>
      <formula>1</formula>
    </cfRule>
    <cfRule type="cellIs" dxfId="15355" priority="14493" operator="between">
      <formula>0.95</formula>
      <formula>0</formula>
    </cfRule>
    <cfRule type="cellIs" dxfId="15354" priority="14494" operator="greaterThan">
      <formula>0.99</formula>
    </cfRule>
    <cfRule type="cellIs" dxfId="15353" priority="14495" operator="between">
      <formula>0.95</formula>
      <formula>1</formula>
    </cfRule>
    <cfRule type="cellIs" dxfId="15352" priority="14496" operator="lessThan">
      <formula>0.96</formula>
    </cfRule>
  </conditionalFormatting>
  <conditionalFormatting sqref="L26">
    <cfRule type="cellIs" dxfId="15351" priority="14487" operator="between">
      <formula>0.95</formula>
      <formula>1</formula>
    </cfRule>
  </conditionalFormatting>
  <conditionalFormatting sqref="L26">
    <cfRule type="cellIs" dxfId="15350" priority="14484" operator="greaterThan">
      <formula>0.95</formula>
    </cfRule>
    <cfRule type="cellIs" dxfId="15349" priority="14485" operator="between">
      <formula>0.95</formula>
      <formula>1</formula>
    </cfRule>
    <cfRule type="cellIs" dxfId="15348" priority="14486" operator="lessThan">
      <formula>0.96</formula>
    </cfRule>
  </conditionalFormatting>
  <conditionalFormatting sqref="L26">
    <cfRule type="cellIs" dxfId="15347" priority="14483" operator="greaterThan">
      <formula>0.99</formula>
    </cfRule>
  </conditionalFormatting>
  <conditionalFormatting sqref="L26">
    <cfRule type="cellIs" dxfId="15346" priority="14477" operator="greaterThan">
      <formula>0.99</formula>
    </cfRule>
    <cfRule type="cellIs" dxfId="15345" priority="14478" operator="between">
      <formula>0.95</formula>
      <formula>1</formula>
    </cfRule>
    <cfRule type="cellIs" dxfId="15344" priority="14479" operator="lessThan">
      <formula>0.96</formula>
    </cfRule>
    <cfRule type="cellIs" dxfId="15343" priority="14480" operator="lessThan">
      <formula>0.96</formula>
    </cfRule>
    <cfRule type="cellIs" dxfId="15342" priority="14481" operator="between">
      <formula>0.95</formula>
      <formula>1</formula>
    </cfRule>
    <cfRule type="cellIs" dxfId="15341" priority="14482" operator="lessThan">
      <formula>0.96</formula>
    </cfRule>
  </conditionalFormatting>
  <conditionalFormatting sqref="L26">
    <cfRule type="cellIs" dxfId="15340" priority="14470" operator="lessThan">
      <formula>0.96</formula>
    </cfRule>
    <cfRule type="cellIs" dxfId="15339" priority="14471" operator="greaterThan">
      <formula>0.99</formula>
    </cfRule>
    <cfRule type="cellIs" dxfId="15338" priority="14472" operator="greaterThan">
      <formula>0.99</formula>
    </cfRule>
    <cfRule type="cellIs" dxfId="15337" priority="14473" operator="between">
      <formula>0.95</formula>
      <formula>1</formula>
    </cfRule>
    <cfRule type="cellIs" dxfId="15336" priority="14474" operator="greaterThan">
      <formula>0.99</formula>
    </cfRule>
    <cfRule type="cellIs" dxfId="15335" priority="14475" operator="between">
      <formula>0.95</formula>
      <formula>1</formula>
    </cfRule>
    <cfRule type="cellIs" dxfId="15334" priority="14476" operator="lessThan">
      <formula>0.96</formula>
    </cfRule>
  </conditionalFormatting>
  <conditionalFormatting sqref="L26">
    <cfRule type="cellIs" dxfId="15333" priority="14468" operator="lessThan">
      <formula>0.96</formula>
    </cfRule>
    <cfRule type="cellIs" dxfId="15332" priority="14469" operator="lessThan">
      <formula>0.96</formula>
    </cfRule>
  </conditionalFormatting>
  <conditionalFormatting sqref="L26">
    <cfRule type="cellIs" dxfId="15331" priority="14461" operator="lessThan">
      <formula>0.96</formula>
    </cfRule>
    <cfRule type="cellIs" dxfId="15330" priority="14462" operator="greaterThan">
      <formula>0.99</formula>
    </cfRule>
    <cfRule type="cellIs" dxfId="15329" priority="14463" operator="between">
      <formula>0.95</formula>
      <formula>1</formula>
    </cfRule>
    <cfRule type="cellIs" dxfId="15328" priority="14464" operator="lessThan">
      <formula>0.96</formula>
    </cfRule>
    <cfRule type="cellIs" dxfId="15327" priority="14465" operator="greaterThan">
      <formula>0.99</formula>
    </cfRule>
    <cfRule type="cellIs" dxfId="15326" priority="14466" operator="between">
      <formula>0.95</formula>
      <formula>1</formula>
    </cfRule>
    <cfRule type="cellIs" dxfId="15325" priority="14467" operator="lessThan">
      <formula>0.96</formula>
    </cfRule>
  </conditionalFormatting>
  <conditionalFormatting sqref="L26">
    <cfRule type="cellIs" dxfId="15324" priority="14457" operator="between">
      <formula>0.95</formula>
      <formula>1</formula>
    </cfRule>
    <cfRule type="cellIs" dxfId="15323" priority="14458" operator="greaterThan">
      <formula>0.99</formula>
    </cfRule>
    <cfRule type="cellIs" dxfId="15322" priority="14459" operator="between">
      <formula>0.95</formula>
      <formula>1</formula>
    </cfRule>
    <cfRule type="cellIs" dxfId="15321" priority="14460" operator="lessThan">
      <formula>0.96</formula>
    </cfRule>
  </conditionalFormatting>
  <conditionalFormatting sqref="L26">
    <cfRule type="cellIs" dxfId="15320" priority="14454" operator="greaterThan">
      <formula>0.99</formula>
    </cfRule>
    <cfRule type="cellIs" dxfId="15319" priority="14455" operator="greaterThan">
      <formula>0.99</formula>
    </cfRule>
    <cfRule type="cellIs" dxfId="15318" priority="14456" operator="lessThan">
      <formula>0.96</formula>
    </cfRule>
  </conditionalFormatting>
  <conditionalFormatting sqref="L26">
    <cfRule type="cellIs" dxfId="15317" priority="14453" operator="between">
      <formula>0.99</formula>
      <formula>1</formula>
    </cfRule>
  </conditionalFormatting>
  <conditionalFormatting sqref="L26">
    <cfRule type="cellIs" dxfId="15316" priority="14451" operator="greaterThan">
      <formula>0</formula>
    </cfRule>
    <cfRule type="cellIs" dxfId="15315" priority="14452" operator="lessThan">
      <formula>0</formula>
    </cfRule>
  </conditionalFormatting>
  <conditionalFormatting sqref="L26">
    <cfRule type="cellIs" dxfId="15314" priority="14449" operator="greaterThan">
      <formula>0.99</formula>
    </cfRule>
    <cfRule type="cellIs" dxfId="15313" priority="14450" operator="greaterThan">
      <formula>0.99</formula>
    </cfRule>
  </conditionalFormatting>
  <conditionalFormatting sqref="L26">
    <cfRule type="cellIs" dxfId="15312" priority="14441" operator="greaterThan">
      <formula>0.99</formula>
    </cfRule>
    <cfRule type="cellIs" dxfId="15311" priority="14442" operator="between">
      <formula>0.95</formula>
      <formula>1</formula>
    </cfRule>
    <cfRule type="cellIs" dxfId="15310" priority="14443" operator="greaterThan">
      <formula>0.99</formula>
    </cfRule>
    <cfRule type="cellIs" dxfId="15309" priority="14444" operator="between">
      <formula>0.95</formula>
      <formula>1</formula>
    </cfRule>
    <cfRule type="cellIs" dxfId="15308" priority="14445" operator="lessThan">
      <formula>0.96</formula>
    </cfRule>
    <cfRule type="cellIs" dxfId="15307" priority="14446" operator="greaterThan">
      <formula>0.99</formula>
    </cfRule>
    <cfRule type="cellIs" dxfId="15306" priority="14447" operator="between">
      <formula>0.95</formula>
      <formula>1</formula>
    </cfRule>
    <cfRule type="cellIs" dxfId="15305" priority="14448" operator="lessThan">
      <formula>0.96</formula>
    </cfRule>
  </conditionalFormatting>
  <conditionalFormatting sqref="L26">
    <cfRule type="cellIs" dxfId="15304" priority="14439" operator="between">
      <formula>0.95</formula>
      <formula>1</formula>
    </cfRule>
    <cfRule type="cellIs" dxfId="15303" priority="14440" operator="lessThan">
      <formula>0.96</formula>
    </cfRule>
  </conditionalFormatting>
  <conditionalFormatting sqref="L26">
    <cfRule type="cellIs" dxfId="15302" priority="14432" operator="greaterThan">
      <formula>0.99</formula>
    </cfRule>
    <cfRule type="cellIs" dxfId="15301" priority="14433" operator="greaterThan">
      <formula>0.99</formula>
    </cfRule>
    <cfRule type="cellIs" dxfId="15300" priority="14434" operator="between">
      <formula>0.95</formula>
      <formula>1</formula>
    </cfRule>
    <cfRule type="cellIs" dxfId="15299" priority="14435" operator="lessThan">
      <formula>0.96</formula>
    </cfRule>
    <cfRule type="cellIs" dxfId="15298" priority="14436" operator="greaterThan">
      <formula>0.99</formula>
    </cfRule>
    <cfRule type="cellIs" dxfId="15297" priority="14437" operator="between">
      <formula>0.95</formula>
      <formula>1</formula>
    </cfRule>
    <cfRule type="cellIs" dxfId="15296" priority="14438" operator="lessThan">
      <formula>0.96</formula>
    </cfRule>
  </conditionalFormatting>
  <conditionalFormatting sqref="L26">
    <cfRule type="cellIs" dxfId="15295" priority="14424" operator="greaterThan">
      <formula>0.99</formula>
    </cfRule>
    <cfRule type="cellIs" dxfId="15294" priority="14425" operator="between">
      <formula>0.95</formula>
      <formula>1</formula>
    </cfRule>
    <cfRule type="cellIs" dxfId="15293" priority="14426" operator="lessThan">
      <formula>0.96</formula>
    </cfRule>
    <cfRule type="cellIs" dxfId="15292" priority="14427" operator="lessThan">
      <formula>0.96</formula>
    </cfRule>
    <cfRule type="cellIs" dxfId="15291" priority="14428" operator="greaterThan">
      <formula>0.99</formula>
    </cfRule>
    <cfRule type="cellIs" dxfId="15290" priority="14429" operator="between">
      <formula>0.95</formula>
      <formula>1</formula>
    </cfRule>
    <cfRule type="cellIs" dxfId="15289" priority="14430" operator="lessThan">
      <formula>0.96</formula>
    </cfRule>
    <cfRule type="cellIs" dxfId="15288" priority="14431" operator="greaterThan">
      <formula>0.99</formula>
    </cfRule>
  </conditionalFormatting>
  <conditionalFormatting sqref="L26">
    <cfRule type="cellIs" dxfId="15287" priority="14420" operator="greaterThan">
      <formula>0.99</formula>
    </cfRule>
    <cfRule type="cellIs" dxfId="15286" priority="14421" operator="greaterThan">
      <formula>0.99</formula>
    </cfRule>
    <cfRule type="cellIs" dxfId="15285" priority="14422" operator="between">
      <formula>0.95</formula>
      <formula>1</formula>
    </cfRule>
    <cfRule type="cellIs" dxfId="15284" priority="14423" operator="lessThan">
      <formula>0.96</formula>
    </cfRule>
  </conditionalFormatting>
  <conditionalFormatting sqref="L26">
    <cfRule type="cellIs" dxfId="15283" priority="14419" operator="greaterThan">
      <formula>0.99</formula>
    </cfRule>
  </conditionalFormatting>
  <conditionalFormatting sqref="L26">
    <cfRule type="cellIs" dxfId="15282" priority="14415" operator="greaterThan">
      <formula>0.99</formula>
    </cfRule>
    <cfRule type="cellIs" dxfId="15281" priority="14416" operator="between">
      <formula>0.95</formula>
      <formula>1</formula>
    </cfRule>
    <cfRule type="cellIs" dxfId="15280" priority="14417" operator="lessThan">
      <formula>0.96</formula>
    </cfRule>
    <cfRule type="cellIs" dxfId="15279" priority="14418" operator="greaterThan">
      <formula>0.96</formula>
    </cfRule>
  </conditionalFormatting>
  <conditionalFormatting sqref="L26">
    <cfRule type="cellIs" dxfId="15278" priority="14408" operator="greaterThan">
      <formula>0.99</formula>
    </cfRule>
    <cfRule type="cellIs" dxfId="15277" priority="14409" operator="between">
      <formula>0.95</formula>
      <formula>1</formula>
    </cfRule>
    <cfRule type="cellIs" dxfId="15276" priority="14410" operator="lessThan">
      <formula>0.96</formula>
    </cfRule>
    <cfRule type="cellIs" dxfId="15275" priority="14411" operator="lessThan">
      <formula>0.96</formula>
    </cfRule>
    <cfRule type="cellIs" dxfId="15274" priority="14412" operator="greaterThan">
      <formula>0.99</formula>
    </cfRule>
    <cfRule type="cellIs" dxfId="15273" priority="14413" operator="between">
      <formula>0.95</formula>
      <formula>1</formula>
    </cfRule>
    <cfRule type="cellIs" dxfId="15272" priority="14414" operator="lessThan">
      <formula>0.96</formula>
    </cfRule>
  </conditionalFormatting>
  <conditionalFormatting sqref="L26">
    <cfRule type="cellIs" dxfId="15271" priority="14403" operator="between">
      <formula>0.96</formula>
      <formula>1</formula>
    </cfRule>
    <cfRule type="cellIs" dxfId="15270" priority="14404" operator="lessThan">
      <formula>0.99</formula>
    </cfRule>
    <cfRule type="cellIs" dxfId="15269" priority="14405" operator="greaterThan">
      <formula>0.99</formula>
    </cfRule>
    <cfRule type="cellIs" dxfId="15268" priority="14406" operator="lessThan">
      <formula>0.99</formula>
    </cfRule>
    <cfRule type="cellIs" dxfId="15267" priority="14407" operator="greaterThan">
      <formula>0.99</formula>
    </cfRule>
  </conditionalFormatting>
  <conditionalFormatting sqref="L26">
    <cfRule type="cellIs" dxfId="15266" priority="14398" operator="between">
      <formula>0.95</formula>
      <formula>1</formula>
    </cfRule>
    <cfRule type="cellIs" dxfId="15265" priority="14399" operator="lessThan">
      <formula>0.96</formula>
    </cfRule>
    <cfRule type="cellIs" dxfId="15264" priority="14400" operator="greaterThan">
      <formula>0.99</formula>
    </cfRule>
    <cfRule type="cellIs" dxfId="15263" priority="14401" operator="between">
      <formula>0.95</formula>
      <formula>1</formula>
    </cfRule>
    <cfRule type="cellIs" dxfId="15262" priority="14402" operator="lessThan">
      <formula>0.96</formula>
    </cfRule>
  </conditionalFormatting>
  <conditionalFormatting sqref="L26">
    <cfRule type="cellIs" dxfId="15261" priority="14392" operator="greaterThan">
      <formula>0.99</formula>
    </cfRule>
    <cfRule type="cellIs" dxfId="15260" priority="14393" operator="between">
      <formula>0.95</formula>
      <formula>1</formula>
    </cfRule>
    <cfRule type="cellIs" dxfId="15259" priority="14394" operator="lessThan">
      <formula>0.96</formula>
    </cfRule>
    <cfRule type="cellIs" dxfId="15258" priority="14395" operator="greaterThan">
      <formula>0.99</formula>
    </cfRule>
    <cfRule type="cellIs" dxfId="15257" priority="14396" operator="between">
      <formula>0.95</formula>
      <formula>1</formula>
    </cfRule>
    <cfRule type="cellIs" dxfId="15256" priority="14397" operator="lessThan">
      <formula>0.96</formula>
    </cfRule>
  </conditionalFormatting>
  <conditionalFormatting sqref="L26">
    <cfRule type="cellIs" dxfId="15255" priority="14390" operator="greaterThan">
      <formula>0.99</formula>
    </cfRule>
    <cfRule type="cellIs" dxfId="15254" priority="14391" operator="between">
      <formula>0.95</formula>
      <formula>1</formula>
    </cfRule>
  </conditionalFormatting>
  <conditionalFormatting sqref="L26">
    <cfRule type="cellIs" dxfId="15253" priority="14389" operator="lessThan">
      <formula>0.96</formula>
    </cfRule>
  </conditionalFormatting>
  <conditionalFormatting sqref="L26">
    <cfRule type="cellIs" dxfId="15252" priority="14386" operator="greaterThan">
      <formula>0.99</formula>
    </cfRule>
    <cfRule type="cellIs" dxfId="15251" priority="14387" operator="between">
      <formula>0.95</formula>
      <formula>1</formula>
    </cfRule>
    <cfRule type="cellIs" dxfId="15250" priority="14388" operator="lessThan">
      <formula>0.96</formula>
    </cfRule>
  </conditionalFormatting>
  <conditionalFormatting sqref="L26">
    <cfRule type="cellIs" dxfId="15249" priority="14381" operator="greaterThan">
      <formula>0.99</formula>
    </cfRule>
    <cfRule type="cellIs" dxfId="15248" priority="14382" operator="between">
      <formula>0.95</formula>
      <formula>1</formula>
    </cfRule>
    <cfRule type="cellIs" dxfId="15247" priority="14383" operator="lessThan">
      <formula>0.96</formula>
    </cfRule>
    <cfRule type="cellIs" dxfId="15246" priority="14384" operator="greaterThan">
      <formula>0.99</formula>
    </cfRule>
    <cfRule type="cellIs" dxfId="15245" priority="14385" operator="lessThan">
      <formula>0.96</formula>
    </cfRule>
  </conditionalFormatting>
  <conditionalFormatting sqref="L26">
    <cfRule type="top10" dxfId="15244" priority="14581" rank="10"/>
    <cfRule type="cellIs" dxfId="15243" priority="14582" operator="greaterThan">
      <formula>0.99</formula>
    </cfRule>
    <cfRule type="top10" dxfId="15242" priority="14583" rank="10"/>
    <cfRule type="cellIs" dxfId="15241" priority="14584" operator="lessThan">
      <formula>0.96</formula>
    </cfRule>
    <cfRule type="top10" dxfId="15240" priority="14585" percent="1" rank="99"/>
    <cfRule type="cellIs" dxfId="15239" priority="14586" operator="lessThan">
      <formula>0.96</formula>
    </cfRule>
  </conditionalFormatting>
  <conditionalFormatting sqref="L26">
    <cfRule type="top10" dxfId="15238" priority="14587" rank="10"/>
  </conditionalFormatting>
  <conditionalFormatting sqref="L26">
    <cfRule type="cellIs" dxfId="15237" priority="14588" operator="greaterThan">
      <formula>0.99</formula>
    </cfRule>
    <cfRule type="cellIs" dxfId="15236" priority="14589" operator="between">
      <formula>0.95</formula>
      <formula>1</formula>
    </cfRule>
    <cfRule type="cellIs" dxfId="15235" priority="14590" operator="lessThan">
      <formula>0.96</formula>
    </cfRule>
    <cfRule type="cellIs" dxfId="15234" priority="14591" operator="lessThan">
      <formula>0.96</formula>
    </cfRule>
    <cfRule type="top10" dxfId="15233" priority="14592" percent="1" rank="10"/>
  </conditionalFormatting>
  <conditionalFormatting sqref="L26">
    <cfRule type="cellIs" dxfId="15232" priority="14593" operator="lessThan">
      <formula>1</formula>
    </cfRule>
    <cfRule type="cellIs" dxfId="15231" priority="14594" operator="between">
      <formula>0.95</formula>
      <formula>1</formula>
    </cfRule>
    <cfRule type="cellIs" dxfId="15230" priority="14595" operator="lessThan">
      <formula>0.96</formula>
    </cfRule>
    <cfRule type="cellIs" dxfId="15229" priority="14596" operator="between">
      <formula>0.95</formula>
      <formula>1</formula>
    </cfRule>
    <cfRule type="cellIs" dxfId="15228" priority="14597" operator="between">
      <formula>0.95</formula>
      <formula>1</formula>
    </cfRule>
    <cfRule type="top10" dxfId="15227" priority="14598" percent="1" rank="10"/>
    <cfRule type="top10" dxfId="15226" priority="14599" percent="1" rank="10"/>
    <cfRule type="cellIs" dxfId="15225" priority="14600" operator="lessThan">
      <formula>0.96</formula>
    </cfRule>
    <cfRule type="top10" dxfId="15224" priority="14601" percent="1" rank="10"/>
  </conditionalFormatting>
  <conditionalFormatting sqref="L26">
    <cfRule type="top10" dxfId="15223" priority="14602" percent="1" rank="10"/>
    <cfRule type="cellIs" dxfId="15222" priority="14603" operator="lessThan">
      <formula>0.96</formula>
    </cfRule>
    <cfRule type="top10" dxfId="15221" priority="14604" percent="1" rank="10"/>
  </conditionalFormatting>
  <conditionalFormatting sqref="L26">
    <cfRule type="top10" dxfId="15220" priority="14605" rank="10"/>
  </conditionalFormatting>
  <conditionalFormatting sqref="L26">
    <cfRule type="top10" dxfId="15219" priority="14606" rank="10"/>
    <cfRule type="top10" dxfId="15218" priority="14607" rank="10"/>
    <cfRule type="top10" dxfId="15217" priority="14608" rank="10"/>
  </conditionalFormatting>
  <conditionalFormatting sqref="L26">
    <cfRule type="cellIs" dxfId="15216" priority="14609" operator="between">
      <formula>0.95</formula>
      <formula>1</formula>
    </cfRule>
    <cfRule type="cellIs" dxfId="15215" priority="14610" operator="lessThan">
      <formula>0.96</formula>
    </cfRule>
    <cfRule type="cellIs" dxfId="15214" priority="14611" operator="between">
      <formula>0.95</formula>
      <formula>1</formula>
    </cfRule>
    <cfRule type="cellIs" dxfId="15213" priority="14612" operator="between">
      <formula>0.95</formula>
      <formula>1</formula>
    </cfRule>
    <cfRule type="top10" dxfId="15212" priority="14613" percent="1" rank="10"/>
    <cfRule type="top10" dxfId="15211" priority="14614" percent="1" rank="10"/>
    <cfRule type="cellIs" dxfId="15210" priority="14615" operator="lessThan">
      <formula>0.96</formula>
    </cfRule>
    <cfRule type="top10" dxfId="15209" priority="14616" percent="1" rank="10"/>
  </conditionalFormatting>
  <conditionalFormatting sqref="L26">
    <cfRule type="top10" dxfId="15208" priority="14617" rank="10"/>
    <cfRule type="top10" dxfId="15207" priority="14618" rank="10"/>
    <cfRule type="cellIs" dxfId="15206" priority="14619" operator="lessThan">
      <formula>0.96</formula>
    </cfRule>
    <cfRule type="cellIs" dxfId="15205" priority="14620" operator="between">
      <formula>0.95</formula>
      <formula>1</formula>
    </cfRule>
    <cfRule type="cellIs" dxfId="15204" priority="14621" operator="between">
      <formula>0.95</formula>
      <formula>1</formula>
    </cfRule>
    <cfRule type="top10" dxfId="15203" priority="14622" percent="1" rank="10"/>
    <cfRule type="top10" dxfId="15202" priority="14623" percent="1" rank="10"/>
    <cfRule type="cellIs" dxfId="15201" priority="14624" operator="lessThan">
      <formula>0.96</formula>
    </cfRule>
    <cfRule type="top10" dxfId="15200" priority="14625" percent="1" rank="10"/>
  </conditionalFormatting>
  <conditionalFormatting sqref="L26">
    <cfRule type="cellIs" dxfId="15199" priority="14626" operator="lessThan">
      <formula>0.96</formula>
    </cfRule>
    <cfRule type="cellIs" dxfId="15198" priority="14627" operator="between">
      <formula>0.95</formula>
      <formula>1</formula>
    </cfRule>
    <cfRule type="cellIs" dxfId="15197" priority="14628" operator="between">
      <formula>0.95</formula>
      <formula>1</formula>
    </cfRule>
    <cfRule type="top10" dxfId="15196" priority="14629" percent="1" rank="10"/>
    <cfRule type="top10" dxfId="15195" priority="14630" percent="1" rank="10"/>
    <cfRule type="cellIs" dxfId="15194" priority="14631" operator="lessThan">
      <formula>0.96</formula>
    </cfRule>
    <cfRule type="top10" dxfId="15193" priority="14632" percent="1" rank="10"/>
  </conditionalFormatting>
  <conditionalFormatting sqref="L26">
    <cfRule type="top10" dxfId="15192" priority="14633" percent="1" rank="10"/>
    <cfRule type="top10" dxfId="15191" priority="14634" rank="10"/>
    <cfRule type="top10" dxfId="15190" priority="14635" percent="1" rank="10"/>
  </conditionalFormatting>
  <conditionalFormatting sqref="L26">
    <cfRule type="top10" dxfId="15189" priority="14636" rank="10"/>
    <cfRule type="top10" dxfId="15188" priority="14637" rank="10"/>
  </conditionalFormatting>
  <conditionalFormatting sqref="L26">
    <cfRule type="top10" dxfId="15187" priority="14638" rank="10"/>
    <cfRule type="top10" dxfId="15186" priority="14639" rank="10"/>
    <cfRule type="cellIs" dxfId="15185" priority="14640" operator="between">
      <formula>0.95</formula>
      <formula>1</formula>
    </cfRule>
    <cfRule type="cellIs" dxfId="15184" priority="14641" operator="lessThan">
      <formula>0.96</formula>
    </cfRule>
    <cfRule type="cellIs" dxfId="15183" priority="14642" operator="between">
      <formula>0.95</formula>
      <formula>1</formula>
    </cfRule>
    <cfRule type="cellIs" dxfId="15182" priority="14643" operator="between">
      <formula>0.95</formula>
      <formula>1</formula>
    </cfRule>
    <cfRule type="top10" dxfId="15181" priority="14644" percent="1" rank="10"/>
    <cfRule type="top10" dxfId="15180" priority="14645" percent="1" rank="10"/>
    <cfRule type="cellIs" dxfId="15179" priority="14646" operator="lessThan">
      <formula>0.96</formula>
    </cfRule>
    <cfRule type="top10" dxfId="15178" priority="14647" percent="1" rank="10"/>
  </conditionalFormatting>
  <conditionalFormatting sqref="L26">
    <cfRule type="top10" dxfId="15177" priority="14648" rank="10"/>
    <cfRule type="cellIs" dxfId="15176" priority="14649" operator="lessThan">
      <formula>0.96</formula>
    </cfRule>
    <cfRule type="cellIs" dxfId="15175" priority="14650" operator="between">
      <formula>0.95</formula>
      <formula>1</formula>
    </cfRule>
    <cfRule type="cellIs" dxfId="15174" priority="14651" operator="between">
      <formula>0.95</formula>
      <formula>1</formula>
    </cfRule>
    <cfRule type="top10" dxfId="15173" priority="14652" percent="1" rank="10"/>
    <cfRule type="top10" dxfId="15172" priority="14653" percent="1" rank="10"/>
    <cfRule type="cellIs" dxfId="15171" priority="14654" operator="lessThan">
      <formula>0.96</formula>
    </cfRule>
    <cfRule type="top10" dxfId="15170" priority="14655" percent="1" rank="10"/>
  </conditionalFormatting>
  <conditionalFormatting sqref="L26">
    <cfRule type="top10" dxfId="15169" priority="14656" rank="10"/>
    <cfRule type="cellIs" dxfId="15168" priority="14657" operator="lessThan">
      <formula>0.99</formula>
    </cfRule>
    <cfRule type="top10" dxfId="15167" priority="14658" rank="10"/>
    <cfRule type="cellIs" dxfId="15166" priority="14659" operator="greaterThan">
      <formula>0.99</formula>
    </cfRule>
    <cfRule type="top10" dxfId="15165" priority="14660" percent="1" rank="10"/>
    <cfRule type="top10" dxfId="15164" priority="14661" rank="10"/>
    <cfRule type="cellIs" dxfId="15163" priority="14662" operator="lessThan">
      <formula>0.96</formula>
    </cfRule>
    <cfRule type="cellIs" dxfId="15162" priority="14663" operator="between">
      <formula>0.95</formula>
      <formula>1</formula>
    </cfRule>
    <cfRule type="cellIs" dxfId="15161" priority="14664" operator="between">
      <formula>0.95</formula>
      <formula>1</formula>
    </cfRule>
    <cfRule type="top10" dxfId="15160" priority="14665" percent="1" rank="10"/>
    <cfRule type="top10" dxfId="15159" priority="14666" percent="1" rank="10"/>
    <cfRule type="cellIs" dxfId="15158" priority="14667" operator="lessThan">
      <formula>0.96</formula>
    </cfRule>
    <cfRule type="top10" dxfId="15157" priority="14668" percent="1" rank="10"/>
  </conditionalFormatting>
  <conditionalFormatting sqref="L26">
    <cfRule type="top10" dxfId="15156" priority="14669" rank="10"/>
    <cfRule type="top10" dxfId="15155" priority="14670" rank="10"/>
    <cfRule type="cellIs" dxfId="15154" priority="14671" operator="lessThan">
      <formula>0.99</formula>
    </cfRule>
    <cfRule type="top10" dxfId="15153" priority="14672" rank="10"/>
    <cfRule type="cellIs" dxfId="15152" priority="14673" operator="greaterThan">
      <formula>0.99</formula>
    </cfRule>
    <cfRule type="top10" dxfId="15151" priority="14674" percent="1" rank="10"/>
    <cfRule type="top10" dxfId="15150" priority="14675" rank="10"/>
    <cfRule type="cellIs" dxfId="15149" priority="14676" operator="lessThan">
      <formula>0.96</formula>
    </cfRule>
    <cfRule type="cellIs" dxfId="15148" priority="14677" operator="between">
      <formula>0.95</formula>
      <formula>1</formula>
    </cfRule>
    <cfRule type="cellIs" dxfId="15147" priority="14678" operator="between">
      <formula>0.95</formula>
      <formula>1</formula>
    </cfRule>
    <cfRule type="top10" dxfId="15146" priority="14679" percent="1" rank="10"/>
    <cfRule type="top10" dxfId="15145" priority="14680" percent="1" rank="10"/>
    <cfRule type="cellIs" dxfId="15144" priority="14681" operator="lessThan">
      <formula>0.96</formula>
    </cfRule>
    <cfRule type="top10" dxfId="15143" priority="14682" percent="1" rank="10"/>
  </conditionalFormatting>
  <conditionalFormatting sqref="L26">
    <cfRule type="cellIs" dxfId="15142" priority="14683" operator="between">
      <formula>0.95</formula>
      <formula>1</formula>
    </cfRule>
    <cfRule type="cellIs" dxfId="15141" priority="14684" operator="between">
      <formula>0.95</formula>
      <formula>1</formula>
    </cfRule>
    <cfRule type="top10" dxfId="15140" priority="14685" rank="10"/>
  </conditionalFormatting>
  <conditionalFormatting sqref="L26">
    <cfRule type="cellIs" dxfId="15139" priority="14686" operator="between">
      <formula>0.95</formula>
      <formula>1</formula>
    </cfRule>
    <cfRule type="cellIs" dxfId="15138" priority="14687" operator="between">
      <formula>0.95</formula>
      <formula>1</formula>
    </cfRule>
    <cfRule type="cellIs" dxfId="15137" priority="14688" operator="lessThan">
      <formula>0.96</formula>
    </cfRule>
    <cfRule type="cellIs" dxfId="15136" priority="14689" operator="between">
      <formula>0.95</formula>
      <formula>1</formula>
    </cfRule>
    <cfRule type="cellIs" dxfId="15135" priority="14690" operator="between">
      <formula>0.95</formula>
      <formula>1</formula>
    </cfRule>
    <cfRule type="top10" dxfId="15134" priority="14691" percent="1" rank="10"/>
    <cfRule type="top10" dxfId="15133" priority="14692" percent="1" rank="10"/>
    <cfRule type="cellIs" dxfId="15132" priority="14693" operator="lessThan">
      <formula>0.96</formula>
    </cfRule>
    <cfRule type="top10" dxfId="15131" priority="14694" percent="1" rank="10"/>
  </conditionalFormatting>
  <conditionalFormatting sqref="L26">
    <cfRule type="top10" dxfId="15130" priority="14695" rank="10"/>
    <cfRule type="top10" dxfId="15129" priority="14696" rank="10"/>
    <cfRule type="top10" dxfId="15128" priority="14697" rank="10"/>
    <cfRule type="cellIs" dxfId="15127" priority="14698" operator="lessThan">
      <formula>0.96</formula>
    </cfRule>
    <cfRule type="cellIs" dxfId="15126" priority="14699" operator="between">
      <formula>0.95</formula>
      <formula>1</formula>
    </cfRule>
    <cfRule type="cellIs" dxfId="15125" priority="14700" operator="between">
      <formula>0.95</formula>
      <formula>1</formula>
    </cfRule>
    <cfRule type="top10" dxfId="15124" priority="14701" percent="1" rank="10"/>
    <cfRule type="top10" dxfId="15123" priority="14702" percent="1" rank="10"/>
    <cfRule type="cellIs" dxfId="15122" priority="14703" operator="lessThan">
      <formula>0.96</formula>
    </cfRule>
    <cfRule type="top10" dxfId="15121" priority="14704" percent="1" rank="10"/>
  </conditionalFormatting>
  <conditionalFormatting sqref="L26">
    <cfRule type="top10" dxfId="15120" priority="14705" percent="1" rank="10"/>
    <cfRule type="top10" dxfId="15119" priority="14706" rank="10"/>
    <cfRule type="top10" dxfId="15118" priority="14707" rank="10"/>
    <cfRule type="cellIs" dxfId="15117" priority="14708" operator="lessThan">
      <formula>0.99</formula>
    </cfRule>
    <cfRule type="top10" dxfId="15116" priority="14709" rank="10"/>
    <cfRule type="cellIs" dxfId="15115" priority="14710" operator="greaterThan">
      <formula>0.99</formula>
    </cfRule>
    <cfRule type="top10" dxfId="15114" priority="14711" percent="1" rank="10"/>
    <cfRule type="top10" dxfId="15113" priority="14712" rank="10"/>
    <cfRule type="cellIs" dxfId="15112" priority="14713" operator="lessThan">
      <formula>0.96</formula>
    </cfRule>
    <cfRule type="cellIs" dxfId="15111" priority="14714" operator="between">
      <formula>0.95</formula>
      <formula>1</formula>
    </cfRule>
    <cfRule type="cellIs" dxfId="15110" priority="14715" operator="between">
      <formula>0.95</formula>
      <formula>1</formula>
    </cfRule>
    <cfRule type="top10" dxfId="15109" priority="14716" percent="1" rank="10"/>
    <cfRule type="top10" dxfId="15108" priority="14717" percent="1" rank="10"/>
    <cfRule type="cellIs" dxfId="15107" priority="14718" operator="lessThan">
      <formula>0.96</formula>
    </cfRule>
    <cfRule type="top10" dxfId="15106" priority="14719" percent="1" rank="10"/>
  </conditionalFormatting>
  <conditionalFormatting sqref="L26">
    <cfRule type="top10" dxfId="15105" priority="14720" percent="1" rank="10"/>
  </conditionalFormatting>
  <conditionalFormatting sqref="L26">
    <cfRule type="top10" dxfId="15104" priority="14721" rank="10"/>
    <cfRule type="top10" dxfId="15103" priority="14722" percent="1" rank="10"/>
  </conditionalFormatting>
  <conditionalFormatting sqref="L26">
    <cfRule type="top10" dxfId="15102" priority="14723" percent="1" rank="10"/>
    <cfRule type="cellIs" dxfId="15101" priority="14724" operator="lessThan">
      <formula>0.96</formula>
    </cfRule>
    <cfRule type="top10" dxfId="15100" priority="14725" rank="10"/>
    <cfRule type="top10" dxfId="15099" priority="14726" percent="1" rank="10"/>
  </conditionalFormatting>
  <conditionalFormatting sqref="L26">
    <cfRule type="top10" dxfId="15098" priority="14727" percent="1" rank="10"/>
    <cfRule type="cellIs" dxfId="15097" priority="14728" operator="between">
      <formula>0.95</formula>
      <formula>1</formula>
    </cfRule>
    <cfRule type="top10" dxfId="15096" priority="14729" percent="1" rank="10"/>
    <cfRule type="cellIs" dxfId="15095" priority="14730" operator="lessThan">
      <formula>0.96</formula>
    </cfRule>
    <cfRule type="top10" dxfId="15094" priority="14731" rank="10"/>
    <cfRule type="top10" dxfId="15093" priority="14732" percent="1" rank="10"/>
  </conditionalFormatting>
  <conditionalFormatting sqref="L26">
    <cfRule type="cellIs" dxfId="15092" priority="14733" operator="between">
      <formula>0.95</formula>
      <formula>1</formula>
    </cfRule>
    <cfRule type="top10" dxfId="15091" priority="14734" percent="1" rank="10"/>
    <cfRule type="cellIs" dxfId="15090" priority="14735" operator="lessThan">
      <formula>0.96</formula>
    </cfRule>
    <cfRule type="top10" dxfId="15089" priority="14736" rank="10"/>
    <cfRule type="top10" dxfId="15088" priority="14737" percent="1" rank="10"/>
  </conditionalFormatting>
  <conditionalFormatting sqref="L26">
    <cfRule type="top10" dxfId="15087" priority="14738" percent="1" rank="10"/>
    <cfRule type="top10" dxfId="15086" priority="14739" percent="1" rank="10"/>
    <cfRule type="cellIs" dxfId="15085" priority="14740" operator="between">
      <formula>0.95</formula>
      <formula>1</formula>
    </cfRule>
    <cfRule type="top10" dxfId="15084" priority="14741" rank="10"/>
    <cfRule type="top10" dxfId="15083" priority="14742" rank="10"/>
    <cfRule type="cellIs" dxfId="15082" priority="14743" operator="lessThan">
      <formula>0.99</formula>
    </cfRule>
    <cfRule type="top10" dxfId="15081" priority="14744" rank="10"/>
    <cfRule type="cellIs" dxfId="15080" priority="14745" operator="greaterThan">
      <formula>0.99</formula>
    </cfRule>
    <cfRule type="top10" dxfId="15079" priority="14746" percent="1" rank="10"/>
    <cfRule type="top10" dxfId="15078" priority="14747" rank="10"/>
    <cfRule type="cellIs" dxfId="15077" priority="14748" operator="lessThan">
      <formula>0.96</formula>
    </cfRule>
    <cfRule type="cellIs" dxfId="15076" priority="14749" operator="between">
      <formula>0.95</formula>
      <formula>1</formula>
    </cfRule>
    <cfRule type="cellIs" dxfId="15075" priority="14750" operator="between">
      <formula>0.95</formula>
      <formula>1</formula>
    </cfRule>
    <cfRule type="top10" dxfId="15074" priority="14751" percent="1" rank="10"/>
    <cfRule type="top10" dxfId="15073" priority="14752" percent="1" rank="10"/>
    <cfRule type="cellIs" dxfId="15072" priority="14753" operator="lessThan">
      <formula>0.96</formula>
    </cfRule>
    <cfRule type="top10" dxfId="15071" priority="14754" percent="1" rank="10"/>
  </conditionalFormatting>
  <conditionalFormatting sqref="L26">
    <cfRule type="top10" dxfId="15070" priority="14755" percent="1" rank="10"/>
    <cfRule type="top10" dxfId="15069" priority="14756" percent="1" rank="10"/>
  </conditionalFormatting>
  <conditionalFormatting sqref="L26">
    <cfRule type="cellIs" dxfId="15068" priority="14757" operator="between">
      <formula>0.95</formula>
      <formula>1</formula>
    </cfRule>
    <cfRule type="cellIs" dxfId="15067" priority="14758" operator="between">
      <formula>0.95</formula>
      <formula>1</formula>
    </cfRule>
    <cfRule type="top10" dxfId="15066" priority="14759" percent="1" rank="10"/>
    <cfRule type="cellIs" dxfId="15065" priority="14760" operator="lessThan">
      <formula>0.96</formula>
    </cfRule>
    <cfRule type="top10" dxfId="15064" priority="14761" rank="10"/>
    <cfRule type="top10" dxfId="15063" priority="14762" percent="1" rank="10"/>
  </conditionalFormatting>
  <conditionalFormatting sqref="L26">
    <cfRule type="top10" dxfId="15062" priority="14763" percent="1" rank="10"/>
    <cfRule type="cellIs" dxfId="15061" priority="14764" operator="greaterThan">
      <formula>0.99</formula>
    </cfRule>
    <cfRule type="top10" dxfId="15060" priority="14765" rank="10"/>
    <cfRule type="top10" dxfId="15059" priority="14766" rank="10"/>
    <cfRule type="cellIs" dxfId="15058" priority="14767" operator="lessThan">
      <formula>0.99</formula>
    </cfRule>
    <cfRule type="top10" dxfId="15057" priority="14768" rank="10"/>
    <cfRule type="cellIs" dxfId="15056" priority="14769" operator="greaterThan">
      <formula>0.99</formula>
    </cfRule>
    <cfRule type="top10" dxfId="15055" priority="14770" percent="1" rank="10"/>
    <cfRule type="top10" dxfId="15054" priority="14771" rank="10"/>
    <cfRule type="cellIs" dxfId="15053" priority="14772" operator="lessThan">
      <formula>0.96</formula>
    </cfRule>
    <cfRule type="cellIs" dxfId="15052" priority="14773" operator="between">
      <formula>0.95</formula>
      <formula>1</formula>
    </cfRule>
    <cfRule type="cellIs" dxfId="15051" priority="14774" operator="between">
      <formula>0.95</formula>
      <formula>1</formula>
    </cfRule>
    <cfRule type="top10" dxfId="15050" priority="14775" percent="1" rank="10"/>
    <cfRule type="top10" dxfId="15049" priority="14776" percent="1" rank="10"/>
    <cfRule type="cellIs" dxfId="15048" priority="14777" operator="lessThan">
      <formula>0.96</formula>
    </cfRule>
    <cfRule type="top10" dxfId="15047" priority="14778" percent="1" rank="10"/>
  </conditionalFormatting>
  <conditionalFormatting sqref="L26">
    <cfRule type="top10" dxfId="15046" priority="14779" percent="1" rank="10"/>
    <cfRule type="cellIs" dxfId="15045" priority="14780" operator="between">
      <formula>0.95</formula>
      <formula>1</formula>
    </cfRule>
    <cfRule type="top10" dxfId="15044" priority="14781" rank="10"/>
    <cfRule type="top10" dxfId="15043" priority="14782" rank="10"/>
    <cfRule type="cellIs" dxfId="15042" priority="14783" operator="lessThan">
      <formula>0.99</formula>
    </cfRule>
    <cfRule type="top10" dxfId="15041" priority="14784" rank="10"/>
    <cfRule type="cellIs" dxfId="15040" priority="14785" operator="greaterThan">
      <formula>0.99</formula>
    </cfRule>
    <cfRule type="top10" dxfId="15039" priority="14786" percent="1" rank="10"/>
    <cfRule type="top10" dxfId="15038" priority="14787" rank="10"/>
    <cfRule type="cellIs" dxfId="15037" priority="14788" operator="lessThan">
      <formula>0.96</formula>
    </cfRule>
    <cfRule type="cellIs" dxfId="15036" priority="14789" operator="between">
      <formula>0.95</formula>
      <formula>1</formula>
    </cfRule>
    <cfRule type="cellIs" dxfId="15035" priority="14790" operator="between">
      <formula>0.95</formula>
      <formula>1</formula>
    </cfRule>
    <cfRule type="top10" dxfId="15034" priority="14791" percent="1" rank="10"/>
    <cfRule type="top10" dxfId="15033" priority="14792" percent="1" rank="10"/>
    <cfRule type="cellIs" dxfId="15032" priority="14793" operator="lessThan">
      <formula>0.96</formula>
    </cfRule>
    <cfRule type="top10" dxfId="15031" priority="14794" percent="1" rank="10"/>
  </conditionalFormatting>
  <conditionalFormatting sqref="L26">
    <cfRule type="cellIs" dxfId="15030" priority="14377" operator="between">
      <formula>0.95</formula>
      <formula>1</formula>
    </cfRule>
    <cfRule type="cellIs" dxfId="15029" priority="14379" operator="between">
      <formula>0.95</formula>
      <formula>1</formula>
    </cfRule>
    <cfRule type="cellIs" dxfId="15028" priority="14380" operator="between">
      <formula>0.95</formula>
      <formula>1</formula>
    </cfRule>
  </conditionalFormatting>
  <conditionalFormatting sqref="L17">
    <cfRule type="top10" dxfId="15027" priority="17889" rank="10"/>
    <cfRule type="cellIs" dxfId="15026" priority="17890" operator="greaterThan">
      <formula>0.99</formula>
    </cfRule>
    <cfRule type="top10" dxfId="15025" priority="17891" rank="10"/>
    <cfRule type="cellIs" dxfId="15024" priority="17892" operator="lessThan">
      <formula>0.96</formula>
    </cfRule>
    <cfRule type="top10" dxfId="15023" priority="17893" percent="1" rank="99"/>
    <cfRule type="cellIs" dxfId="15022" priority="17894" operator="lessThan">
      <formula>0.96</formula>
    </cfRule>
  </conditionalFormatting>
  <conditionalFormatting sqref="L17">
    <cfRule type="top10" dxfId="15021" priority="17895" rank="10"/>
  </conditionalFormatting>
  <conditionalFormatting sqref="L17">
    <cfRule type="cellIs" dxfId="15020" priority="17896" operator="greaterThan">
      <formula>0.99</formula>
    </cfRule>
    <cfRule type="cellIs" dxfId="15019" priority="17897" operator="between">
      <formula>0.95</formula>
      <formula>1</formula>
    </cfRule>
    <cfRule type="cellIs" dxfId="15018" priority="17898" operator="lessThan">
      <formula>0.96</formula>
    </cfRule>
    <cfRule type="cellIs" dxfId="15017" priority="17899" operator="lessThan">
      <formula>0.96</formula>
    </cfRule>
    <cfRule type="top10" dxfId="15016" priority="17900" percent="1" rank="10"/>
  </conditionalFormatting>
  <conditionalFormatting sqref="L17">
    <cfRule type="cellIs" dxfId="15015" priority="17901" operator="lessThan">
      <formula>1</formula>
    </cfRule>
    <cfRule type="cellIs" dxfId="15014" priority="17902" operator="between">
      <formula>0.95</formula>
      <formula>1</formula>
    </cfRule>
    <cfRule type="cellIs" dxfId="15013" priority="17903" operator="lessThan">
      <formula>0.96</formula>
    </cfRule>
    <cfRule type="cellIs" dxfId="15012" priority="17904" operator="between">
      <formula>0.95</formula>
      <formula>1</formula>
    </cfRule>
    <cfRule type="cellIs" dxfId="15011" priority="17905" operator="between">
      <formula>0.95</formula>
      <formula>1</formula>
    </cfRule>
    <cfRule type="top10" dxfId="15010" priority="17906" percent="1" rank="10"/>
    <cfRule type="top10" dxfId="15009" priority="17907" percent="1" rank="10"/>
    <cfRule type="cellIs" dxfId="15008" priority="17908" operator="lessThan">
      <formula>0.96</formula>
    </cfRule>
    <cfRule type="top10" dxfId="15007" priority="17909" percent="1" rank="10"/>
  </conditionalFormatting>
  <conditionalFormatting sqref="L17">
    <cfRule type="top10" dxfId="15006" priority="17910" percent="1" rank="10"/>
    <cfRule type="cellIs" dxfId="15005" priority="17911" operator="lessThan">
      <formula>0.96</formula>
    </cfRule>
    <cfRule type="top10" dxfId="15004" priority="17912" percent="1" rank="10"/>
  </conditionalFormatting>
  <conditionalFormatting sqref="L17">
    <cfRule type="top10" dxfId="15003" priority="17913" rank="10"/>
  </conditionalFormatting>
  <conditionalFormatting sqref="L17">
    <cfRule type="top10" dxfId="15002" priority="17914" rank="10"/>
    <cfRule type="top10" dxfId="15001" priority="17915" rank="10"/>
    <cfRule type="top10" dxfId="15000" priority="17916" rank="10"/>
  </conditionalFormatting>
  <conditionalFormatting sqref="L17">
    <cfRule type="cellIs" dxfId="14999" priority="17917" operator="between">
      <formula>0.95</formula>
      <formula>1</formula>
    </cfRule>
    <cfRule type="cellIs" dxfId="14998" priority="17918" operator="lessThan">
      <formula>0.96</formula>
    </cfRule>
    <cfRule type="cellIs" dxfId="14997" priority="17919" operator="between">
      <formula>0.95</formula>
      <formula>1</formula>
    </cfRule>
    <cfRule type="cellIs" dxfId="14996" priority="17920" operator="between">
      <formula>0.95</formula>
      <formula>1</formula>
    </cfRule>
    <cfRule type="top10" dxfId="14995" priority="17921" percent="1" rank="10"/>
    <cfRule type="top10" dxfId="14994" priority="17922" percent="1" rank="10"/>
    <cfRule type="cellIs" dxfId="14993" priority="17923" operator="lessThan">
      <formula>0.96</formula>
    </cfRule>
    <cfRule type="top10" dxfId="14992" priority="17924" percent="1" rank="10"/>
  </conditionalFormatting>
  <conditionalFormatting sqref="L17">
    <cfRule type="top10" dxfId="14991" priority="17925" rank="10"/>
    <cfRule type="top10" dxfId="14990" priority="17926" rank="10"/>
    <cfRule type="cellIs" dxfId="14989" priority="17927" operator="lessThan">
      <formula>0.96</formula>
    </cfRule>
    <cfRule type="cellIs" dxfId="14988" priority="17928" operator="between">
      <formula>0.95</formula>
      <formula>1</formula>
    </cfRule>
    <cfRule type="cellIs" dxfId="14987" priority="17929" operator="between">
      <formula>0.95</formula>
      <formula>1</formula>
    </cfRule>
    <cfRule type="top10" dxfId="14986" priority="17930" percent="1" rank="10"/>
    <cfRule type="top10" dxfId="14985" priority="17931" percent="1" rank="10"/>
    <cfRule type="cellIs" dxfId="14984" priority="17932" operator="lessThan">
      <formula>0.96</formula>
    </cfRule>
    <cfRule type="top10" dxfId="14983" priority="17933" percent="1" rank="10"/>
  </conditionalFormatting>
  <conditionalFormatting sqref="L17">
    <cfRule type="cellIs" dxfId="14982" priority="17934" operator="lessThan">
      <formula>0.96</formula>
    </cfRule>
    <cfRule type="cellIs" dxfId="14981" priority="17935" operator="between">
      <formula>0.95</formula>
      <formula>1</formula>
    </cfRule>
    <cfRule type="cellIs" dxfId="14980" priority="17936" operator="between">
      <formula>0.95</formula>
      <formula>1</formula>
    </cfRule>
    <cfRule type="top10" dxfId="14979" priority="17937" percent="1" rank="10"/>
    <cfRule type="top10" dxfId="14978" priority="17938" percent="1" rank="10"/>
    <cfRule type="cellIs" dxfId="14977" priority="17939" operator="lessThan">
      <formula>0.96</formula>
    </cfRule>
    <cfRule type="top10" dxfId="14976" priority="17940" percent="1" rank="10"/>
  </conditionalFormatting>
  <conditionalFormatting sqref="L17">
    <cfRule type="top10" dxfId="14975" priority="17941" percent="1" rank="10"/>
    <cfRule type="top10" dxfId="14974" priority="17942" rank="10"/>
    <cfRule type="top10" dxfId="14973" priority="17943" percent="1" rank="10"/>
  </conditionalFormatting>
  <conditionalFormatting sqref="L17">
    <cfRule type="top10" dxfId="14972" priority="17944" rank="10"/>
    <cfRule type="top10" dxfId="14971" priority="17945" rank="10"/>
  </conditionalFormatting>
  <conditionalFormatting sqref="L17">
    <cfRule type="top10" dxfId="14970" priority="17946" rank="10"/>
    <cfRule type="top10" dxfId="14969" priority="17947" rank="10"/>
    <cfRule type="cellIs" dxfId="14968" priority="17948" operator="between">
      <formula>0.95</formula>
      <formula>1</formula>
    </cfRule>
    <cfRule type="cellIs" dxfId="14967" priority="17949" operator="lessThan">
      <formula>0.96</formula>
    </cfRule>
    <cfRule type="cellIs" dxfId="14966" priority="17950" operator="between">
      <formula>0.95</formula>
      <formula>1</formula>
    </cfRule>
    <cfRule type="cellIs" dxfId="14965" priority="17951" operator="between">
      <formula>0.95</formula>
      <formula>1</formula>
    </cfRule>
    <cfRule type="top10" dxfId="14964" priority="17952" percent="1" rank="10"/>
    <cfRule type="top10" dxfId="14963" priority="17953" percent="1" rank="10"/>
    <cfRule type="cellIs" dxfId="14962" priority="17954" operator="lessThan">
      <formula>0.96</formula>
    </cfRule>
    <cfRule type="top10" dxfId="14961" priority="17955" percent="1" rank="10"/>
  </conditionalFormatting>
  <conditionalFormatting sqref="L17">
    <cfRule type="top10" dxfId="14960" priority="17956" rank="10"/>
    <cfRule type="cellIs" dxfId="14959" priority="17957" operator="lessThan">
      <formula>0.96</formula>
    </cfRule>
    <cfRule type="cellIs" dxfId="14958" priority="17958" operator="between">
      <formula>0.95</formula>
      <formula>1</formula>
    </cfRule>
    <cfRule type="cellIs" dxfId="14957" priority="17959" operator="between">
      <formula>0.95</formula>
      <formula>1</formula>
    </cfRule>
    <cfRule type="top10" dxfId="14956" priority="17960" percent="1" rank="10"/>
    <cfRule type="top10" dxfId="14955" priority="17961" percent="1" rank="10"/>
    <cfRule type="cellIs" dxfId="14954" priority="17962" operator="lessThan">
      <formula>0.96</formula>
    </cfRule>
    <cfRule type="top10" dxfId="14953" priority="17963" percent="1" rank="10"/>
  </conditionalFormatting>
  <conditionalFormatting sqref="L17">
    <cfRule type="top10" dxfId="14952" priority="17964" rank="10"/>
    <cfRule type="cellIs" dxfId="14951" priority="17965" operator="lessThan">
      <formula>0.99</formula>
    </cfRule>
    <cfRule type="top10" dxfId="14950" priority="17966" rank="10"/>
    <cfRule type="cellIs" dxfId="14949" priority="17967" operator="greaterThan">
      <formula>0.99</formula>
    </cfRule>
    <cfRule type="top10" dxfId="14948" priority="17968" percent="1" rank="10"/>
    <cfRule type="top10" dxfId="14947" priority="17969" rank="10"/>
    <cfRule type="cellIs" dxfId="14946" priority="17970" operator="lessThan">
      <formula>0.96</formula>
    </cfRule>
    <cfRule type="cellIs" dxfId="14945" priority="17971" operator="between">
      <formula>0.95</formula>
      <formula>1</formula>
    </cfRule>
    <cfRule type="cellIs" dxfId="14944" priority="17972" operator="between">
      <formula>0.95</formula>
      <formula>1</formula>
    </cfRule>
    <cfRule type="top10" dxfId="14943" priority="17973" percent="1" rank="10"/>
    <cfRule type="top10" dxfId="14942" priority="17974" percent="1" rank="10"/>
    <cfRule type="cellIs" dxfId="14941" priority="17975" operator="lessThan">
      <formula>0.96</formula>
    </cfRule>
    <cfRule type="top10" dxfId="14940" priority="17976" percent="1" rank="10"/>
  </conditionalFormatting>
  <conditionalFormatting sqref="L17">
    <cfRule type="top10" dxfId="14939" priority="17977" rank="10"/>
    <cfRule type="top10" dxfId="14938" priority="17978" rank="10"/>
    <cfRule type="cellIs" dxfId="14937" priority="17979" operator="lessThan">
      <formula>0.99</formula>
    </cfRule>
    <cfRule type="top10" dxfId="14936" priority="17980" rank="10"/>
    <cfRule type="cellIs" dxfId="14935" priority="17981" operator="greaterThan">
      <formula>0.99</formula>
    </cfRule>
    <cfRule type="top10" dxfId="14934" priority="17982" percent="1" rank="10"/>
    <cfRule type="top10" dxfId="14933" priority="17983" rank="10"/>
    <cfRule type="cellIs" dxfId="14932" priority="17984" operator="lessThan">
      <formula>0.96</formula>
    </cfRule>
    <cfRule type="cellIs" dxfId="14931" priority="17985" operator="between">
      <formula>0.95</formula>
      <formula>1</formula>
    </cfRule>
    <cfRule type="cellIs" dxfId="14930" priority="17986" operator="between">
      <formula>0.95</formula>
      <formula>1</formula>
    </cfRule>
    <cfRule type="top10" dxfId="14929" priority="17987" percent="1" rank="10"/>
    <cfRule type="top10" dxfId="14928" priority="17988" percent="1" rank="10"/>
    <cfRule type="cellIs" dxfId="14927" priority="17989" operator="lessThan">
      <formula>0.96</formula>
    </cfRule>
    <cfRule type="top10" dxfId="14926" priority="17990" percent="1" rank="10"/>
  </conditionalFormatting>
  <conditionalFormatting sqref="L17">
    <cfRule type="cellIs" dxfId="14925" priority="17991" operator="between">
      <formula>0.95</formula>
      <formula>1</formula>
    </cfRule>
    <cfRule type="cellIs" dxfId="14924" priority="17992" operator="between">
      <formula>0.95</formula>
      <formula>1</formula>
    </cfRule>
    <cfRule type="top10" dxfId="14923" priority="17993" rank="10"/>
  </conditionalFormatting>
  <conditionalFormatting sqref="L17">
    <cfRule type="cellIs" dxfId="14922" priority="17994" operator="between">
      <formula>0.95</formula>
      <formula>1</formula>
    </cfRule>
    <cfRule type="cellIs" dxfId="14921" priority="17995" operator="between">
      <formula>0.95</formula>
      <formula>1</formula>
    </cfRule>
    <cfRule type="cellIs" dxfId="14920" priority="17996" operator="lessThan">
      <formula>0.96</formula>
    </cfRule>
    <cfRule type="cellIs" dxfId="14919" priority="17997" operator="between">
      <formula>0.95</formula>
      <formula>1</formula>
    </cfRule>
    <cfRule type="cellIs" dxfId="14918" priority="17998" operator="between">
      <formula>0.95</formula>
      <formula>1</formula>
    </cfRule>
    <cfRule type="top10" dxfId="14917" priority="17999" percent="1" rank="10"/>
    <cfRule type="top10" dxfId="14916" priority="18000" percent="1" rank="10"/>
    <cfRule type="cellIs" dxfId="14915" priority="18001" operator="lessThan">
      <formula>0.96</formula>
    </cfRule>
    <cfRule type="top10" dxfId="14914" priority="18002" percent="1" rank="10"/>
  </conditionalFormatting>
  <conditionalFormatting sqref="L17">
    <cfRule type="top10" dxfId="14913" priority="18003" rank="10"/>
    <cfRule type="top10" dxfId="14912" priority="18004" rank="10"/>
    <cfRule type="top10" dxfId="14911" priority="18005" rank="10"/>
    <cfRule type="cellIs" dxfId="14910" priority="18006" operator="lessThan">
      <formula>0.96</formula>
    </cfRule>
    <cfRule type="cellIs" dxfId="14909" priority="18007" operator="between">
      <formula>0.95</formula>
      <formula>1</formula>
    </cfRule>
    <cfRule type="cellIs" dxfId="14908" priority="18008" operator="between">
      <formula>0.95</formula>
      <formula>1</formula>
    </cfRule>
    <cfRule type="top10" dxfId="14907" priority="18009" percent="1" rank="10"/>
    <cfRule type="top10" dxfId="14906" priority="18010" percent="1" rank="10"/>
    <cfRule type="cellIs" dxfId="14905" priority="18011" operator="lessThan">
      <formula>0.96</formula>
    </cfRule>
    <cfRule type="top10" dxfId="14904" priority="18012" percent="1" rank="10"/>
  </conditionalFormatting>
  <conditionalFormatting sqref="L17">
    <cfRule type="top10" dxfId="14903" priority="18013" percent="1" rank="10"/>
    <cfRule type="top10" dxfId="14902" priority="18014" rank="10"/>
    <cfRule type="top10" dxfId="14901" priority="18015" rank="10"/>
    <cfRule type="cellIs" dxfId="14900" priority="18016" operator="lessThan">
      <formula>0.99</formula>
    </cfRule>
    <cfRule type="top10" dxfId="14899" priority="18017" rank="10"/>
    <cfRule type="cellIs" dxfId="14898" priority="18018" operator="greaterThan">
      <formula>0.99</formula>
    </cfRule>
    <cfRule type="top10" dxfId="14897" priority="18019" percent="1" rank="10"/>
    <cfRule type="top10" dxfId="14896" priority="18020" rank="10"/>
    <cfRule type="cellIs" dxfId="14895" priority="18021" operator="lessThan">
      <formula>0.96</formula>
    </cfRule>
    <cfRule type="cellIs" dxfId="14894" priority="18022" operator="between">
      <formula>0.95</formula>
      <formula>1</formula>
    </cfRule>
    <cfRule type="cellIs" dxfId="14893" priority="18023" operator="between">
      <formula>0.95</formula>
      <formula>1</formula>
    </cfRule>
    <cfRule type="top10" dxfId="14892" priority="18024" percent="1" rank="10"/>
    <cfRule type="top10" dxfId="14891" priority="18025" percent="1" rank="10"/>
    <cfRule type="cellIs" dxfId="14890" priority="18026" operator="lessThan">
      <formula>0.96</formula>
    </cfRule>
    <cfRule type="top10" dxfId="14889" priority="18027" percent="1" rank="10"/>
  </conditionalFormatting>
  <conditionalFormatting sqref="L17">
    <cfRule type="top10" dxfId="14888" priority="18028" percent="1" rank="10"/>
  </conditionalFormatting>
  <conditionalFormatting sqref="L17">
    <cfRule type="top10" dxfId="14887" priority="18029" rank="10"/>
    <cfRule type="top10" dxfId="14886" priority="18030" percent="1" rank="10"/>
  </conditionalFormatting>
  <conditionalFormatting sqref="L17">
    <cfRule type="top10" dxfId="14885" priority="18031" percent="1" rank="10"/>
    <cfRule type="cellIs" dxfId="14884" priority="18032" operator="lessThan">
      <formula>0.96</formula>
    </cfRule>
    <cfRule type="top10" dxfId="14883" priority="18033" rank="10"/>
    <cfRule type="top10" dxfId="14882" priority="18034" percent="1" rank="10"/>
  </conditionalFormatting>
  <conditionalFormatting sqref="L17">
    <cfRule type="top10" dxfId="14881" priority="18035" percent="1" rank="10"/>
    <cfRule type="cellIs" dxfId="14880" priority="18036" operator="between">
      <formula>0.95</formula>
      <formula>1</formula>
    </cfRule>
    <cfRule type="top10" dxfId="14879" priority="18037" percent="1" rank="10"/>
    <cfRule type="cellIs" dxfId="14878" priority="18038" operator="lessThan">
      <formula>0.96</formula>
    </cfRule>
    <cfRule type="top10" dxfId="14877" priority="18039" rank="10"/>
    <cfRule type="top10" dxfId="14876" priority="18040" percent="1" rank="10"/>
  </conditionalFormatting>
  <conditionalFormatting sqref="L17">
    <cfRule type="cellIs" dxfId="14875" priority="18041" operator="between">
      <formula>0.95</formula>
      <formula>1</formula>
    </cfRule>
    <cfRule type="top10" dxfId="14874" priority="18042" percent="1" rank="10"/>
    <cfRule type="cellIs" dxfId="14873" priority="18043" operator="lessThan">
      <formula>0.96</formula>
    </cfRule>
    <cfRule type="top10" dxfId="14872" priority="18044" rank="10"/>
    <cfRule type="top10" dxfId="14871" priority="18045" percent="1" rank="10"/>
  </conditionalFormatting>
  <conditionalFormatting sqref="L17">
    <cfRule type="top10" dxfId="14870" priority="18046" percent="1" rank="10"/>
    <cfRule type="top10" dxfId="14869" priority="18047" percent="1" rank="10"/>
    <cfRule type="cellIs" dxfId="14868" priority="18048" operator="between">
      <formula>0.95</formula>
      <formula>1</formula>
    </cfRule>
    <cfRule type="top10" dxfId="14867" priority="18049" rank="10"/>
    <cfRule type="top10" dxfId="14866" priority="18050" rank="10"/>
    <cfRule type="cellIs" dxfId="14865" priority="18051" operator="lessThan">
      <formula>0.99</formula>
    </cfRule>
    <cfRule type="top10" dxfId="14864" priority="18052" rank="10"/>
    <cfRule type="cellIs" dxfId="14863" priority="18053" operator="greaterThan">
      <formula>0.99</formula>
    </cfRule>
    <cfRule type="top10" dxfId="14862" priority="18054" percent="1" rank="10"/>
    <cfRule type="top10" dxfId="14861" priority="18055" rank="10"/>
    <cfRule type="cellIs" dxfId="14860" priority="18056" operator="lessThan">
      <formula>0.96</formula>
    </cfRule>
    <cfRule type="cellIs" dxfId="14859" priority="18057" operator="between">
      <formula>0.95</formula>
      <formula>1</formula>
    </cfRule>
    <cfRule type="cellIs" dxfId="14858" priority="18058" operator="between">
      <formula>0.95</formula>
      <formula>1</formula>
    </cfRule>
    <cfRule type="top10" dxfId="14857" priority="18059" percent="1" rank="10"/>
    <cfRule type="top10" dxfId="14856" priority="18060" percent="1" rank="10"/>
    <cfRule type="cellIs" dxfId="14855" priority="18061" operator="lessThan">
      <formula>0.96</formula>
    </cfRule>
    <cfRule type="top10" dxfId="14854" priority="18062" percent="1" rank="10"/>
  </conditionalFormatting>
  <conditionalFormatting sqref="L17">
    <cfRule type="top10" dxfId="14853" priority="18063" percent="1" rank="10"/>
    <cfRule type="top10" dxfId="14852" priority="18064" percent="1" rank="10"/>
  </conditionalFormatting>
  <conditionalFormatting sqref="L17">
    <cfRule type="cellIs" dxfId="14851" priority="18065" operator="between">
      <formula>0.95</formula>
      <formula>1</formula>
    </cfRule>
    <cfRule type="cellIs" dxfId="14850" priority="18066" operator="between">
      <formula>0.95</formula>
      <formula>1</formula>
    </cfRule>
    <cfRule type="top10" dxfId="14849" priority="18067" percent="1" rank="10"/>
    <cfRule type="cellIs" dxfId="14848" priority="18068" operator="lessThan">
      <formula>0.96</formula>
    </cfRule>
    <cfRule type="top10" dxfId="14847" priority="18069" rank="10"/>
    <cfRule type="top10" dxfId="14846" priority="18070" percent="1" rank="10"/>
  </conditionalFormatting>
  <conditionalFormatting sqref="L17">
    <cfRule type="top10" dxfId="14845" priority="18071" percent="1" rank="10"/>
    <cfRule type="cellIs" dxfId="14844" priority="18072" operator="greaterThan">
      <formula>0.99</formula>
    </cfRule>
    <cfRule type="top10" dxfId="14843" priority="18073" rank="10"/>
    <cfRule type="top10" dxfId="14842" priority="18074" rank="10"/>
    <cfRule type="cellIs" dxfId="14841" priority="18075" operator="lessThan">
      <formula>0.99</formula>
    </cfRule>
    <cfRule type="top10" dxfId="14840" priority="18076" rank="10"/>
    <cfRule type="cellIs" dxfId="14839" priority="18077" operator="greaterThan">
      <formula>0.99</formula>
    </cfRule>
    <cfRule type="top10" dxfId="14838" priority="18078" percent="1" rank="10"/>
    <cfRule type="top10" dxfId="14837" priority="18079" rank="10"/>
    <cfRule type="cellIs" dxfId="14836" priority="18080" operator="lessThan">
      <formula>0.96</formula>
    </cfRule>
    <cfRule type="cellIs" dxfId="14835" priority="18081" operator="between">
      <formula>0.95</formula>
      <formula>1</formula>
    </cfRule>
    <cfRule type="cellIs" dxfId="14834" priority="18082" operator="between">
      <formula>0.95</formula>
      <formula>1</formula>
    </cfRule>
    <cfRule type="top10" dxfId="14833" priority="18083" percent="1" rank="10"/>
    <cfRule type="top10" dxfId="14832" priority="18084" percent="1" rank="10"/>
    <cfRule type="cellIs" dxfId="14831" priority="18085" operator="lessThan">
      <formula>0.96</formula>
    </cfRule>
    <cfRule type="top10" dxfId="14830" priority="18086" percent="1" rank="10"/>
  </conditionalFormatting>
  <conditionalFormatting sqref="L17">
    <cfRule type="top10" dxfId="14829" priority="18087" percent="1" rank="10"/>
    <cfRule type="cellIs" dxfId="14828" priority="18088" operator="between">
      <formula>0.95</formula>
      <formula>1</formula>
    </cfRule>
    <cfRule type="top10" dxfId="14827" priority="18089" rank="10"/>
    <cfRule type="top10" dxfId="14826" priority="18090" rank="10"/>
    <cfRule type="cellIs" dxfId="14825" priority="18091" operator="lessThan">
      <formula>0.99</formula>
    </cfRule>
    <cfRule type="top10" dxfId="14824" priority="18092" rank="10"/>
    <cfRule type="cellIs" dxfId="14823" priority="18093" operator="greaterThan">
      <formula>0.99</formula>
    </cfRule>
    <cfRule type="top10" dxfId="14822" priority="18094" percent="1" rank="10"/>
    <cfRule type="top10" dxfId="14821" priority="18095" rank="10"/>
    <cfRule type="cellIs" dxfId="14820" priority="18096" operator="lessThan">
      <formula>0.96</formula>
    </cfRule>
    <cfRule type="cellIs" dxfId="14819" priority="18097" operator="between">
      <formula>0.95</formula>
      <formula>1</formula>
    </cfRule>
    <cfRule type="cellIs" dxfId="14818" priority="18098" operator="between">
      <formula>0.95</formula>
      <formula>1</formula>
    </cfRule>
    <cfRule type="top10" dxfId="14817" priority="18099" percent="1" rank="10"/>
    <cfRule type="top10" dxfId="14816" priority="18100" percent="1" rank="10"/>
    <cfRule type="cellIs" dxfId="14815" priority="18101" operator="lessThan">
      <formula>0.96</formula>
    </cfRule>
    <cfRule type="top10" dxfId="14814" priority="18102" percent="1" rank="10"/>
  </conditionalFormatting>
  <conditionalFormatting sqref="L42 L29:L30">
    <cfRule type="cellIs" dxfId="14813" priority="13898" operator="greaterThan">
      <formula>0.99</formula>
    </cfRule>
    <cfRule type="cellIs" dxfId="14812" priority="13899" operator="between">
      <formula>0.95</formula>
      <formula>1</formula>
    </cfRule>
    <cfRule type="cellIs" dxfId="14811" priority="13900" operator="lessThan">
      <formula>0.96</formula>
    </cfRule>
    <cfRule type="cellIs" dxfId="14810" priority="13901" operator="greaterThan">
      <formula>0.99</formula>
    </cfRule>
    <cfRule type="cellIs" dxfId="14809" priority="13902" operator="between">
      <formula>0.95</formula>
      <formula>1</formula>
    </cfRule>
    <cfRule type="cellIs" dxfId="14808" priority="13903" operator="lessThan">
      <formula>0.96</formula>
    </cfRule>
    <cfRule type="cellIs" dxfId="14807" priority="13904" operator="greaterThan">
      <formula>0.99</formula>
    </cfRule>
    <cfRule type="cellIs" dxfId="14806" priority="13905" operator="between">
      <formula>0.95</formula>
      <formula>1</formula>
    </cfRule>
    <cfRule type="cellIs" dxfId="14805" priority="13906" operator="greaterThan">
      <formula>0.99</formula>
    </cfRule>
    <cfRule type="cellIs" dxfId="14804" priority="13907" operator="between">
      <formula>0.95</formula>
      <formula>1</formula>
    </cfRule>
    <cfRule type="cellIs" dxfId="14803" priority="13908" operator="lessThan">
      <formula>0.96</formula>
    </cfRule>
    <cfRule type="cellIs" dxfId="14802" priority="13909" operator="lessThan">
      <formula>0</formula>
    </cfRule>
    <cfRule type="cellIs" dxfId="14801" priority="13910" operator="greaterThan">
      <formula>0.99</formula>
    </cfRule>
    <cfRule type="cellIs" dxfId="14800" priority="13911" operator="between">
      <formula>0.95</formula>
      <formula>1</formula>
    </cfRule>
    <cfRule type="cellIs" dxfId="14799" priority="13912" operator="lessThan">
      <formula>0.96</formula>
    </cfRule>
    <cfRule type="cellIs" dxfId="14798" priority="13913" operator="greaterThan">
      <formula>0.99</formula>
    </cfRule>
    <cfRule type="cellIs" dxfId="14797" priority="13914" operator="between">
      <formula>0.95</formula>
      <formula>1</formula>
    </cfRule>
    <cfRule type="cellIs" dxfId="14796" priority="13915" operator="lessThan">
      <formula>0.96</formula>
    </cfRule>
    <cfRule type="cellIs" dxfId="14795" priority="13916" operator="greaterThan">
      <formula>0.99</formula>
    </cfRule>
    <cfRule type="cellIs" dxfId="14794" priority="13917" operator="between">
      <formula>0.95</formula>
      <formula>1</formula>
    </cfRule>
    <cfRule type="cellIs" dxfId="14793" priority="13918" operator="lessThan">
      <formula>0.96</formula>
    </cfRule>
    <cfRule type="cellIs" dxfId="14792" priority="13919" operator="lessThan">
      <formula>0.96</formula>
    </cfRule>
    <cfRule type="cellIs" dxfId="14791" priority="13920" operator="greaterThan">
      <formula>0.99</formula>
    </cfRule>
    <cfRule type="cellIs" dxfId="14790" priority="13921" operator="between">
      <formula>0.95</formula>
      <formula>1</formula>
    </cfRule>
    <cfRule type="cellIs" dxfId="14789" priority="13922" operator="lessThan">
      <formula>0.96</formula>
    </cfRule>
  </conditionalFormatting>
  <conditionalFormatting sqref="L29:L30 L42:L44">
    <cfRule type="cellIs" dxfId="14788" priority="13895" operator="lessThan">
      <formula>0.96</formula>
    </cfRule>
    <cfRule type="cellIs" dxfId="14787" priority="13896" operator="between">
      <formula>0.95</formula>
      <formula>0.99</formula>
    </cfRule>
    <cfRule type="cellIs" dxfId="14786" priority="13897" operator="between">
      <formula>0.95</formula>
      <formula>1</formula>
    </cfRule>
  </conditionalFormatting>
  <conditionalFormatting sqref="L29:L30 L42:L44">
    <cfRule type="cellIs" dxfId="14785" priority="13891" operator="greaterThan">
      <formula>0.99</formula>
    </cfRule>
    <cfRule type="cellIs" dxfId="14784" priority="13892" operator="between">
      <formula>0.95</formula>
      <formula>1</formula>
    </cfRule>
    <cfRule type="cellIs" dxfId="14783" priority="13893" operator="between">
      <formula>0.95</formula>
      <formula>1</formula>
    </cfRule>
    <cfRule type="cellIs" dxfId="14782" priority="13894" operator="lessThan">
      <formula>0.95</formula>
    </cfRule>
  </conditionalFormatting>
  <conditionalFormatting sqref="L29:L30 L42:L44">
    <cfRule type="cellIs" dxfId="14781" priority="13886" operator="greaterThan">
      <formula>0.99</formula>
    </cfRule>
    <cfRule type="cellIs" dxfId="14780" priority="13887" operator="between">
      <formula>0.95</formula>
      <formula>1</formula>
    </cfRule>
    <cfRule type="cellIs" dxfId="14779" priority="13888" operator="lessThan">
      <formula>0.95</formula>
    </cfRule>
    <cfRule type="cellIs" dxfId="14778" priority="13889" operator="lessThan">
      <formula>0.95</formula>
    </cfRule>
    <cfRule type="cellIs" dxfId="14777" priority="13890" operator="lessThan">
      <formula>0.95</formula>
    </cfRule>
  </conditionalFormatting>
  <conditionalFormatting sqref="L29:L30 L42:L44">
    <cfRule type="cellIs" dxfId="14776" priority="13880" operator="greaterThan">
      <formula>0.99</formula>
    </cfRule>
    <cfRule type="cellIs" dxfId="14775" priority="13881" operator="between">
      <formula>0.95</formula>
      <formula>1</formula>
    </cfRule>
    <cfRule type="cellIs" dxfId="14774" priority="13882" operator="lessThan">
      <formula>0.96</formula>
    </cfRule>
    <cfRule type="cellIs" dxfId="14773" priority="13883" operator="greaterThan">
      <formula>0.99</formula>
    </cfRule>
    <cfRule type="cellIs" dxfId="14772" priority="13884" operator="between">
      <formula>0.95</formula>
      <formula>1</formula>
    </cfRule>
    <cfRule type="cellIs" dxfId="14771" priority="13885" operator="greaterThan">
      <formula>0.99</formula>
    </cfRule>
  </conditionalFormatting>
  <conditionalFormatting sqref="L29:L30 L42:L44">
    <cfRule type="cellIs" dxfId="14770" priority="13877" operator="greaterThan">
      <formula>0.99</formula>
    </cfRule>
    <cfRule type="cellIs" dxfId="14769" priority="13878" operator="between">
      <formula>0.95</formula>
      <formula>0.99</formula>
    </cfRule>
    <cfRule type="cellIs" dxfId="14768" priority="13879" operator="greaterThan">
      <formula>0.96</formula>
    </cfRule>
  </conditionalFormatting>
  <conditionalFormatting sqref="L29:L30 L42:L44">
    <cfRule type="cellIs" dxfId="14767" priority="13867" operator="greaterThan">
      <formula>0.99</formula>
    </cfRule>
    <cfRule type="cellIs" dxfId="14766" priority="13868" operator="greaterThan">
      <formula>0.99</formula>
    </cfRule>
    <cfRule type="cellIs" dxfId="14765" priority="13869" operator="between">
      <formula>0.95</formula>
      <formula>1</formula>
    </cfRule>
    <cfRule type="cellIs" dxfId="14764" priority="13870" operator="lessThan">
      <formula>0.96</formula>
    </cfRule>
    <cfRule type="cellIs" dxfId="14763" priority="13871" operator="greaterThan">
      <formula>0.99</formula>
    </cfRule>
    <cfRule type="cellIs" dxfId="14762" priority="13872" operator="between">
      <formula>0.95</formula>
      <formula>1</formula>
    </cfRule>
    <cfRule type="cellIs" dxfId="14761" priority="13873" operator="lessThan">
      <formula>0.96</formula>
    </cfRule>
    <cfRule type="cellIs" dxfId="14760" priority="13874" operator="greaterThan">
      <formula>0.99</formula>
    </cfRule>
    <cfRule type="cellIs" dxfId="14759" priority="13875" operator="between">
      <formula>0.95</formula>
      <formula>1</formula>
    </cfRule>
    <cfRule type="cellIs" dxfId="14758" priority="13876" operator="lessThan">
      <formula>0.96</formula>
    </cfRule>
  </conditionalFormatting>
  <conditionalFormatting sqref="L29:L30 L42:L44">
    <cfRule type="cellIs" dxfId="14757" priority="13862" operator="greaterThan">
      <formula>0.99</formula>
    </cfRule>
    <cfRule type="cellIs" dxfId="14756" priority="13863" operator="between">
      <formula>0.95</formula>
      <formula>1</formula>
    </cfRule>
    <cfRule type="cellIs" dxfId="14755" priority="13864" operator="lessThan">
      <formula>0.96</formula>
    </cfRule>
    <cfRule type="cellIs" dxfId="14754" priority="13865" operator="greaterThan">
      <formula>0.99</formula>
    </cfRule>
    <cfRule type="cellIs" dxfId="14753" priority="13866" operator="between">
      <formula>0.95</formula>
      <formula>1</formula>
    </cfRule>
  </conditionalFormatting>
  <conditionalFormatting sqref="L29:L30 L42:L44">
    <cfRule type="cellIs" dxfId="14752" priority="13859" operator="greaterThan">
      <formula>0.99</formula>
    </cfRule>
    <cfRule type="cellIs" dxfId="14751" priority="13860" operator="between">
      <formula>0.95</formula>
      <formula>1</formula>
    </cfRule>
    <cfRule type="cellIs" dxfId="14750" priority="13861" operator="greaterThan">
      <formula>0.99</formula>
    </cfRule>
  </conditionalFormatting>
  <conditionalFormatting sqref="L29:L30 L42:L44">
    <cfRule type="cellIs" dxfId="14749" priority="13851" operator="greaterThan">
      <formula>0.99</formula>
    </cfRule>
    <cfRule type="cellIs" dxfId="14748" priority="13852" operator="between">
      <formula>0.95</formula>
      <formula>1</formula>
    </cfRule>
    <cfRule type="cellIs" dxfId="14747" priority="13853" operator="lessThan">
      <formula>0.96</formula>
    </cfRule>
    <cfRule type="cellIs" dxfId="14746" priority="13854" operator="lessThan">
      <formula>0.96</formula>
    </cfRule>
    <cfRule type="cellIs" dxfId="14745" priority="13855" operator="greaterThan">
      <formula>0.99</formula>
    </cfRule>
    <cfRule type="cellIs" dxfId="14744" priority="13856" operator="greaterThan">
      <formula>0.99</formula>
    </cfRule>
    <cfRule type="cellIs" dxfId="14743" priority="13857" operator="between">
      <formula>0.95</formula>
      <formula>1</formula>
    </cfRule>
    <cfRule type="cellIs" dxfId="14742" priority="13858" operator="lessThan">
      <formula>0.96</formula>
    </cfRule>
  </conditionalFormatting>
  <conditionalFormatting sqref="L29:L30 L42:L44">
    <cfRule type="cellIs" dxfId="14741" priority="13847" operator="lessThan">
      <formula>0.96</formula>
    </cfRule>
    <cfRule type="cellIs" dxfId="14740" priority="13848" operator="between">
      <formula>0.95</formula>
      <formula>0.99</formula>
    </cfRule>
    <cfRule type="cellIs" dxfId="14739" priority="13849" operator="between">
      <formula>0.95</formula>
      <formula>1</formula>
    </cfRule>
    <cfRule type="cellIs" dxfId="14738" priority="13850" operator="between">
      <formula>0.95</formula>
      <formula>0.99</formula>
    </cfRule>
  </conditionalFormatting>
  <conditionalFormatting sqref="L29:L30 L42:L44">
    <cfRule type="cellIs" dxfId="14737" priority="13843" operator="greaterThan">
      <formula>0.99</formula>
    </cfRule>
    <cfRule type="cellIs" dxfId="14736" priority="13844" operator="between">
      <formula>0.95</formula>
      <formula>1</formula>
    </cfRule>
    <cfRule type="cellIs" dxfId="14735" priority="13845" operator="lessThan">
      <formula>0.96</formula>
    </cfRule>
    <cfRule type="cellIs" dxfId="14734" priority="13846" operator="lessThan">
      <formula>0.95</formula>
    </cfRule>
  </conditionalFormatting>
  <conditionalFormatting sqref="L29:L30 L42:L44">
    <cfRule type="cellIs" dxfId="14733" priority="13839" operator="greaterThan">
      <formula>0.99</formula>
    </cfRule>
    <cfRule type="cellIs" dxfId="14732" priority="13840" operator="between">
      <formula>0.95</formula>
      <formula>1</formula>
    </cfRule>
    <cfRule type="cellIs" dxfId="14731" priority="13841" operator="lessThan">
      <formula>0.96</formula>
    </cfRule>
    <cfRule type="cellIs" dxfId="14730" priority="13842" operator="lessThan">
      <formula>0.96</formula>
    </cfRule>
  </conditionalFormatting>
  <conditionalFormatting sqref="L29:L30 L42:L44">
    <cfRule type="cellIs" dxfId="14729" priority="13830" operator="greaterThan">
      <formula>0.99</formula>
    </cfRule>
    <cfRule type="cellIs" dxfId="14728" priority="13831" operator="between">
      <formula>0.95</formula>
      <formula>1</formula>
    </cfRule>
    <cfRule type="cellIs" dxfId="14727" priority="13832" operator="lessThan">
      <formula>0.96</formula>
    </cfRule>
    <cfRule type="cellIs" dxfId="14726" priority="13833" operator="greaterThan">
      <formula>0.99</formula>
    </cfRule>
    <cfRule type="cellIs" dxfId="14725" priority="13834" operator="between">
      <formula>0.95</formula>
      <formula>1</formula>
    </cfRule>
    <cfRule type="cellIs" dxfId="14724" priority="13835" operator="between">
      <formula>0.95</formula>
      <formula>0</formula>
    </cfRule>
    <cfRule type="cellIs" dxfId="14723" priority="13836" operator="greaterThan">
      <formula>0.99</formula>
    </cfRule>
    <cfRule type="cellIs" dxfId="14722" priority="13837" operator="between">
      <formula>0.95</formula>
      <formula>1</formula>
    </cfRule>
    <cfRule type="cellIs" dxfId="14721" priority="13838" operator="lessThan">
      <formula>0.96</formula>
    </cfRule>
  </conditionalFormatting>
  <conditionalFormatting sqref="L29:L30 L41:L44">
    <cfRule type="cellIs" dxfId="14720" priority="13829" operator="between">
      <formula>0.95</formula>
      <formula>1</formula>
    </cfRule>
  </conditionalFormatting>
  <conditionalFormatting sqref="L29:L30 L42:L44">
    <cfRule type="cellIs" dxfId="14719" priority="13826" operator="greaterThan">
      <formula>0.95</formula>
    </cfRule>
    <cfRule type="cellIs" dxfId="14718" priority="13827" operator="between">
      <formula>0.95</formula>
      <formula>1</formula>
    </cfRule>
    <cfRule type="cellIs" dxfId="14717" priority="13828" operator="lessThan">
      <formula>0.96</formula>
    </cfRule>
  </conditionalFormatting>
  <conditionalFormatting sqref="L29:L30 L42:L44">
    <cfRule type="cellIs" dxfId="14716" priority="13825" operator="greaterThan">
      <formula>0.99</formula>
    </cfRule>
  </conditionalFormatting>
  <conditionalFormatting sqref="L29:L30 L42:L44">
    <cfRule type="cellIs" dxfId="14715" priority="13819" operator="greaterThan">
      <formula>0.99</formula>
    </cfRule>
    <cfRule type="cellIs" dxfId="14714" priority="13820" operator="between">
      <formula>0.95</formula>
      <formula>1</formula>
    </cfRule>
    <cfRule type="cellIs" dxfId="14713" priority="13821" operator="lessThan">
      <formula>0.96</formula>
    </cfRule>
    <cfRule type="cellIs" dxfId="14712" priority="13822" operator="lessThan">
      <formula>0.96</formula>
    </cfRule>
    <cfRule type="cellIs" dxfId="14711" priority="13823" operator="between">
      <formula>0.95</formula>
      <formula>1</formula>
    </cfRule>
    <cfRule type="cellIs" dxfId="14710" priority="13824" operator="lessThan">
      <formula>0.96</formula>
    </cfRule>
  </conditionalFormatting>
  <conditionalFormatting sqref="L29:L30 L42:L44">
    <cfRule type="cellIs" dxfId="14709" priority="13812" operator="lessThan">
      <formula>0.96</formula>
    </cfRule>
    <cfRule type="cellIs" dxfId="14708" priority="13813" operator="greaterThan">
      <formula>0.99</formula>
    </cfRule>
    <cfRule type="cellIs" dxfId="14707" priority="13814" operator="greaterThan">
      <formula>0.99</formula>
    </cfRule>
    <cfRule type="cellIs" dxfId="14706" priority="13815" operator="between">
      <formula>0.95</formula>
      <formula>1</formula>
    </cfRule>
    <cfRule type="cellIs" dxfId="14705" priority="13816" operator="greaterThan">
      <formula>0.99</formula>
    </cfRule>
    <cfRule type="cellIs" dxfId="14704" priority="13817" operator="between">
      <formula>0.95</formula>
      <formula>1</formula>
    </cfRule>
    <cfRule type="cellIs" dxfId="14703" priority="13818" operator="lessThan">
      <formula>0.96</formula>
    </cfRule>
  </conditionalFormatting>
  <conditionalFormatting sqref="L29:L30 L51 L33 L36:L47 L53:L55">
    <cfRule type="cellIs" dxfId="14702" priority="13810" operator="lessThan">
      <formula>0.96</formula>
    </cfRule>
    <cfRule type="cellIs" dxfId="14701" priority="13811" operator="lessThan">
      <formula>0.96</formula>
    </cfRule>
  </conditionalFormatting>
  <conditionalFormatting sqref="L29:L30 L42:L44">
    <cfRule type="cellIs" dxfId="14700" priority="13803" operator="lessThan">
      <formula>0.96</formula>
    </cfRule>
    <cfRule type="cellIs" dxfId="14699" priority="13804" operator="greaterThan">
      <formula>0.99</formula>
    </cfRule>
    <cfRule type="cellIs" dxfId="14698" priority="13805" operator="between">
      <formula>0.95</formula>
      <formula>1</formula>
    </cfRule>
    <cfRule type="cellIs" dxfId="14697" priority="13806" operator="lessThan">
      <formula>0.96</formula>
    </cfRule>
    <cfRule type="cellIs" dxfId="14696" priority="13807" operator="greaterThan">
      <formula>0.99</formula>
    </cfRule>
    <cfRule type="cellIs" dxfId="14695" priority="13808" operator="between">
      <formula>0.95</formula>
      <formula>1</formula>
    </cfRule>
    <cfRule type="cellIs" dxfId="14694" priority="13809" operator="lessThan">
      <formula>0.96</formula>
    </cfRule>
  </conditionalFormatting>
  <conditionalFormatting sqref="L29:L30 L42:L44">
    <cfRule type="cellIs" dxfId="14693" priority="13799" operator="between">
      <formula>0.95</formula>
      <formula>1</formula>
    </cfRule>
    <cfRule type="cellIs" dxfId="14692" priority="13800" operator="greaterThan">
      <formula>0.99</formula>
    </cfRule>
    <cfRule type="cellIs" dxfId="14691" priority="13801" operator="between">
      <formula>0.95</formula>
      <formula>1</formula>
    </cfRule>
    <cfRule type="cellIs" dxfId="14690" priority="13802" operator="lessThan">
      <formula>0.96</formula>
    </cfRule>
  </conditionalFormatting>
  <conditionalFormatting sqref="L29:L30 L42:L44">
    <cfRule type="cellIs" dxfId="14689" priority="13796" operator="greaterThan">
      <formula>0.99</formula>
    </cfRule>
    <cfRule type="cellIs" dxfId="14688" priority="13797" operator="greaterThan">
      <formula>0.99</formula>
    </cfRule>
    <cfRule type="cellIs" dxfId="14687" priority="13798" operator="lessThan">
      <formula>0.96</formula>
    </cfRule>
  </conditionalFormatting>
  <conditionalFormatting sqref="L29:L30 L42:L44">
    <cfRule type="cellIs" dxfId="14686" priority="13795" operator="between">
      <formula>0.99</formula>
      <formula>1</formula>
    </cfRule>
  </conditionalFormatting>
  <conditionalFormatting sqref="L29:L30 L42:L44">
    <cfRule type="cellIs" dxfId="14685" priority="13793" operator="greaterThan">
      <formula>0</formula>
    </cfRule>
    <cfRule type="cellIs" dxfId="14684" priority="13794" operator="lessThan">
      <formula>0</formula>
    </cfRule>
  </conditionalFormatting>
  <conditionalFormatting sqref="L29:L30 L42:L44">
    <cfRule type="cellIs" dxfId="14683" priority="13791" operator="greaterThan">
      <formula>0.99</formula>
    </cfRule>
    <cfRule type="cellIs" dxfId="14682" priority="13792" operator="greaterThan">
      <formula>0.99</formula>
    </cfRule>
  </conditionalFormatting>
  <conditionalFormatting sqref="L29:L30 L42:L44">
    <cfRule type="cellIs" dxfId="14681" priority="13783" operator="greaterThan">
      <formula>0.99</formula>
    </cfRule>
    <cfRule type="cellIs" dxfId="14680" priority="13784" operator="between">
      <formula>0.95</formula>
      <formula>1</formula>
    </cfRule>
    <cfRule type="cellIs" dxfId="14679" priority="13785" operator="greaterThan">
      <formula>0.99</formula>
    </cfRule>
    <cfRule type="cellIs" dxfId="14678" priority="13786" operator="between">
      <formula>0.95</formula>
      <formula>1</formula>
    </cfRule>
    <cfRule type="cellIs" dxfId="14677" priority="13787" operator="lessThan">
      <formula>0.96</formula>
    </cfRule>
    <cfRule type="cellIs" dxfId="14676" priority="13788" operator="greaterThan">
      <formula>0.99</formula>
    </cfRule>
    <cfRule type="cellIs" dxfId="14675" priority="13789" operator="between">
      <formula>0.95</formula>
      <formula>1</formula>
    </cfRule>
    <cfRule type="cellIs" dxfId="14674" priority="13790" operator="lessThan">
      <formula>0.96</formula>
    </cfRule>
  </conditionalFormatting>
  <conditionalFormatting sqref="L29:L30 L42:L44">
    <cfRule type="cellIs" dxfId="14673" priority="13781" operator="between">
      <formula>0.95</formula>
      <formula>1</formula>
    </cfRule>
    <cfRule type="cellIs" dxfId="14672" priority="13782" operator="lessThan">
      <formula>0.96</formula>
    </cfRule>
  </conditionalFormatting>
  <conditionalFormatting sqref="L29:L30 L42:L44">
    <cfRule type="cellIs" dxfId="14671" priority="13774" operator="greaterThan">
      <formula>0.99</formula>
    </cfRule>
    <cfRule type="cellIs" dxfId="14670" priority="13775" operator="greaterThan">
      <formula>0.99</formula>
    </cfRule>
    <cfRule type="cellIs" dxfId="14669" priority="13776" operator="between">
      <formula>0.95</formula>
      <formula>1</formula>
    </cfRule>
    <cfRule type="cellIs" dxfId="14668" priority="13777" operator="lessThan">
      <formula>0.96</formula>
    </cfRule>
    <cfRule type="cellIs" dxfId="14667" priority="13778" operator="greaterThan">
      <formula>0.99</formula>
    </cfRule>
    <cfRule type="cellIs" dxfId="14666" priority="13779" operator="between">
      <formula>0.95</formula>
      <formula>1</formula>
    </cfRule>
    <cfRule type="cellIs" dxfId="14665" priority="13780" operator="lessThan">
      <formula>0.96</formula>
    </cfRule>
  </conditionalFormatting>
  <conditionalFormatting sqref="L29:L30 L42:L44">
    <cfRule type="cellIs" dxfId="14664" priority="13766" operator="greaterThan">
      <formula>0.99</formula>
    </cfRule>
    <cfRule type="cellIs" dxfId="14663" priority="13767" operator="between">
      <formula>0.95</formula>
      <formula>1</formula>
    </cfRule>
    <cfRule type="cellIs" dxfId="14662" priority="13768" operator="lessThan">
      <formula>0.96</formula>
    </cfRule>
    <cfRule type="cellIs" dxfId="14661" priority="13769" operator="lessThan">
      <formula>0.96</formula>
    </cfRule>
    <cfRule type="cellIs" dxfId="14660" priority="13770" operator="greaterThan">
      <formula>0.99</formula>
    </cfRule>
    <cfRule type="cellIs" dxfId="14659" priority="13771" operator="between">
      <formula>0.95</formula>
      <formula>1</formula>
    </cfRule>
    <cfRule type="cellIs" dxfId="14658" priority="13772" operator="lessThan">
      <formula>0.96</formula>
    </cfRule>
    <cfRule type="cellIs" dxfId="14657" priority="13773" operator="greaterThan">
      <formula>0.99</formula>
    </cfRule>
  </conditionalFormatting>
  <conditionalFormatting sqref="L29:L30 L42:L44">
    <cfRule type="cellIs" dxfId="14656" priority="13762" operator="greaterThan">
      <formula>0.99</formula>
    </cfRule>
    <cfRule type="cellIs" dxfId="14655" priority="13763" operator="greaterThan">
      <formula>0.99</formula>
    </cfRule>
    <cfRule type="cellIs" dxfId="14654" priority="13764" operator="between">
      <formula>0.95</formula>
      <formula>1</formula>
    </cfRule>
    <cfRule type="cellIs" dxfId="14653" priority="13765" operator="lessThan">
      <formula>0.96</formula>
    </cfRule>
  </conditionalFormatting>
  <conditionalFormatting sqref="L29:L30 L47 L41:L45">
    <cfRule type="cellIs" dxfId="14652" priority="13088" operator="greaterThan">
      <formula>0.99</formula>
    </cfRule>
    <cfRule type="cellIs" dxfId="14651" priority="13761" operator="greaterThan">
      <formula>0.99</formula>
    </cfRule>
  </conditionalFormatting>
  <conditionalFormatting sqref="L29:L30 L42:L44">
    <cfRule type="cellIs" dxfId="14650" priority="13757" operator="greaterThan">
      <formula>0.99</formula>
    </cfRule>
    <cfRule type="cellIs" dxfId="14649" priority="13758" operator="between">
      <formula>0.95</formula>
      <formula>1</formula>
    </cfRule>
    <cfRule type="cellIs" dxfId="14648" priority="13759" operator="lessThan">
      <formula>0.96</formula>
    </cfRule>
    <cfRule type="cellIs" dxfId="14647" priority="13760" operator="greaterThan">
      <formula>0.96</formula>
    </cfRule>
  </conditionalFormatting>
  <conditionalFormatting sqref="L29:L30 L42:L44">
    <cfRule type="cellIs" dxfId="14646" priority="13750" operator="greaterThan">
      <formula>0.99</formula>
    </cfRule>
    <cfRule type="cellIs" dxfId="14645" priority="13751" operator="between">
      <formula>0.95</formula>
      <formula>1</formula>
    </cfRule>
    <cfRule type="cellIs" dxfId="14644" priority="13752" operator="lessThan">
      <formula>0.96</formula>
    </cfRule>
    <cfRule type="cellIs" dxfId="14643" priority="13753" operator="lessThan">
      <formula>0.96</formula>
    </cfRule>
    <cfRule type="cellIs" dxfId="14642" priority="13754" operator="greaterThan">
      <formula>0.99</formula>
    </cfRule>
    <cfRule type="cellIs" dxfId="14641" priority="13755" operator="between">
      <formula>0.95</formula>
      <formula>1</formula>
    </cfRule>
    <cfRule type="cellIs" dxfId="14640" priority="13756" operator="lessThan">
      <formula>0.96</formula>
    </cfRule>
  </conditionalFormatting>
  <conditionalFormatting sqref="L29:L30 L42:L44">
    <cfRule type="cellIs" dxfId="14639" priority="13745" operator="between">
      <formula>0.96</formula>
      <formula>1</formula>
    </cfRule>
    <cfRule type="cellIs" dxfId="14638" priority="13746" operator="lessThan">
      <formula>0.99</formula>
    </cfRule>
    <cfRule type="cellIs" dxfId="14637" priority="13747" operator="greaterThan">
      <formula>0.99</formula>
    </cfRule>
    <cfRule type="cellIs" dxfId="14636" priority="13748" operator="lessThan">
      <formula>0.99</formula>
    </cfRule>
    <cfRule type="cellIs" dxfId="14635" priority="13749" operator="greaterThan">
      <formula>0.99</formula>
    </cfRule>
  </conditionalFormatting>
  <conditionalFormatting sqref="L29:L30 L42:L44">
    <cfRule type="cellIs" dxfId="14634" priority="13740" operator="between">
      <formula>0.95</formula>
      <formula>1</formula>
    </cfRule>
    <cfRule type="cellIs" dxfId="14633" priority="13741" operator="lessThan">
      <formula>0.96</formula>
    </cfRule>
    <cfRule type="cellIs" dxfId="14632" priority="13742" operator="greaterThan">
      <formula>0.99</formula>
    </cfRule>
    <cfRule type="cellIs" dxfId="14631" priority="13743" operator="between">
      <formula>0.95</formula>
      <formula>1</formula>
    </cfRule>
    <cfRule type="cellIs" dxfId="14630" priority="13744" operator="lessThan">
      <formula>0.96</formula>
    </cfRule>
  </conditionalFormatting>
  <conditionalFormatting sqref="L29:L30 L47 L41:L45">
    <cfRule type="cellIs" dxfId="14629" priority="13734" operator="greaterThan">
      <formula>0.99</formula>
    </cfRule>
    <cfRule type="cellIs" dxfId="14628" priority="13735" operator="between">
      <formula>0.95</formula>
      <formula>1</formula>
    </cfRule>
    <cfRule type="cellIs" dxfId="14627" priority="13736" operator="lessThan">
      <formula>0.96</formula>
    </cfRule>
    <cfRule type="cellIs" dxfId="14626" priority="13737" operator="greaterThan">
      <formula>0.99</formula>
    </cfRule>
    <cfRule type="cellIs" dxfId="14625" priority="13738" operator="between">
      <formula>0.95</formula>
      <formula>1</formula>
    </cfRule>
    <cfRule type="cellIs" dxfId="14624" priority="13739" operator="lessThan">
      <formula>0.96</formula>
    </cfRule>
  </conditionalFormatting>
  <conditionalFormatting sqref="L29:L30 L41:L44">
    <cfRule type="cellIs" dxfId="14623" priority="13732" operator="greaterThan">
      <formula>0.99</formula>
    </cfRule>
    <cfRule type="cellIs" dxfId="14622" priority="13733" operator="between">
      <formula>0.95</formula>
      <formula>1</formula>
    </cfRule>
  </conditionalFormatting>
  <conditionalFormatting sqref="L29:L30">
    <cfRule type="cellIs" dxfId="14621" priority="11075" operator="lessThan">
      <formula>0.96</formula>
    </cfRule>
    <cfRule type="cellIs" dxfId="14620" priority="13731" operator="lessThan">
      <formula>0.96</formula>
    </cfRule>
  </conditionalFormatting>
  <conditionalFormatting sqref="L29:L30">
    <cfRule type="top10" dxfId="14619" priority="13725" rank="10"/>
    <cfRule type="cellIs" dxfId="14618" priority="13726" operator="greaterThan">
      <formula>0.99</formula>
    </cfRule>
    <cfRule type="top10" dxfId="14617" priority="13727" rank="10"/>
    <cfRule type="cellIs" dxfId="14616" priority="13728" operator="lessThan">
      <formula>0.96</formula>
    </cfRule>
    <cfRule type="top10" dxfId="14615" priority="13729" percent="1" rank="99"/>
    <cfRule type="cellIs" dxfId="14614" priority="13730" operator="lessThan">
      <formula>0.96</formula>
    </cfRule>
  </conditionalFormatting>
  <conditionalFormatting sqref="L29:L30">
    <cfRule type="top10" dxfId="14613" priority="13724" rank="10"/>
  </conditionalFormatting>
  <conditionalFormatting sqref="L29:L30">
    <cfRule type="cellIs" dxfId="14612" priority="13719" operator="greaterThan">
      <formula>0.99</formula>
    </cfRule>
    <cfRule type="cellIs" dxfId="14611" priority="13720" operator="between">
      <formula>0.95</formula>
      <formula>1</formula>
    </cfRule>
    <cfRule type="cellIs" dxfId="14610" priority="13721" operator="lessThan">
      <formula>0.96</formula>
    </cfRule>
    <cfRule type="cellIs" dxfId="14609" priority="13722" operator="lessThan">
      <formula>0.96</formula>
    </cfRule>
    <cfRule type="top10" dxfId="14608" priority="13723" percent="1" rank="10"/>
  </conditionalFormatting>
  <conditionalFormatting sqref="L29:L30">
    <cfRule type="cellIs" dxfId="14607" priority="13710" operator="lessThan">
      <formula>1</formula>
    </cfRule>
    <cfRule type="cellIs" dxfId="14606" priority="13711" operator="between">
      <formula>0.95</formula>
      <formula>1</formula>
    </cfRule>
    <cfRule type="cellIs" dxfId="14605" priority="13712" operator="lessThan">
      <formula>0.96</formula>
    </cfRule>
    <cfRule type="cellIs" dxfId="14604" priority="13713" operator="between">
      <formula>0.95</formula>
      <formula>1</formula>
    </cfRule>
    <cfRule type="cellIs" dxfId="14603" priority="13714" operator="between">
      <formula>0.95</formula>
      <formula>1</formula>
    </cfRule>
    <cfRule type="top10" dxfId="14602" priority="13715" percent="1" rank="10"/>
    <cfRule type="top10" dxfId="14601" priority="13716" percent="1" rank="10"/>
    <cfRule type="cellIs" dxfId="14600" priority="13717" operator="lessThan">
      <formula>0.96</formula>
    </cfRule>
    <cfRule type="top10" dxfId="14599" priority="13718" percent="1" rank="10"/>
  </conditionalFormatting>
  <conditionalFormatting sqref="L29:L30">
    <cfRule type="top10" dxfId="14598" priority="13707" percent="1" rank="10"/>
    <cfRule type="cellIs" dxfId="14597" priority="13708" operator="lessThan">
      <formula>0.96</formula>
    </cfRule>
    <cfRule type="top10" dxfId="14596" priority="13709" percent="1" rank="10"/>
  </conditionalFormatting>
  <conditionalFormatting sqref="L29:L30">
    <cfRule type="top10" dxfId="14595" priority="13706" rank="10"/>
  </conditionalFormatting>
  <conditionalFormatting sqref="L29:L30">
    <cfRule type="top10" dxfId="14594" priority="13703" rank="10"/>
    <cfRule type="top10" dxfId="14593" priority="13704" rank="10"/>
    <cfRule type="top10" dxfId="14592" priority="13705" rank="10"/>
  </conditionalFormatting>
  <conditionalFormatting sqref="L29:L30">
    <cfRule type="cellIs" dxfId="14591" priority="13695" operator="between">
      <formula>0.95</formula>
      <formula>1</formula>
    </cfRule>
    <cfRule type="cellIs" dxfId="14590" priority="13696" operator="lessThan">
      <formula>0.96</formula>
    </cfRule>
    <cfRule type="cellIs" dxfId="14589" priority="13697" operator="between">
      <formula>0.95</formula>
      <formula>1</formula>
    </cfRule>
    <cfRule type="cellIs" dxfId="14588" priority="13698" operator="between">
      <formula>0.95</formula>
      <formula>1</formula>
    </cfRule>
    <cfRule type="top10" dxfId="14587" priority="13699" percent="1" rank="10"/>
    <cfRule type="top10" dxfId="14586" priority="13700" percent="1" rank="10"/>
    <cfRule type="cellIs" dxfId="14585" priority="13701" operator="lessThan">
      <formula>0.96</formula>
    </cfRule>
    <cfRule type="top10" dxfId="14584" priority="13702" percent="1" rank="10"/>
  </conditionalFormatting>
  <conditionalFormatting sqref="L29:L30">
    <cfRule type="top10" dxfId="14583" priority="13686" rank="10"/>
    <cfRule type="top10" dxfId="14582" priority="13687" rank="10"/>
    <cfRule type="cellIs" dxfId="14581" priority="13688" operator="lessThan">
      <formula>0.96</formula>
    </cfRule>
    <cfRule type="cellIs" dxfId="14580" priority="13689" operator="between">
      <formula>0.95</formula>
      <formula>1</formula>
    </cfRule>
    <cfRule type="cellIs" dxfId="14579" priority="13690" operator="between">
      <formula>0.95</formula>
      <formula>1</formula>
    </cfRule>
    <cfRule type="top10" dxfId="14578" priority="13691" percent="1" rank="10"/>
    <cfRule type="top10" dxfId="14577" priority="13692" percent="1" rank="10"/>
    <cfRule type="cellIs" dxfId="14576" priority="13693" operator="lessThan">
      <formula>0.96</formula>
    </cfRule>
    <cfRule type="top10" dxfId="14575" priority="13694" percent="1" rank="10"/>
  </conditionalFormatting>
  <conditionalFormatting sqref="L29:L30">
    <cfRule type="cellIs" dxfId="14574" priority="13679" operator="lessThan">
      <formula>0.96</formula>
    </cfRule>
    <cfRule type="cellIs" dxfId="14573" priority="13680" operator="between">
      <formula>0.95</formula>
      <formula>1</formula>
    </cfRule>
    <cfRule type="cellIs" dxfId="14572" priority="13681" operator="between">
      <formula>0.95</formula>
      <formula>1</formula>
    </cfRule>
    <cfRule type="top10" dxfId="14571" priority="13682" percent="1" rank="10"/>
    <cfRule type="top10" dxfId="14570" priority="13683" percent="1" rank="10"/>
    <cfRule type="cellIs" dxfId="14569" priority="13684" operator="lessThan">
      <formula>0.96</formula>
    </cfRule>
    <cfRule type="top10" dxfId="14568" priority="13685" percent="1" rank="10"/>
  </conditionalFormatting>
  <conditionalFormatting sqref="L29:L30">
    <cfRule type="top10" dxfId="14567" priority="13676" percent="1" rank="10"/>
    <cfRule type="top10" dxfId="14566" priority="13677" rank="10"/>
    <cfRule type="top10" dxfId="14565" priority="13678" percent="1" rank="10"/>
  </conditionalFormatting>
  <conditionalFormatting sqref="L29:L30">
    <cfRule type="top10" dxfId="14564" priority="13674" rank="10"/>
    <cfRule type="top10" dxfId="14563" priority="13675" rank="10"/>
  </conditionalFormatting>
  <conditionalFormatting sqref="L29:L30">
    <cfRule type="top10" dxfId="14562" priority="13664" rank="10"/>
    <cfRule type="top10" dxfId="14561" priority="13665" rank="10"/>
    <cfRule type="cellIs" dxfId="14560" priority="13666" operator="between">
      <formula>0.95</formula>
      <formula>1</formula>
    </cfRule>
    <cfRule type="cellIs" dxfId="14559" priority="13667" operator="lessThan">
      <formula>0.96</formula>
    </cfRule>
    <cfRule type="cellIs" dxfId="14558" priority="13668" operator="between">
      <formula>0.95</formula>
      <formula>1</formula>
    </cfRule>
    <cfRule type="cellIs" dxfId="14557" priority="13669" operator="between">
      <formula>0.95</formula>
      <formula>1</formula>
    </cfRule>
    <cfRule type="top10" dxfId="14556" priority="13670" percent="1" rank="10"/>
    <cfRule type="top10" dxfId="14555" priority="13671" percent="1" rank="10"/>
    <cfRule type="cellIs" dxfId="14554" priority="13672" operator="lessThan">
      <formula>0.96</formula>
    </cfRule>
    <cfRule type="top10" dxfId="14553" priority="13673" percent="1" rank="10"/>
  </conditionalFormatting>
  <conditionalFormatting sqref="L29:L30">
    <cfRule type="top10" dxfId="14552" priority="13656" rank="10"/>
    <cfRule type="cellIs" dxfId="14551" priority="13657" operator="lessThan">
      <formula>0.96</formula>
    </cfRule>
    <cfRule type="cellIs" dxfId="14550" priority="13658" operator="between">
      <formula>0.95</formula>
      <formula>1</formula>
    </cfRule>
    <cfRule type="cellIs" dxfId="14549" priority="13659" operator="between">
      <formula>0.95</formula>
      <formula>1</formula>
    </cfRule>
    <cfRule type="top10" dxfId="14548" priority="13660" percent="1" rank="10"/>
    <cfRule type="top10" dxfId="14547" priority="13661" percent="1" rank="10"/>
    <cfRule type="cellIs" dxfId="14546" priority="13662" operator="lessThan">
      <formula>0.96</formula>
    </cfRule>
    <cfRule type="top10" dxfId="14545" priority="13663" percent="1" rank="10"/>
  </conditionalFormatting>
  <conditionalFormatting sqref="L29:L30">
    <cfRule type="top10" dxfId="14544" priority="13643" rank="10"/>
    <cfRule type="cellIs" dxfId="14543" priority="13644" operator="lessThan">
      <formula>0.99</formula>
    </cfRule>
    <cfRule type="top10" dxfId="14542" priority="13645" rank="10"/>
    <cfRule type="cellIs" dxfId="14541" priority="13646" operator="greaterThan">
      <formula>0.99</formula>
    </cfRule>
    <cfRule type="top10" dxfId="14540" priority="13647" percent="1" rank="10"/>
    <cfRule type="top10" dxfId="14539" priority="13648" rank="10"/>
    <cfRule type="cellIs" dxfId="14538" priority="13649" operator="lessThan">
      <formula>0.96</formula>
    </cfRule>
    <cfRule type="cellIs" dxfId="14537" priority="13650" operator="between">
      <formula>0.95</formula>
      <formula>1</formula>
    </cfRule>
    <cfRule type="cellIs" dxfId="14536" priority="13651" operator="between">
      <formula>0.95</formula>
      <formula>1</formula>
    </cfRule>
    <cfRule type="top10" dxfId="14535" priority="13652" percent="1" rank="10"/>
    <cfRule type="top10" dxfId="14534" priority="13653" percent="1" rank="10"/>
    <cfRule type="cellIs" dxfId="14533" priority="13654" operator="lessThan">
      <formula>0.96</formula>
    </cfRule>
    <cfRule type="top10" dxfId="14532" priority="13655" percent="1" rank="10"/>
  </conditionalFormatting>
  <conditionalFormatting sqref="L29:L30">
    <cfRule type="top10" dxfId="14531" priority="13629" rank="10"/>
    <cfRule type="top10" dxfId="14530" priority="13630" rank="10"/>
    <cfRule type="cellIs" dxfId="14529" priority="13631" operator="lessThan">
      <formula>0.99</formula>
    </cfRule>
    <cfRule type="top10" dxfId="14528" priority="13632" rank="10"/>
    <cfRule type="cellIs" dxfId="14527" priority="13633" operator="greaterThan">
      <formula>0.99</formula>
    </cfRule>
    <cfRule type="top10" dxfId="14526" priority="13634" percent="1" rank="10"/>
    <cfRule type="top10" dxfId="14525" priority="13635" rank="10"/>
    <cfRule type="cellIs" dxfId="14524" priority="13636" operator="lessThan">
      <formula>0.96</formula>
    </cfRule>
    <cfRule type="cellIs" dxfId="14523" priority="13637" operator="between">
      <formula>0.95</formula>
      <formula>1</formula>
    </cfRule>
    <cfRule type="cellIs" dxfId="14522" priority="13638" operator="between">
      <formula>0.95</formula>
      <formula>1</formula>
    </cfRule>
    <cfRule type="top10" dxfId="14521" priority="13639" percent="1" rank="10"/>
    <cfRule type="top10" dxfId="14520" priority="13640" percent="1" rank="10"/>
    <cfRule type="cellIs" dxfId="14519" priority="13641" operator="lessThan">
      <formula>0.96</formula>
    </cfRule>
    <cfRule type="top10" dxfId="14518" priority="13642" percent="1" rank="10"/>
  </conditionalFormatting>
  <conditionalFormatting sqref="L29:L30">
    <cfRule type="cellIs" dxfId="14517" priority="13626" operator="between">
      <formula>0.95</formula>
      <formula>1</formula>
    </cfRule>
    <cfRule type="cellIs" dxfId="14516" priority="13627" operator="between">
      <formula>0.95</formula>
      <formula>1</formula>
    </cfRule>
    <cfRule type="top10" dxfId="14515" priority="13628" rank="10"/>
  </conditionalFormatting>
  <conditionalFormatting sqref="L29:L30">
    <cfRule type="cellIs" dxfId="14514" priority="13617" operator="between">
      <formula>0.95</formula>
      <formula>1</formula>
    </cfRule>
    <cfRule type="cellIs" dxfId="14513" priority="13618" operator="between">
      <formula>0.95</formula>
      <formula>1</formula>
    </cfRule>
    <cfRule type="cellIs" dxfId="14512" priority="13619" operator="lessThan">
      <formula>0.96</formula>
    </cfRule>
    <cfRule type="cellIs" dxfId="14511" priority="13620" operator="between">
      <formula>0.95</formula>
      <formula>1</formula>
    </cfRule>
    <cfRule type="cellIs" dxfId="14510" priority="13621" operator="between">
      <formula>0.95</formula>
      <formula>1</formula>
    </cfRule>
    <cfRule type="top10" dxfId="14509" priority="13622" percent="1" rank="10"/>
    <cfRule type="top10" dxfId="14508" priority="13623" percent="1" rank="10"/>
    <cfRule type="cellIs" dxfId="14507" priority="13624" operator="lessThan">
      <formula>0.96</formula>
    </cfRule>
    <cfRule type="top10" dxfId="14506" priority="13625" percent="1" rank="10"/>
  </conditionalFormatting>
  <conditionalFormatting sqref="L29:L30">
    <cfRule type="top10" dxfId="14505" priority="13607" rank="10"/>
    <cfRule type="top10" dxfId="14504" priority="13608" rank="10"/>
    <cfRule type="top10" dxfId="14503" priority="13609" rank="10"/>
    <cfRule type="cellIs" dxfId="14502" priority="13610" operator="lessThan">
      <formula>0.96</formula>
    </cfRule>
    <cfRule type="cellIs" dxfId="14501" priority="13611" operator="between">
      <formula>0.95</formula>
      <formula>1</formula>
    </cfRule>
    <cfRule type="cellIs" dxfId="14500" priority="13612" operator="between">
      <formula>0.95</formula>
      <formula>1</formula>
    </cfRule>
    <cfRule type="top10" dxfId="14499" priority="13613" percent="1" rank="10"/>
    <cfRule type="top10" dxfId="14498" priority="13614" percent="1" rank="10"/>
    <cfRule type="cellIs" dxfId="14497" priority="13615" operator="lessThan">
      <formula>0.96</formula>
    </cfRule>
    <cfRule type="top10" dxfId="14496" priority="13616" percent="1" rank="10"/>
  </conditionalFormatting>
  <conditionalFormatting sqref="L29:L30">
    <cfRule type="top10" dxfId="14495" priority="13592" percent="1" rank="10"/>
    <cfRule type="top10" dxfId="14494" priority="13593" rank="10"/>
    <cfRule type="top10" dxfId="14493" priority="13594" rank="10"/>
    <cfRule type="cellIs" dxfId="14492" priority="13595" operator="lessThan">
      <formula>0.99</formula>
    </cfRule>
    <cfRule type="top10" dxfId="14491" priority="13596" rank="10"/>
    <cfRule type="cellIs" dxfId="14490" priority="13597" operator="greaterThan">
      <formula>0.99</formula>
    </cfRule>
    <cfRule type="top10" dxfId="14489" priority="13598" percent="1" rank="10"/>
    <cfRule type="top10" dxfId="14488" priority="13599" rank="10"/>
    <cfRule type="cellIs" dxfId="14487" priority="13600" operator="lessThan">
      <formula>0.96</formula>
    </cfRule>
    <cfRule type="cellIs" dxfId="14486" priority="13601" operator="between">
      <formula>0.95</formula>
      <formula>1</formula>
    </cfRule>
    <cfRule type="cellIs" dxfId="14485" priority="13602" operator="between">
      <formula>0.95</formula>
      <formula>1</formula>
    </cfRule>
    <cfRule type="top10" dxfId="14484" priority="13603" percent="1" rank="10"/>
    <cfRule type="top10" dxfId="14483" priority="13604" percent="1" rank="10"/>
    <cfRule type="cellIs" dxfId="14482" priority="13605" operator="lessThan">
      <formula>0.96</formula>
    </cfRule>
    <cfRule type="top10" dxfId="14481" priority="13606" percent="1" rank="10"/>
  </conditionalFormatting>
  <conditionalFormatting sqref="L29:L30">
    <cfRule type="top10" dxfId="14480" priority="13591" percent="1" rank="10"/>
  </conditionalFormatting>
  <conditionalFormatting sqref="L29:L30">
    <cfRule type="top10" dxfId="14479" priority="13589" rank="10"/>
    <cfRule type="top10" dxfId="14478" priority="13590" percent="1" rank="10"/>
  </conditionalFormatting>
  <conditionalFormatting sqref="L29:L30">
    <cfRule type="top10" dxfId="14477" priority="13585" percent="1" rank="10"/>
    <cfRule type="cellIs" dxfId="14476" priority="13586" operator="lessThan">
      <formula>0.96</formula>
    </cfRule>
    <cfRule type="top10" dxfId="14475" priority="13587" rank="10"/>
    <cfRule type="top10" dxfId="14474" priority="13588" percent="1" rank="10"/>
  </conditionalFormatting>
  <conditionalFormatting sqref="L29:L30">
    <cfRule type="top10" dxfId="14473" priority="13579" percent="1" rank="10"/>
    <cfRule type="cellIs" dxfId="14472" priority="13580" operator="between">
      <formula>0.95</formula>
      <formula>1</formula>
    </cfRule>
    <cfRule type="top10" dxfId="14471" priority="13581" percent="1" rank="10"/>
    <cfRule type="cellIs" dxfId="14470" priority="13582" operator="lessThan">
      <formula>0.96</formula>
    </cfRule>
    <cfRule type="top10" dxfId="14469" priority="13583" rank="10"/>
    <cfRule type="top10" dxfId="14468" priority="13584" percent="1" rank="10"/>
  </conditionalFormatting>
  <conditionalFormatting sqref="L29:L30">
    <cfRule type="cellIs" dxfId="14467" priority="13574" operator="between">
      <formula>0.95</formula>
      <formula>1</formula>
    </cfRule>
    <cfRule type="top10" dxfId="14466" priority="13575" percent="1" rank="10"/>
    <cfRule type="cellIs" dxfId="14465" priority="13576" operator="lessThan">
      <formula>0.96</formula>
    </cfRule>
    <cfRule type="top10" dxfId="14464" priority="13577" rank="10"/>
    <cfRule type="top10" dxfId="14463" priority="13578" percent="1" rank="10"/>
  </conditionalFormatting>
  <conditionalFormatting sqref="L29:L30">
    <cfRule type="top10" dxfId="14462" priority="13557" percent="1" rank="10"/>
    <cfRule type="top10" dxfId="14461" priority="13558" percent="1" rank="10"/>
    <cfRule type="cellIs" dxfId="14460" priority="13559" operator="between">
      <formula>0.95</formula>
      <formula>1</formula>
    </cfRule>
    <cfRule type="top10" dxfId="14459" priority="13560" rank="10"/>
    <cfRule type="top10" dxfId="14458" priority="13561" rank="10"/>
    <cfRule type="cellIs" dxfId="14457" priority="13562" operator="lessThan">
      <formula>0.99</formula>
    </cfRule>
    <cfRule type="top10" dxfId="14456" priority="13563" rank="10"/>
    <cfRule type="cellIs" dxfId="14455" priority="13564" operator="greaterThan">
      <formula>0.99</formula>
    </cfRule>
    <cfRule type="top10" dxfId="14454" priority="13565" percent="1" rank="10"/>
    <cfRule type="top10" dxfId="14453" priority="13566" rank="10"/>
    <cfRule type="cellIs" dxfId="14452" priority="13567" operator="lessThan">
      <formula>0.96</formula>
    </cfRule>
    <cfRule type="cellIs" dxfId="14451" priority="13568" operator="between">
      <formula>0.95</formula>
      <formula>1</formula>
    </cfRule>
    <cfRule type="cellIs" dxfId="14450" priority="13569" operator="between">
      <formula>0.95</formula>
      <formula>1</formula>
    </cfRule>
    <cfRule type="top10" dxfId="14449" priority="13570" percent="1" rank="10"/>
    <cfRule type="top10" dxfId="14448" priority="13571" percent="1" rank="10"/>
    <cfRule type="cellIs" dxfId="14447" priority="13572" operator="lessThan">
      <formula>0.96</formula>
    </cfRule>
    <cfRule type="top10" dxfId="14446" priority="13573" percent="1" rank="10"/>
  </conditionalFormatting>
  <conditionalFormatting sqref="L29:L30">
    <cfRule type="top10" dxfId="14445" priority="13555" percent="1" rank="10"/>
    <cfRule type="top10" dxfId="14444" priority="13556" percent="1" rank="10"/>
  </conditionalFormatting>
  <conditionalFormatting sqref="L29:L30">
    <cfRule type="cellIs" dxfId="14443" priority="13549" operator="between">
      <formula>0.95</formula>
      <formula>1</formula>
    </cfRule>
    <cfRule type="cellIs" dxfId="14442" priority="13550" operator="between">
      <formula>0.95</formula>
      <formula>1</formula>
    </cfRule>
    <cfRule type="top10" dxfId="14441" priority="13551" percent="1" rank="10"/>
    <cfRule type="cellIs" dxfId="14440" priority="13552" operator="lessThan">
      <formula>0.96</formula>
    </cfRule>
    <cfRule type="top10" dxfId="14439" priority="13553" rank="10"/>
    <cfRule type="top10" dxfId="14438" priority="13554" percent="1" rank="10"/>
  </conditionalFormatting>
  <conditionalFormatting sqref="L29:L30">
    <cfRule type="top10" dxfId="14437" priority="13533" percent="1" rank="10"/>
    <cfRule type="cellIs" dxfId="14436" priority="13534" operator="greaterThan">
      <formula>0.99</formula>
    </cfRule>
    <cfRule type="top10" dxfId="14435" priority="13535" rank="10"/>
    <cfRule type="top10" dxfId="14434" priority="13536" rank="10"/>
    <cfRule type="cellIs" dxfId="14433" priority="13537" operator="lessThan">
      <formula>0.99</formula>
    </cfRule>
    <cfRule type="top10" dxfId="14432" priority="13538" rank="10"/>
    <cfRule type="cellIs" dxfId="14431" priority="13539" operator="greaterThan">
      <formula>0.99</formula>
    </cfRule>
    <cfRule type="top10" dxfId="14430" priority="13540" percent="1" rank="10"/>
    <cfRule type="top10" dxfId="14429" priority="13541" rank="10"/>
    <cfRule type="cellIs" dxfId="14428" priority="13542" operator="lessThan">
      <formula>0.96</formula>
    </cfRule>
    <cfRule type="cellIs" dxfId="14427" priority="13543" operator="between">
      <formula>0.95</formula>
      <formula>1</formula>
    </cfRule>
    <cfRule type="cellIs" dxfId="14426" priority="13544" operator="between">
      <formula>0.95</formula>
      <formula>1</formula>
    </cfRule>
    <cfRule type="top10" dxfId="14425" priority="13545" percent="1" rank="10"/>
    <cfRule type="top10" dxfId="14424" priority="13546" percent="1" rank="10"/>
    <cfRule type="cellIs" dxfId="14423" priority="13547" operator="lessThan">
      <formula>0.96</formula>
    </cfRule>
    <cfRule type="top10" dxfId="14422" priority="13548" percent="1" rank="10"/>
  </conditionalFormatting>
  <conditionalFormatting sqref="L29:L30">
    <cfRule type="top10" dxfId="14421" priority="13517" percent="1" rank="10"/>
    <cfRule type="cellIs" dxfId="14420" priority="13518" operator="between">
      <formula>0.95</formula>
      <formula>1</formula>
    </cfRule>
    <cfRule type="top10" dxfId="14419" priority="13519" rank="10"/>
    <cfRule type="top10" dxfId="14418" priority="13520" rank="10"/>
    <cfRule type="cellIs" dxfId="14417" priority="13521" operator="lessThan">
      <formula>0.99</formula>
    </cfRule>
    <cfRule type="top10" dxfId="14416" priority="13522" rank="10"/>
    <cfRule type="cellIs" dxfId="14415" priority="13523" operator="greaterThan">
      <formula>0.99</formula>
    </cfRule>
    <cfRule type="top10" dxfId="14414" priority="13524" percent="1" rank="10"/>
    <cfRule type="top10" dxfId="14413" priority="13525" rank="10"/>
    <cfRule type="cellIs" dxfId="14412" priority="13526" operator="lessThan">
      <formula>0.96</formula>
    </cfRule>
    <cfRule type="cellIs" dxfId="14411" priority="13527" operator="between">
      <formula>0.95</formula>
      <formula>1</formula>
    </cfRule>
    <cfRule type="cellIs" dxfId="14410" priority="13528" operator="between">
      <formula>0.95</formula>
      <formula>1</formula>
    </cfRule>
    <cfRule type="top10" dxfId="14409" priority="13529" percent="1" rank="10"/>
    <cfRule type="top10" dxfId="14408" priority="13530" percent="1" rank="10"/>
    <cfRule type="cellIs" dxfId="14407" priority="13531" operator="lessThan">
      <formula>0.96</formula>
    </cfRule>
    <cfRule type="top10" dxfId="14406" priority="13532" percent="1" rank="10"/>
  </conditionalFormatting>
  <conditionalFormatting sqref="L43:L44">
    <cfRule type="top10" dxfId="14405" priority="13270" rank="10"/>
    <cfRule type="cellIs" dxfId="14404" priority="13271" operator="greaterThan">
      <formula>100</formula>
    </cfRule>
    <cfRule type="cellIs" dxfId="14403" priority="13272" operator="greaterThan">
      <formula>1.03</formula>
    </cfRule>
    <cfRule type="cellIs" dxfId="14402" priority="13273" operator="greaterThan">
      <formula>1.03</formula>
    </cfRule>
    <cfRule type="cellIs" dxfId="14401" priority="13514" operator="lessThan">
      <formula>0.96</formula>
    </cfRule>
    <cfRule type="cellIs" dxfId="14400" priority="13515" operator="between">
      <formula>0.95</formula>
      <formula>0.99</formula>
    </cfRule>
    <cfRule type="cellIs" dxfId="14399" priority="13516" operator="between">
      <formula>0.95</formula>
      <formula>1</formula>
    </cfRule>
  </conditionalFormatting>
  <conditionalFormatting sqref="L43:L44">
    <cfRule type="top10" dxfId="14398" priority="13488" rank="10"/>
    <cfRule type="cellIs" dxfId="14397" priority="13489" operator="greaterThan">
      <formula>0.99</formula>
    </cfRule>
    <cfRule type="cellIs" dxfId="14396" priority="13490" operator="between">
      <formula>0.95</formula>
      <formula>1</formula>
    </cfRule>
    <cfRule type="cellIs" dxfId="14395" priority="13491" operator="lessThan">
      <formula>0.96</formula>
    </cfRule>
    <cfRule type="cellIs" dxfId="14394" priority="13492" operator="greaterThan">
      <formula>0.99</formula>
    </cfRule>
    <cfRule type="cellIs" dxfId="14393" priority="13493" operator="between">
      <formula>0.95</formula>
      <formula>1</formula>
    </cfRule>
    <cfRule type="cellIs" dxfId="14392" priority="13494" operator="lessThan">
      <formula>0.96</formula>
    </cfRule>
    <cfRule type="cellIs" dxfId="14391" priority="13495" operator="greaterThan">
      <formula>0.99</formula>
    </cfRule>
    <cfRule type="cellIs" dxfId="14390" priority="13496" operator="between">
      <formula>0.95</formula>
      <formula>1</formula>
    </cfRule>
    <cfRule type="cellIs" dxfId="14389" priority="13497" operator="greaterThan">
      <formula>0.99</formula>
    </cfRule>
    <cfRule type="cellIs" dxfId="14388" priority="13498" operator="between">
      <formula>0.95</formula>
      <formula>1</formula>
    </cfRule>
    <cfRule type="cellIs" dxfId="14387" priority="13499" operator="lessThan">
      <formula>0.96</formula>
    </cfRule>
    <cfRule type="cellIs" dxfId="14386" priority="13500" operator="lessThan">
      <formula>0</formula>
    </cfRule>
    <cfRule type="cellIs" dxfId="14385" priority="13501" operator="greaterThan">
      <formula>0.99</formula>
    </cfRule>
    <cfRule type="cellIs" dxfId="14384" priority="13502" operator="between">
      <formula>0.95</formula>
      <formula>1</formula>
    </cfRule>
    <cfRule type="cellIs" dxfId="14383" priority="13503" operator="lessThan">
      <formula>0.96</formula>
    </cfRule>
    <cfRule type="cellIs" dxfId="14382" priority="13504" operator="greaterThan">
      <formula>0.99</formula>
    </cfRule>
    <cfRule type="cellIs" dxfId="14381" priority="13505" operator="between">
      <formula>0.95</formula>
      <formula>1</formula>
    </cfRule>
    <cfRule type="cellIs" dxfId="14380" priority="13506" operator="lessThan">
      <formula>0.96</formula>
    </cfRule>
    <cfRule type="cellIs" dxfId="14379" priority="13507" operator="greaterThan">
      <formula>0.99</formula>
    </cfRule>
    <cfRule type="cellIs" dxfId="14378" priority="13508" operator="between">
      <formula>0.95</formula>
      <formula>1</formula>
    </cfRule>
    <cfRule type="cellIs" dxfId="14377" priority="13509" operator="lessThan">
      <formula>0.96</formula>
    </cfRule>
    <cfRule type="cellIs" dxfId="14376" priority="13510" operator="lessThan">
      <formula>0.96</formula>
    </cfRule>
    <cfRule type="cellIs" dxfId="14375" priority="13511" operator="greaterThan">
      <formula>0.99</formula>
    </cfRule>
    <cfRule type="cellIs" dxfId="14374" priority="13512" operator="between">
      <formula>0.95</formula>
      <formula>1</formula>
    </cfRule>
    <cfRule type="cellIs" dxfId="14373" priority="13513" operator="lessThan">
      <formula>0.96</formula>
    </cfRule>
  </conditionalFormatting>
  <conditionalFormatting sqref="L43:L44">
    <cfRule type="top10" dxfId="14372" priority="13482" rank="10"/>
    <cfRule type="cellIs" dxfId="14371" priority="13483" operator="greaterThan">
      <formula>0.99</formula>
    </cfRule>
    <cfRule type="top10" dxfId="14370" priority="13484" rank="10"/>
    <cfRule type="cellIs" dxfId="14369" priority="13485" operator="lessThan">
      <formula>0.96</formula>
    </cfRule>
    <cfRule type="top10" dxfId="14368" priority="13486" percent="1" rank="99"/>
    <cfRule type="cellIs" dxfId="14367" priority="13487" operator="lessThan">
      <formula>0.96</formula>
    </cfRule>
  </conditionalFormatting>
  <conditionalFormatting sqref="L43:L44">
    <cfRule type="top10" dxfId="14366" priority="13481" rank="10"/>
  </conditionalFormatting>
  <conditionalFormatting sqref="L43:L44">
    <cfRule type="cellIs" dxfId="14365" priority="13476" operator="greaterThan">
      <formula>0.99</formula>
    </cfRule>
    <cfRule type="cellIs" dxfId="14364" priority="13477" operator="between">
      <formula>0.95</formula>
      <formula>1</formula>
    </cfRule>
    <cfRule type="cellIs" dxfId="14363" priority="13478" operator="lessThan">
      <formula>0.96</formula>
    </cfRule>
    <cfRule type="cellIs" dxfId="14362" priority="13479" operator="lessThan">
      <formula>0.96</formula>
    </cfRule>
    <cfRule type="top10" dxfId="14361" priority="13480" percent="1" rank="10"/>
  </conditionalFormatting>
  <conditionalFormatting sqref="L43:L44">
    <cfRule type="cellIs" dxfId="14360" priority="13467" operator="lessThan">
      <formula>1</formula>
    </cfRule>
    <cfRule type="cellIs" dxfId="14359" priority="13468" operator="between">
      <formula>0.95</formula>
      <formula>1</formula>
    </cfRule>
    <cfRule type="cellIs" dxfId="14358" priority="13469" operator="lessThan">
      <formula>0.96</formula>
    </cfRule>
    <cfRule type="cellIs" dxfId="14357" priority="13470" operator="between">
      <formula>0.95</formula>
      <formula>1</formula>
    </cfRule>
    <cfRule type="cellIs" dxfId="14356" priority="13471" operator="between">
      <formula>0.95</formula>
      <formula>1</formula>
    </cfRule>
    <cfRule type="top10" dxfId="14355" priority="13472" percent="1" rank="10"/>
    <cfRule type="top10" dxfId="14354" priority="13473" percent="1" rank="10"/>
    <cfRule type="cellIs" dxfId="14353" priority="13474" operator="lessThan">
      <formula>0.96</formula>
    </cfRule>
    <cfRule type="top10" dxfId="14352" priority="13475" percent="1" rank="10"/>
  </conditionalFormatting>
  <conditionalFormatting sqref="L43:L44">
    <cfRule type="top10" dxfId="14351" priority="13464" percent="1" rank="10"/>
    <cfRule type="cellIs" dxfId="14350" priority="13465" operator="lessThan">
      <formula>0.96</formula>
    </cfRule>
    <cfRule type="top10" dxfId="14349" priority="13466" percent="1" rank="10"/>
  </conditionalFormatting>
  <conditionalFormatting sqref="L43:L44">
    <cfRule type="top10" dxfId="14348" priority="13463" rank="10"/>
  </conditionalFormatting>
  <conditionalFormatting sqref="L43:L44">
    <cfRule type="top10" dxfId="14347" priority="13460" rank="10"/>
    <cfRule type="top10" dxfId="14346" priority="13461" rank="10"/>
    <cfRule type="top10" dxfId="14345" priority="13462" rank="10"/>
  </conditionalFormatting>
  <conditionalFormatting sqref="L43:L44">
    <cfRule type="cellIs" dxfId="14344" priority="13452" operator="between">
      <formula>0.95</formula>
      <formula>1</formula>
    </cfRule>
    <cfRule type="cellIs" dxfId="14343" priority="13453" operator="lessThan">
      <formula>0.96</formula>
    </cfRule>
    <cfRule type="cellIs" dxfId="14342" priority="13454" operator="between">
      <formula>0.95</formula>
      <formula>1</formula>
    </cfRule>
    <cfRule type="cellIs" dxfId="14341" priority="13455" operator="between">
      <formula>0.95</formula>
      <formula>1</formula>
    </cfRule>
    <cfRule type="top10" dxfId="14340" priority="13456" percent="1" rank="10"/>
    <cfRule type="top10" dxfId="14339" priority="13457" percent="1" rank="10"/>
    <cfRule type="cellIs" dxfId="14338" priority="13458" operator="lessThan">
      <formula>0.96</formula>
    </cfRule>
    <cfRule type="top10" dxfId="14337" priority="13459" percent="1" rank="10"/>
  </conditionalFormatting>
  <conditionalFormatting sqref="L43:L44">
    <cfRule type="top10" dxfId="14336" priority="13443" rank="10"/>
    <cfRule type="top10" dxfId="14335" priority="13444" rank="10"/>
    <cfRule type="cellIs" dxfId="14334" priority="13445" operator="lessThan">
      <formula>0.96</formula>
    </cfRule>
    <cfRule type="cellIs" dxfId="14333" priority="13446" operator="between">
      <formula>0.95</formula>
      <formula>1</formula>
    </cfRule>
    <cfRule type="cellIs" dxfId="14332" priority="13447" operator="between">
      <formula>0.95</formula>
      <formula>1</formula>
    </cfRule>
    <cfRule type="top10" dxfId="14331" priority="13448" percent="1" rank="10"/>
    <cfRule type="top10" dxfId="14330" priority="13449" percent="1" rank="10"/>
    <cfRule type="cellIs" dxfId="14329" priority="13450" operator="lessThan">
      <formula>0.96</formula>
    </cfRule>
    <cfRule type="top10" dxfId="14328" priority="13451" percent="1" rank="10"/>
  </conditionalFormatting>
  <conditionalFormatting sqref="L43:L44">
    <cfRule type="cellIs" dxfId="14327" priority="13436" operator="lessThan">
      <formula>0.96</formula>
    </cfRule>
    <cfRule type="cellIs" dxfId="14326" priority="13437" operator="between">
      <formula>0.95</formula>
      <formula>1</formula>
    </cfRule>
    <cfRule type="cellIs" dxfId="14325" priority="13438" operator="between">
      <formula>0.95</formula>
      <formula>1</formula>
    </cfRule>
    <cfRule type="top10" dxfId="14324" priority="13439" percent="1" rank="10"/>
    <cfRule type="top10" dxfId="14323" priority="13440" percent="1" rank="10"/>
    <cfRule type="cellIs" dxfId="14322" priority="13441" operator="lessThan">
      <formula>0.96</formula>
    </cfRule>
    <cfRule type="top10" dxfId="14321" priority="13442" percent="1" rank="10"/>
  </conditionalFormatting>
  <conditionalFormatting sqref="L43:L44">
    <cfRule type="top10" dxfId="14320" priority="13433" percent="1" rank="10"/>
    <cfRule type="top10" dxfId="14319" priority="13434" rank="10"/>
    <cfRule type="top10" dxfId="14318" priority="13435" percent="1" rank="10"/>
  </conditionalFormatting>
  <conditionalFormatting sqref="L43:L44">
    <cfRule type="top10" dxfId="14317" priority="13431" rank="10"/>
    <cfRule type="top10" dxfId="14316" priority="13432" rank="10"/>
  </conditionalFormatting>
  <conditionalFormatting sqref="L43:L44">
    <cfRule type="top10" dxfId="14315" priority="13421" rank="10"/>
    <cfRule type="top10" dxfId="14314" priority="13422" rank="10"/>
    <cfRule type="cellIs" dxfId="14313" priority="13423" operator="between">
      <formula>0.95</formula>
      <formula>1</formula>
    </cfRule>
    <cfRule type="cellIs" dxfId="14312" priority="13424" operator="lessThan">
      <formula>0.96</formula>
    </cfRule>
    <cfRule type="cellIs" dxfId="14311" priority="13425" operator="between">
      <formula>0.95</formula>
      <formula>1</formula>
    </cfRule>
    <cfRule type="cellIs" dxfId="14310" priority="13426" operator="between">
      <formula>0.95</formula>
      <formula>1</formula>
    </cfRule>
    <cfRule type="top10" dxfId="14309" priority="13427" percent="1" rank="10"/>
    <cfRule type="top10" dxfId="14308" priority="13428" percent="1" rank="10"/>
    <cfRule type="cellIs" dxfId="14307" priority="13429" operator="lessThan">
      <formula>0.96</formula>
    </cfRule>
    <cfRule type="top10" dxfId="14306" priority="13430" percent="1" rank="10"/>
  </conditionalFormatting>
  <conditionalFormatting sqref="L43:L44">
    <cfRule type="top10" dxfId="14305" priority="13413" rank="10"/>
    <cfRule type="cellIs" dxfId="14304" priority="13414" operator="lessThan">
      <formula>0.96</formula>
    </cfRule>
    <cfRule type="cellIs" dxfId="14303" priority="13415" operator="between">
      <formula>0.95</formula>
      <formula>1</formula>
    </cfRule>
    <cfRule type="cellIs" dxfId="14302" priority="13416" operator="between">
      <formula>0.95</formula>
      <formula>1</formula>
    </cfRule>
    <cfRule type="top10" dxfId="14301" priority="13417" percent="1" rank="10"/>
    <cfRule type="top10" dxfId="14300" priority="13418" percent="1" rank="10"/>
    <cfRule type="cellIs" dxfId="14299" priority="13419" operator="lessThan">
      <formula>0.96</formula>
    </cfRule>
    <cfRule type="top10" dxfId="14298" priority="13420" percent="1" rank="10"/>
  </conditionalFormatting>
  <conditionalFormatting sqref="L43:L44">
    <cfRule type="top10" dxfId="14297" priority="13400" rank="10"/>
    <cfRule type="cellIs" dxfId="14296" priority="13401" operator="lessThan">
      <formula>0.99</formula>
    </cfRule>
    <cfRule type="top10" dxfId="14295" priority="13402" rank="10"/>
    <cfRule type="cellIs" dxfId="14294" priority="13403" operator="greaterThan">
      <formula>0.99</formula>
    </cfRule>
    <cfRule type="top10" dxfId="14293" priority="13404" percent="1" rank="10"/>
    <cfRule type="top10" dxfId="14292" priority="13405" rank="10"/>
    <cfRule type="cellIs" dxfId="14291" priority="13406" operator="lessThan">
      <formula>0.96</formula>
    </cfRule>
    <cfRule type="cellIs" dxfId="14290" priority="13407" operator="between">
      <formula>0.95</formula>
      <formula>1</formula>
    </cfRule>
    <cfRule type="cellIs" dxfId="14289" priority="13408" operator="between">
      <formula>0.95</formula>
      <formula>1</formula>
    </cfRule>
    <cfRule type="top10" dxfId="14288" priority="13409" percent="1" rank="10"/>
    <cfRule type="top10" dxfId="14287" priority="13410" percent="1" rank="10"/>
    <cfRule type="cellIs" dxfId="14286" priority="13411" operator="lessThan">
      <formula>0.96</formula>
    </cfRule>
    <cfRule type="top10" dxfId="14285" priority="13412" percent="1" rank="10"/>
  </conditionalFormatting>
  <conditionalFormatting sqref="L43:L44">
    <cfRule type="top10" dxfId="14284" priority="13386" rank="10"/>
    <cfRule type="top10" dxfId="14283" priority="13387" rank="10"/>
    <cfRule type="cellIs" dxfId="14282" priority="13388" operator="lessThan">
      <formula>0.99</formula>
    </cfRule>
    <cfRule type="top10" dxfId="14281" priority="13389" rank="10"/>
    <cfRule type="cellIs" dxfId="14280" priority="13390" operator="greaterThan">
      <formula>0.99</formula>
    </cfRule>
    <cfRule type="top10" dxfId="14279" priority="13391" percent="1" rank="10"/>
    <cfRule type="top10" dxfId="14278" priority="13392" rank="10"/>
    <cfRule type="cellIs" dxfId="14277" priority="13393" operator="lessThan">
      <formula>0.96</formula>
    </cfRule>
    <cfRule type="cellIs" dxfId="14276" priority="13394" operator="between">
      <formula>0.95</formula>
      <formula>1</formula>
    </cfRule>
    <cfRule type="cellIs" dxfId="14275" priority="13395" operator="between">
      <formula>0.95</formula>
      <formula>1</formula>
    </cfRule>
    <cfRule type="top10" dxfId="14274" priority="13396" percent="1" rank="10"/>
    <cfRule type="top10" dxfId="14273" priority="13397" percent="1" rank="10"/>
    <cfRule type="cellIs" dxfId="14272" priority="13398" operator="lessThan">
      <formula>0.96</formula>
    </cfRule>
    <cfRule type="top10" dxfId="14271" priority="13399" percent="1" rank="10"/>
  </conditionalFormatting>
  <conditionalFormatting sqref="L43:L44">
    <cfRule type="cellIs" dxfId="14270" priority="13383" operator="between">
      <formula>0.95</formula>
      <formula>1</formula>
    </cfRule>
    <cfRule type="cellIs" dxfId="14269" priority="13384" operator="between">
      <formula>0.95</formula>
      <formula>1</formula>
    </cfRule>
    <cfRule type="top10" dxfId="14268" priority="13385" rank="10"/>
  </conditionalFormatting>
  <conditionalFormatting sqref="L43:L44">
    <cfRule type="cellIs" dxfId="14267" priority="13374" operator="between">
      <formula>0.95</formula>
      <formula>1</formula>
    </cfRule>
    <cfRule type="cellIs" dxfId="14266" priority="13375" operator="between">
      <formula>0.95</formula>
      <formula>1</formula>
    </cfRule>
    <cfRule type="cellIs" dxfId="14265" priority="13376" operator="lessThan">
      <formula>0.96</formula>
    </cfRule>
    <cfRule type="cellIs" dxfId="14264" priority="13377" operator="between">
      <formula>0.95</formula>
      <formula>1</formula>
    </cfRule>
    <cfRule type="cellIs" dxfId="14263" priority="13378" operator="between">
      <formula>0.95</formula>
      <formula>1</formula>
    </cfRule>
    <cfRule type="top10" dxfId="14262" priority="13379" percent="1" rank="10"/>
    <cfRule type="top10" dxfId="14261" priority="13380" percent="1" rank="10"/>
    <cfRule type="cellIs" dxfId="14260" priority="13381" operator="lessThan">
      <formula>0.96</formula>
    </cfRule>
    <cfRule type="top10" dxfId="14259" priority="13382" percent="1" rank="10"/>
  </conditionalFormatting>
  <conditionalFormatting sqref="L43:L44">
    <cfRule type="top10" dxfId="14258" priority="13364" rank="10"/>
    <cfRule type="top10" dxfId="14257" priority="13365" rank="10"/>
    <cfRule type="top10" dxfId="14256" priority="13366" rank="10"/>
    <cfRule type="cellIs" dxfId="14255" priority="13367" operator="lessThan">
      <formula>0.96</formula>
    </cfRule>
    <cfRule type="cellIs" dxfId="14254" priority="13368" operator="between">
      <formula>0.95</formula>
      <formula>1</formula>
    </cfRule>
    <cfRule type="cellIs" dxfId="14253" priority="13369" operator="between">
      <formula>0.95</formula>
      <formula>1</formula>
    </cfRule>
    <cfRule type="top10" dxfId="14252" priority="13370" percent="1" rank="10"/>
    <cfRule type="top10" dxfId="14251" priority="13371" percent="1" rank="10"/>
    <cfRule type="cellIs" dxfId="14250" priority="13372" operator="lessThan">
      <formula>0.96</formula>
    </cfRule>
    <cfRule type="top10" dxfId="14249" priority="13373" percent="1" rank="10"/>
  </conditionalFormatting>
  <conditionalFormatting sqref="L43:L44">
    <cfRule type="top10" dxfId="14248" priority="13349" percent="1" rank="10"/>
    <cfRule type="top10" dxfId="14247" priority="13350" rank="10"/>
    <cfRule type="top10" dxfId="14246" priority="13351" rank="10"/>
    <cfRule type="cellIs" dxfId="14245" priority="13352" operator="lessThan">
      <formula>0.99</formula>
    </cfRule>
    <cfRule type="top10" dxfId="14244" priority="13353" rank="10"/>
    <cfRule type="cellIs" dxfId="14243" priority="13354" operator="greaterThan">
      <formula>0.99</formula>
    </cfRule>
    <cfRule type="top10" dxfId="14242" priority="13355" percent="1" rank="10"/>
    <cfRule type="top10" dxfId="14241" priority="13356" rank="10"/>
    <cfRule type="cellIs" dxfId="14240" priority="13357" operator="lessThan">
      <formula>0.96</formula>
    </cfRule>
    <cfRule type="cellIs" dxfId="14239" priority="13358" operator="between">
      <formula>0.95</formula>
      <formula>1</formula>
    </cfRule>
    <cfRule type="cellIs" dxfId="14238" priority="13359" operator="between">
      <formula>0.95</formula>
      <formula>1</formula>
    </cfRule>
    <cfRule type="top10" dxfId="14237" priority="13360" percent="1" rank="10"/>
    <cfRule type="top10" dxfId="14236" priority="13361" percent="1" rank="10"/>
    <cfRule type="cellIs" dxfId="14235" priority="13362" operator="lessThan">
      <formula>0.96</formula>
    </cfRule>
    <cfRule type="top10" dxfId="14234" priority="13363" percent="1" rank="10"/>
  </conditionalFormatting>
  <conditionalFormatting sqref="L43:L44">
    <cfRule type="top10" dxfId="14233" priority="13348" percent="1" rank="10"/>
  </conditionalFormatting>
  <conditionalFormatting sqref="L43:L44">
    <cfRule type="top10" dxfId="14232" priority="13346" rank="10"/>
    <cfRule type="top10" dxfId="14231" priority="13347" percent="1" rank="10"/>
  </conditionalFormatting>
  <conditionalFormatting sqref="L43:L44">
    <cfRule type="top10" dxfId="14230" priority="13342" percent="1" rank="10"/>
    <cfRule type="cellIs" dxfId="14229" priority="13343" operator="lessThan">
      <formula>0.96</formula>
    </cfRule>
    <cfRule type="top10" dxfId="14228" priority="13344" rank="10"/>
    <cfRule type="top10" dxfId="14227" priority="13345" percent="1" rank="10"/>
  </conditionalFormatting>
  <conditionalFormatting sqref="L43:L44">
    <cfRule type="top10" dxfId="14226" priority="13336" percent="1" rank="10"/>
    <cfRule type="cellIs" dxfId="14225" priority="13337" operator="between">
      <formula>0.95</formula>
      <formula>1</formula>
    </cfRule>
    <cfRule type="top10" dxfId="14224" priority="13338" percent="1" rank="10"/>
    <cfRule type="cellIs" dxfId="14223" priority="13339" operator="lessThan">
      <formula>0.96</formula>
    </cfRule>
    <cfRule type="top10" dxfId="14222" priority="13340" rank="10"/>
    <cfRule type="top10" dxfId="14221" priority="13341" percent="1" rank="10"/>
  </conditionalFormatting>
  <conditionalFormatting sqref="L43:L44">
    <cfRule type="cellIs" dxfId="14220" priority="13331" operator="between">
      <formula>0.95</formula>
      <formula>1</formula>
    </cfRule>
    <cfRule type="top10" dxfId="14219" priority="13332" percent="1" rank="10"/>
    <cfRule type="cellIs" dxfId="14218" priority="13333" operator="lessThan">
      <formula>0.96</formula>
    </cfRule>
    <cfRule type="top10" dxfId="14217" priority="13334" rank="10"/>
    <cfRule type="top10" dxfId="14216" priority="13335" percent="1" rank="10"/>
  </conditionalFormatting>
  <conditionalFormatting sqref="L43:L44">
    <cfRule type="top10" dxfId="14215" priority="13314" percent="1" rank="10"/>
    <cfRule type="top10" dxfId="14214" priority="13315" percent="1" rank="10"/>
    <cfRule type="cellIs" dxfId="14213" priority="13316" operator="between">
      <formula>0.95</formula>
      <formula>1</formula>
    </cfRule>
    <cfRule type="top10" dxfId="14212" priority="13317" rank="10"/>
    <cfRule type="top10" dxfId="14211" priority="13318" rank="10"/>
    <cfRule type="cellIs" dxfId="14210" priority="13319" operator="lessThan">
      <formula>0.99</formula>
    </cfRule>
    <cfRule type="top10" dxfId="14209" priority="13320" rank="10"/>
    <cfRule type="cellIs" dxfId="14208" priority="13321" operator="greaterThan">
      <formula>0.99</formula>
    </cfRule>
    <cfRule type="top10" dxfId="14207" priority="13322" percent="1" rank="10"/>
    <cfRule type="top10" dxfId="14206" priority="13323" rank="10"/>
    <cfRule type="cellIs" dxfId="14205" priority="13324" operator="lessThan">
      <formula>0.96</formula>
    </cfRule>
    <cfRule type="cellIs" dxfId="14204" priority="13325" operator="between">
      <formula>0.95</formula>
      <formula>1</formula>
    </cfRule>
    <cfRule type="cellIs" dxfId="14203" priority="13326" operator="between">
      <formula>0.95</formula>
      <formula>1</formula>
    </cfRule>
    <cfRule type="top10" dxfId="14202" priority="13327" percent="1" rank="10"/>
    <cfRule type="top10" dxfId="14201" priority="13328" percent="1" rank="10"/>
    <cfRule type="cellIs" dxfId="14200" priority="13329" operator="lessThan">
      <formula>0.96</formula>
    </cfRule>
    <cfRule type="top10" dxfId="14199" priority="13330" percent="1" rank="10"/>
  </conditionalFormatting>
  <conditionalFormatting sqref="L43:L44">
    <cfRule type="top10" dxfId="14198" priority="13312" percent="1" rank="10"/>
    <cfRule type="top10" dxfId="14197" priority="13313" percent="1" rank="10"/>
  </conditionalFormatting>
  <conditionalFormatting sqref="L43:L44">
    <cfRule type="cellIs" dxfId="14196" priority="13306" operator="between">
      <formula>0.95</formula>
      <formula>1</formula>
    </cfRule>
    <cfRule type="cellIs" dxfId="14195" priority="13307" operator="between">
      <formula>0.95</formula>
      <formula>1</formula>
    </cfRule>
    <cfRule type="top10" dxfId="14194" priority="13308" percent="1" rank="10"/>
    <cfRule type="cellIs" dxfId="14193" priority="13309" operator="lessThan">
      <formula>0.96</formula>
    </cfRule>
    <cfRule type="top10" dxfId="14192" priority="13310" rank="10"/>
    <cfRule type="top10" dxfId="14191" priority="13311" percent="1" rank="10"/>
  </conditionalFormatting>
  <conditionalFormatting sqref="L43:L44">
    <cfRule type="top10" dxfId="14190" priority="13290" percent="1" rank="10"/>
    <cfRule type="cellIs" dxfId="14189" priority="13291" operator="greaterThan">
      <formula>0.99</formula>
    </cfRule>
    <cfRule type="top10" dxfId="14188" priority="13292" rank="10"/>
    <cfRule type="top10" dxfId="14187" priority="13293" rank="10"/>
    <cfRule type="cellIs" dxfId="14186" priority="13294" operator="lessThan">
      <formula>0.99</formula>
    </cfRule>
    <cfRule type="top10" dxfId="14185" priority="13295" rank="10"/>
    <cfRule type="cellIs" dxfId="14184" priority="13296" operator="greaterThan">
      <formula>0.99</formula>
    </cfRule>
    <cfRule type="top10" dxfId="14183" priority="13297" percent="1" rank="10"/>
    <cfRule type="top10" dxfId="14182" priority="13298" rank="10"/>
    <cfRule type="cellIs" dxfId="14181" priority="13299" operator="lessThan">
      <formula>0.96</formula>
    </cfRule>
    <cfRule type="cellIs" dxfId="14180" priority="13300" operator="between">
      <formula>0.95</formula>
      <formula>1</formula>
    </cfRule>
    <cfRule type="cellIs" dxfId="14179" priority="13301" operator="between">
      <formula>0.95</formula>
      <formula>1</formula>
    </cfRule>
    <cfRule type="top10" dxfId="14178" priority="13302" percent="1" rank="10"/>
    <cfRule type="top10" dxfId="14177" priority="13303" percent="1" rank="10"/>
    <cfRule type="cellIs" dxfId="14176" priority="13304" operator="lessThan">
      <formula>0.96</formula>
    </cfRule>
    <cfRule type="top10" dxfId="14175" priority="13305" percent="1" rank="10"/>
  </conditionalFormatting>
  <conditionalFormatting sqref="L43:L44">
    <cfRule type="top10" dxfId="14174" priority="13274" percent="1" rank="10"/>
    <cfRule type="cellIs" dxfId="14173" priority="13275" operator="between">
      <formula>0.95</formula>
      <formula>1</formula>
    </cfRule>
    <cfRule type="top10" dxfId="14172" priority="13276" rank="10"/>
    <cfRule type="top10" dxfId="14171" priority="13277" rank="10"/>
    <cfRule type="cellIs" dxfId="14170" priority="13278" operator="lessThan">
      <formula>0.99</formula>
    </cfRule>
    <cfRule type="top10" dxfId="14169" priority="13279" rank="10"/>
    <cfRule type="cellIs" dxfId="14168" priority="13280" operator="greaterThan">
      <formula>0.99</formula>
    </cfRule>
    <cfRule type="top10" dxfId="14167" priority="13281" percent="1" rank="10"/>
    <cfRule type="top10" dxfId="14166" priority="13282" rank="10"/>
    <cfRule type="cellIs" dxfId="14165" priority="13283" operator="lessThan">
      <formula>0.96</formula>
    </cfRule>
    <cfRule type="cellIs" dxfId="14164" priority="13284" operator="between">
      <formula>0.95</formula>
      <formula>1</formula>
    </cfRule>
    <cfRule type="cellIs" dxfId="14163" priority="13285" operator="between">
      <formula>0.95</formula>
      <formula>1</formula>
    </cfRule>
    <cfRule type="top10" dxfId="14162" priority="13286" percent="1" rank="10"/>
    <cfRule type="top10" dxfId="14161" priority="13287" percent="1" rank="10"/>
    <cfRule type="cellIs" dxfId="14160" priority="13288" operator="lessThan">
      <formula>0.96</formula>
    </cfRule>
    <cfRule type="top10" dxfId="14159" priority="13289" percent="1" rank="10"/>
  </conditionalFormatting>
  <conditionalFormatting sqref="L29:L30 L41:L44">
    <cfRule type="cellIs" dxfId="14158" priority="13265" operator="greaterThan">
      <formula>0.99</formula>
    </cfRule>
    <cfRule type="cellIs" dxfId="14157" priority="13266" operator="between">
      <formula>0.95</formula>
      <formula>1</formula>
    </cfRule>
    <cfRule type="cellIs" dxfId="14156" priority="13267" operator="lessThan">
      <formula>0.96</formula>
    </cfRule>
    <cfRule type="cellIs" dxfId="14155" priority="13268" operator="greaterThan">
      <formula>0.99</formula>
    </cfRule>
    <cfRule type="cellIs" dxfId="14154" priority="13269" operator="lessThan">
      <formula>0.96</formula>
    </cfRule>
  </conditionalFormatting>
  <conditionalFormatting sqref="L41:L42">
    <cfRule type="cellIs" dxfId="14153" priority="13264" operator="greaterThan">
      <formula>0.99</formula>
    </cfRule>
  </conditionalFormatting>
  <conditionalFormatting sqref="L45 L47">
    <cfRule type="cellIs" dxfId="14152" priority="13261" operator="lessThan">
      <formula>0.96</formula>
    </cfRule>
    <cfRule type="cellIs" dxfId="14151" priority="13262" operator="between">
      <formula>0.95</formula>
      <formula>0.99</formula>
    </cfRule>
    <cfRule type="cellIs" dxfId="14150" priority="13263" operator="between">
      <formula>0.95</formula>
      <formula>1</formula>
    </cfRule>
  </conditionalFormatting>
  <conditionalFormatting sqref="L45 L47">
    <cfRule type="cellIs" dxfId="14149" priority="13257" operator="greaterThan">
      <formula>0.99</formula>
    </cfRule>
    <cfRule type="cellIs" dxfId="14148" priority="13258" operator="between">
      <formula>0.95</formula>
      <formula>1</formula>
    </cfRule>
    <cfRule type="cellIs" dxfId="14147" priority="13259" operator="between">
      <formula>0.95</formula>
      <formula>1</formula>
    </cfRule>
    <cfRule type="cellIs" dxfId="14146" priority="13260" operator="lessThan">
      <formula>0.95</formula>
    </cfRule>
  </conditionalFormatting>
  <conditionalFormatting sqref="L45 L47">
    <cfRule type="cellIs" dxfId="14145" priority="13252" operator="greaterThan">
      <formula>0.99</formula>
    </cfRule>
    <cfRule type="cellIs" dxfId="14144" priority="13253" operator="between">
      <formula>0.95</formula>
      <formula>1</formula>
    </cfRule>
    <cfRule type="cellIs" dxfId="14143" priority="13254" operator="lessThan">
      <formula>0.95</formula>
    </cfRule>
    <cfRule type="cellIs" dxfId="14142" priority="13255" operator="lessThan">
      <formula>0.95</formula>
    </cfRule>
    <cfRule type="cellIs" dxfId="14141" priority="13256" operator="lessThan">
      <formula>0.95</formula>
    </cfRule>
  </conditionalFormatting>
  <conditionalFormatting sqref="L45 L47">
    <cfRule type="cellIs" dxfId="14140" priority="13246" operator="greaterThan">
      <formula>0.99</formula>
    </cfRule>
    <cfRule type="cellIs" dxfId="14139" priority="13247" operator="between">
      <formula>0.95</formula>
      <formula>1</formula>
    </cfRule>
    <cfRule type="cellIs" dxfId="14138" priority="13248" operator="lessThan">
      <formula>0.96</formula>
    </cfRule>
    <cfRule type="cellIs" dxfId="14137" priority="13249" operator="greaterThan">
      <formula>0.99</formula>
    </cfRule>
    <cfRule type="cellIs" dxfId="14136" priority="13250" operator="between">
      <formula>0.95</formula>
      <formula>1</formula>
    </cfRule>
    <cfRule type="cellIs" dxfId="14135" priority="13251" operator="greaterThan">
      <formula>0.99</formula>
    </cfRule>
  </conditionalFormatting>
  <conditionalFormatting sqref="L45 L47">
    <cfRule type="cellIs" dxfId="14134" priority="13243" operator="greaterThan">
      <formula>0.99</formula>
    </cfRule>
    <cfRule type="cellIs" dxfId="14133" priority="13244" operator="between">
      <formula>0.95</formula>
      <formula>0.99</formula>
    </cfRule>
    <cfRule type="cellIs" dxfId="14132" priority="13245" operator="greaterThan">
      <formula>0.96</formula>
    </cfRule>
  </conditionalFormatting>
  <conditionalFormatting sqref="L45 L47">
    <cfRule type="cellIs" dxfId="14131" priority="13233" operator="greaterThan">
      <formula>0.99</formula>
    </cfRule>
    <cfRule type="cellIs" dxfId="14130" priority="13234" operator="greaterThan">
      <formula>0.99</formula>
    </cfRule>
    <cfRule type="cellIs" dxfId="14129" priority="13235" operator="between">
      <formula>0.95</formula>
      <formula>1</formula>
    </cfRule>
    <cfRule type="cellIs" dxfId="14128" priority="13236" operator="lessThan">
      <formula>0.96</formula>
    </cfRule>
    <cfRule type="cellIs" dxfId="14127" priority="13237" operator="greaterThan">
      <formula>0.99</formula>
    </cfRule>
    <cfRule type="cellIs" dxfId="14126" priority="13238" operator="between">
      <formula>0.95</formula>
      <formula>1</formula>
    </cfRule>
    <cfRule type="cellIs" dxfId="14125" priority="13239" operator="lessThan">
      <formula>0.96</formula>
    </cfRule>
    <cfRule type="cellIs" dxfId="14124" priority="13240" operator="greaterThan">
      <formula>0.99</formula>
    </cfRule>
    <cfRule type="cellIs" dxfId="14123" priority="13241" operator="between">
      <formula>0.95</formula>
      <formula>1</formula>
    </cfRule>
    <cfRule type="cellIs" dxfId="14122" priority="13242" operator="lessThan">
      <formula>0.96</formula>
    </cfRule>
  </conditionalFormatting>
  <conditionalFormatting sqref="L45 L47">
    <cfRule type="cellIs" dxfId="14121" priority="13228" operator="greaterThan">
      <formula>0.99</formula>
    </cfRule>
    <cfRule type="cellIs" dxfId="14120" priority="13229" operator="between">
      <formula>0.95</formula>
      <formula>1</formula>
    </cfRule>
    <cfRule type="cellIs" dxfId="14119" priority="13230" operator="lessThan">
      <formula>0.96</formula>
    </cfRule>
    <cfRule type="cellIs" dxfId="14118" priority="13231" operator="greaterThan">
      <formula>0.99</formula>
    </cfRule>
    <cfRule type="cellIs" dxfId="14117" priority="13232" operator="between">
      <formula>0.95</formula>
      <formula>1</formula>
    </cfRule>
  </conditionalFormatting>
  <conditionalFormatting sqref="L45 L47">
    <cfRule type="cellIs" dxfId="14116" priority="13225" operator="greaterThan">
      <formula>0.99</formula>
    </cfRule>
    <cfRule type="cellIs" dxfId="14115" priority="13226" operator="between">
      <formula>0.95</formula>
      <formula>1</formula>
    </cfRule>
    <cfRule type="cellIs" dxfId="14114" priority="13227" operator="greaterThan">
      <formula>0.99</formula>
    </cfRule>
  </conditionalFormatting>
  <conditionalFormatting sqref="L45 L47">
    <cfRule type="cellIs" dxfId="14113" priority="13217" operator="greaterThan">
      <formula>0.99</formula>
    </cfRule>
    <cfRule type="cellIs" dxfId="14112" priority="13218" operator="between">
      <formula>0.95</formula>
      <formula>1</formula>
    </cfRule>
    <cfRule type="cellIs" dxfId="14111" priority="13219" operator="lessThan">
      <formula>0.96</formula>
    </cfRule>
    <cfRule type="cellIs" dxfId="14110" priority="13220" operator="lessThan">
      <formula>0.96</formula>
    </cfRule>
    <cfRule type="cellIs" dxfId="14109" priority="13221" operator="greaterThan">
      <formula>0.99</formula>
    </cfRule>
    <cfRule type="cellIs" dxfId="14108" priority="13222" operator="greaterThan">
      <formula>0.99</formula>
    </cfRule>
    <cfRule type="cellIs" dxfId="14107" priority="13223" operator="between">
      <formula>0.95</formula>
      <formula>1</formula>
    </cfRule>
    <cfRule type="cellIs" dxfId="14106" priority="13224" operator="lessThan">
      <formula>0.96</formula>
    </cfRule>
  </conditionalFormatting>
  <conditionalFormatting sqref="L45 L47">
    <cfRule type="cellIs" dxfId="14105" priority="13213" operator="lessThan">
      <formula>0.96</formula>
    </cfRule>
    <cfRule type="cellIs" dxfId="14104" priority="13214" operator="between">
      <formula>0.95</formula>
      <formula>0.99</formula>
    </cfRule>
    <cfRule type="cellIs" dxfId="14103" priority="13215" operator="between">
      <formula>0.95</formula>
      <formula>1</formula>
    </cfRule>
    <cfRule type="cellIs" dxfId="14102" priority="13216" operator="between">
      <formula>0.95</formula>
      <formula>0.99</formula>
    </cfRule>
  </conditionalFormatting>
  <conditionalFormatting sqref="L45 L47">
    <cfRule type="cellIs" dxfId="14101" priority="13209" operator="greaterThan">
      <formula>0.99</formula>
    </cfRule>
    <cfRule type="cellIs" dxfId="14100" priority="13210" operator="between">
      <formula>0.95</formula>
      <formula>1</formula>
    </cfRule>
    <cfRule type="cellIs" dxfId="14099" priority="13211" operator="lessThan">
      <formula>0.96</formula>
    </cfRule>
    <cfRule type="cellIs" dxfId="14098" priority="13212" operator="lessThan">
      <formula>0.95</formula>
    </cfRule>
  </conditionalFormatting>
  <conditionalFormatting sqref="L45 L47">
    <cfRule type="cellIs" dxfId="14097" priority="13205" operator="greaterThan">
      <formula>0.99</formula>
    </cfRule>
    <cfRule type="cellIs" dxfId="14096" priority="13206" operator="between">
      <formula>0.95</formula>
      <formula>1</formula>
    </cfRule>
    <cfRule type="cellIs" dxfId="14095" priority="13207" operator="lessThan">
      <formula>0.96</formula>
    </cfRule>
    <cfRule type="cellIs" dxfId="14094" priority="13208" operator="lessThan">
      <formula>0.96</formula>
    </cfRule>
  </conditionalFormatting>
  <conditionalFormatting sqref="L45 L47">
    <cfRule type="cellIs" dxfId="14093" priority="13196" operator="greaterThan">
      <formula>0.99</formula>
    </cfRule>
    <cfRule type="cellIs" dxfId="14092" priority="13197" operator="between">
      <formula>0.95</formula>
      <formula>1</formula>
    </cfRule>
    <cfRule type="cellIs" dxfId="14091" priority="13198" operator="lessThan">
      <formula>0.96</formula>
    </cfRule>
    <cfRule type="cellIs" dxfId="14090" priority="13199" operator="greaterThan">
      <formula>0.99</formula>
    </cfRule>
    <cfRule type="cellIs" dxfId="14089" priority="13200" operator="between">
      <formula>0.95</formula>
      <formula>1</formula>
    </cfRule>
    <cfRule type="cellIs" dxfId="14088" priority="13201" operator="between">
      <formula>0.95</formula>
      <formula>0</formula>
    </cfRule>
    <cfRule type="cellIs" dxfId="14087" priority="13202" operator="greaterThan">
      <formula>0.99</formula>
    </cfRule>
    <cfRule type="cellIs" dxfId="14086" priority="13203" operator="between">
      <formula>0.95</formula>
      <formula>1</formula>
    </cfRule>
    <cfRule type="cellIs" dxfId="14085" priority="13204" operator="lessThan">
      <formula>0.96</formula>
    </cfRule>
  </conditionalFormatting>
  <conditionalFormatting sqref="L45 L47">
    <cfRule type="cellIs" dxfId="14084" priority="13195" operator="between">
      <formula>0.95</formula>
      <formula>1</formula>
    </cfRule>
  </conditionalFormatting>
  <conditionalFormatting sqref="L45 L47">
    <cfRule type="cellIs" dxfId="14083" priority="13192" operator="greaterThan">
      <formula>0.95</formula>
    </cfRule>
    <cfRule type="cellIs" dxfId="14082" priority="13193" operator="between">
      <formula>0.95</formula>
      <formula>1</formula>
    </cfRule>
    <cfRule type="cellIs" dxfId="14081" priority="13194" operator="lessThan">
      <formula>0.96</formula>
    </cfRule>
  </conditionalFormatting>
  <conditionalFormatting sqref="L45 L47">
    <cfRule type="cellIs" dxfId="14080" priority="13191" operator="greaterThan">
      <formula>0.99</formula>
    </cfRule>
  </conditionalFormatting>
  <conditionalFormatting sqref="L45 L47">
    <cfRule type="cellIs" dxfId="14079" priority="13185" operator="greaterThan">
      <formula>0.99</formula>
    </cfRule>
    <cfRule type="cellIs" dxfId="14078" priority="13186" operator="between">
      <formula>0.95</formula>
      <formula>1</formula>
    </cfRule>
    <cfRule type="cellIs" dxfId="14077" priority="13187" operator="lessThan">
      <formula>0.96</formula>
    </cfRule>
    <cfRule type="cellIs" dxfId="14076" priority="13188" operator="lessThan">
      <formula>0.96</formula>
    </cfRule>
    <cfRule type="cellIs" dxfId="14075" priority="13189" operator="between">
      <formula>0.95</formula>
      <formula>1</formula>
    </cfRule>
    <cfRule type="cellIs" dxfId="14074" priority="13190" operator="lessThan">
      <formula>0.96</formula>
    </cfRule>
  </conditionalFormatting>
  <conditionalFormatting sqref="L45 L47">
    <cfRule type="cellIs" dxfId="14073" priority="13178" operator="lessThan">
      <formula>0.96</formula>
    </cfRule>
    <cfRule type="cellIs" dxfId="14072" priority="13179" operator="greaterThan">
      <formula>0.99</formula>
    </cfRule>
    <cfRule type="cellIs" dxfId="14071" priority="13180" operator="greaterThan">
      <formula>0.99</formula>
    </cfRule>
    <cfRule type="cellIs" dxfId="14070" priority="13181" operator="between">
      <formula>0.95</formula>
      <formula>1</formula>
    </cfRule>
    <cfRule type="cellIs" dxfId="14069" priority="13182" operator="greaterThan">
      <formula>0.99</formula>
    </cfRule>
    <cfRule type="cellIs" dxfId="14068" priority="13183" operator="between">
      <formula>0.95</formula>
      <formula>1</formula>
    </cfRule>
    <cfRule type="cellIs" dxfId="14067" priority="13184" operator="lessThan">
      <formula>0.96</formula>
    </cfRule>
  </conditionalFormatting>
  <conditionalFormatting sqref="L45 L47">
    <cfRule type="cellIs" dxfId="14066" priority="13176" operator="lessThan">
      <formula>0.96</formula>
    </cfRule>
    <cfRule type="cellIs" dxfId="14065" priority="13177" operator="lessThan">
      <formula>0.96</formula>
    </cfRule>
  </conditionalFormatting>
  <conditionalFormatting sqref="L45 L47">
    <cfRule type="cellIs" dxfId="14064" priority="13169" operator="lessThan">
      <formula>0.96</formula>
    </cfRule>
    <cfRule type="cellIs" dxfId="14063" priority="13170" operator="greaterThan">
      <formula>0.99</formula>
    </cfRule>
    <cfRule type="cellIs" dxfId="14062" priority="13171" operator="between">
      <formula>0.95</formula>
      <formula>1</formula>
    </cfRule>
    <cfRule type="cellIs" dxfId="14061" priority="13172" operator="lessThan">
      <formula>0.96</formula>
    </cfRule>
    <cfRule type="cellIs" dxfId="14060" priority="13173" operator="greaterThan">
      <formula>0.99</formula>
    </cfRule>
    <cfRule type="cellIs" dxfId="14059" priority="13174" operator="between">
      <formula>0.95</formula>
      <formula>1</formula>
    </cfRule>
    <cfRule type="cellIs" dxfId="14058" priority="13175" operator="lessThan">
      <formula>0.96</formula>
    </cfRule>
  </conditionalFormatting>
  <conditionalFormatting sqref="L45 L47">
    <cfRule type="cellIs" dxfId="14057" priority="13165" operator="between">
      <formula>0.95</formula>
      <formula>1</formula>
    </cfRule>
    <cfRule type="cellIs" dxfId="14056" priority="13166" operator="greaterThan">
      <formula>0.99</formula>
    </cfRule>
    <cfRule type="cellIs" dxfId="14055" priority="13167" operator="between">
      <formula>0.95</formula>
      <formula>1</formula>
    </cfRule>
    <cfRule type="cellIs" dxfId="14054" priority="13168" operator="lessThan">
      <formula>0.96</formula>
    </cfRule>
  </conditionalFormatting>
  <conditionalFormatting sqref="L45 L47">
    <cfRule type="cellIs" dxfId="14053" priority="13162" operator="greaterThan">
      <formula>0.99</formula>
    </cfRule>
    <cfRule type="cellIs" dxfId="14052" priority="13163" operator="greaterThan">
      <formula>0.99</formula>
    </cfRule>
    <cfRule type="cellIs" dxfId="14051" priority="13164" operator="lessThan">
      <formula>0.96</formula>
    </cfRule>
  </conditionalFormatting>
  <conditionalFormatting sqref="L45 L47">
    <cfRule type="cellIs" dxfId="14050" priority="13161" operator="between">
      <formula>0.99</formula>
      <formula>1</formula>
    </cfRule>
  </conditionalFormatting>
  <conditionalFormatting sqref="L45 L47">
    <cfRule type="cellIs" dxfId="14049" priority="13159" operator="greaterThan">
      <formula>0</formula>
    </cfRule>
    <cfRule type="cellIs" dxfId="14048" priority="13160" operator="lessThan">
      <formula>0</formula>
    </cfRule>
  </conditionalFormatting>
  <conditionalFormatting sqref="L45 L47">
    <cfRule type="cellIs" dxfId="14047" priority="13157" operator="greaterThan">
      <formula>0.99</formula>
    </cfRule>
    <cfRule type="cellIs" dxfId="14046" priority="13158" operator="greaterThan">
      <formula>0.99</formula>
    </cfRule>
  </conditionalFormatting>
  <conditionalFormatting sqref="L45 L47">
    <cfRule type="cellIs" dxfId="14045" priority="13149" operator="greaterThan">
      <formula>0.99</formula>
    </cfRule>
    <cfRule type="cellIs" dxfId="14044" priority="13150" operator="between">
      <formula>0.95</formula>
      <formula>1</formula>
    </cfRule>
    <cfRule type="cellIs" dxfId="14043" priority="13151" operator="greaterThan">
      <formula>0.99</formula>
    </cfRule>
    <cfRule type="cellIs" dxfId="14042" priority="13152" operator="between">
      <formula>0.95</formula>
      <formula>1</formula>
    </cfRule>
    <cfRule type="cellIs" dxfId="14041" priority="13153" operator="lessThan">
      <formula>0.96</formula>
    </cfRule>
    <cfRule type="cellIs" dxfId="14040" priority="13154" operator="greaterThan">
      <formula>0.99</formula>
    </cfRule>
    <cfRule type="cellIs" dxfId="14039" priority="13155" operator="between">
      <formula>0.95</formula>
      <formula>1</formula>
    </cfRule>
    <cfRule type="cellIs" dxfId="14038" priority="13156" operator="lessThan">
      <formula>0.96</formula>
    </cfRule>
  </conditionalFormatting>
  <conditionalFormatting sqref="L45 L47">
    <cfRule type="cellIs" dxfId="14037" priority="13147" operator="between">
      <formula>0.95</formula>
      <formula>1</formula>
    </cfRule>
    <cfRule type="cellIs" dxfId="14036" priority="13148" operator="lessThan">
      <formula>0.96</formula>
    </cfRule>
  </conditionalFormatting>
  <conditionalFormatting sqref="L45 L47">
    <cfRule type="cellIs" dxfId="14035" priority="13140" operator="greaterThan">
      <formula>0.99</formula>
    </cfRule>
    <cfRule type="cellIs" dxfId="14034" priority="13141" operator="greaterThan">
      <formula>0.99</formula>
    </cfRule>
    <cfRule type="cellIs" dxfId="14033" priority="13142" operator="between">
      <formula>0.95</formula>
      <formula>1</formula>
    </cfRule>
    <cfRule type="cellIs" dxfId="14032" priority="13143" operator="lessThan">
      <formula>0.96</formula>
    </cfRule>
    <cfRule type="cellIs" dxfId="14031" priority="13144" operator="greaterThan">
      <formula>0.99</formula>
    </cfRule>
    <cfRule type="cellIs" dxfId="14030" priority="13145" operator="between">
      <formula>0.95</formula>
      <formula>1</formula>
    </cfRule>
    <cfRule type="cellIs" dxfId="14029" priority="13146" operator="lessThan">
      <formula>0.96</formula>
    </cfRule>
  </conditionalFormatting>
  <conditionalFormatting sqref="L45 L47">
    <cfRule type="cellIs" dxfId="14028" priority="13132" operator="greaterThan">
      <formula>0.99</formula>
    </cfRule>
    <cfRule type="cellIs" dxfId="14027" priority="13133" operator="between">
      <formula>0.95</formula>
      <formula>1</formula>
    </cfRule>
    <cfRule type="cellIs" dxfId="14026" priority="13134" operator="lessThan">
      <formula>0.96</formula>
    </cfRule>
    <cfRule type="cellIs" dxfId="14025" priority="13135" operator="lessThan">
      <formula>0.96</formula>
    </cfRule>
    <cfRule type="cellIs" dxfId="14024" priority="13136" operator="greaterThan">
      <formula>0.99</formula>
    </cfRule>
    <cfRule type="cellIs" dxfId="14023" priority="13137" operator="between">
      <formula>0.95</formula>
      <formula>1</formula>
    </cfRule>
    <cfRule type="cellIs" dxfId="14022" priority="13138" operator="lessThan">
      <formula>0.96</formula>
    </cfRule>
    <cfRule type="cellIs" dxfId="14021" priority="13139" operator="greaterThan">
      <formula>0.99</formula>
    </cfRule>
  </conditionalFormatting>
  <conditionalFormatting sqref="L45 L47">
    <cfRule type="cellIs" dxfId="14020" priority="13128" operator="greaterThan">
      <formula>0.99</formula>
    </cfRule>
    <cfRule type="cellIs" dxfId="14019" priority="13129" operator="greaterThan">
      <formula>0.99</formula>
    </cfRule>
    <cfRule type="cellIs" dxfId="14018" priority="13130" operator="between">
      <formula>0.95</formula>
      <formula>1</formula>
    </cfRule>
    <cfRule type="cellIs" dxfId="14017" priority="13131" operator="lessThan">
      <formula>0.96</formula>
    </cfRule>
  </conditionalFormatting>
  <conditionalFormatting sqref="L45 L47">
    <cfRule type="cellIs" dxfId="14016" priority="13127" operator="greaterThan">
      <formula>0.99</formula>
    </cfRule>
  </conditionalFormatting>
  <conditionalFormatting sqref="L45 L47">
    <cfRule type="cellIs" dxfId="14015" priority="13123" operator="greaterThan">
      <formula>0.99</formula>
    </cfRule>
    <cfRule type="cellIs" dxfId="14014" priority="13124" operator="between">
      <formula>0.95</formula>
      <formula>1</formula>
    </cfRule>
    <cfRule type="cellIs" dxfId="14013" priority="13125" operator="lessThan">
      <formula>0.96</formula>
    </cfRule>
    <cfRule type="cellIs" dxfId="14012" priority="13126" operator="greaterThan">
      <formula>0.96</formula>
    </cfRule>
  </conditionalFormatting>
  <conditionalFormatting sqref="L45 L47">
    <cfRule type="cellIs" dxfId="14011" priority="13116" operator="greaterThan">
      <formula>0.99</formula>
    </cfRule>
    <cfRule type="cellIs" dxfId="14010" priority="13117" operator="between">
      <formula>0.95</formula>
      <formula>1</formula>
    </cfRule>
    <cfRule type="cellIs" dxfId="14009" priority="13118" operator="lessThan">
      <formula>0.96</formula>
    </cfRule>
    <cfRule type="cellIs" dxfId="14008" priority="13119" operator="lessThan">
      <formula>0.96</formula>
    </cfRule>
    <cfRule type="cellIs" dxfId="14007" priority="13120" operator="greaterThan">
      <formula>0.99</formula>
    </cfRule>
    <cfRule type="cellIs" dxfId="14006" priority="13121" operator="between">
      <formula>0.95</formula>
      <formula>1</formula>
    </cfRule>
    <cfRule type="cellIs" dxfId="14005" priority="13122" operator="lessThan">
      <formula>0.96</formula>
    </cfRule>
  </conditionalFormatting>
  <conditionalFormatting sqref="L45 L47">
    <cfRule type="cellIs" dxfId="14004" priority="13111" operator="between">
      <formula>0.96</formula>
      <formula>1</formula>
    </cfRule>
    <cfRule type="cellIs" dxfId="14003" priority="13112" operator="lessThan">
      <formula>0.99</formula>
    </cfRule>
    <cfRule type="cellIs" dxfId="14002" priority="13113" operator="greaterThan">
      <formula>0.99</formula>
    </cfRule>
    <cfRule type="cellIs" dxfId="14001" priority="13114" operator="lessThan">
      <formula>0.99</formula>
    </cfRule>
    <cfRule type="cellIs" dxfId="14000" priority="13115" operator="greaterThan">
      <formula>0.99</formula>
    </cfRule>
  </conditionalFormatting>
  <conditionalFormatting sqref="L45 L47">
    <cfRule type="cellIs" dxfId="13999" priority="13106" operator="between">
      <formula>0.95</formula>
      <formula>1</formula>
    </cfRule>
    <cfRule type="cellIs" dxfId="13998" priority="13107" operator="lessThan">
      <formula>0.96</formula>
    </cfRule>
    <cfRule type="cellIs" dxfId="13997" priority="13108" operator="greaterThan">
      <formula>0.99</formula>
    </cfRule>
    <cfRule type="cellIs" dxfId="13996" priority="13109" operator="between">
      <formula>0.95</formula>
      <formula>1</formula>
    </cfRule>
    <cfRule type="cellIs" dxfId="13995" priority="13110" operator="lessThan">
      <formula>0.96</formula>
    </cfRule>
  </conditionalFormatting>
  <conditionalFormatting sqref="L45 L47">
    <cfRule type="cellIs" dxfId="13994" priority="13100" operator="greaterThan">
      <formula>0.99</formula>
    </cfRule>
    <cfRule type="cellIs" dxfId="13993" priority="13101" operator="between">
      <formula>0.95</formula>
      <formula>1</formula>
    </cfRule>
    <cfRule type="cellIs" dxfId="13992" priority="13102" operator="lessThan">
      <formula>0.96</formula>
    </cfRule>
    <cfRule type="cellIs" dxfId="13991" priority="13103" operator="greaterThan">
      <formula>0.99</formula>
    </cfRule>
    <cfRule type="cellIs" dxfId="13990" priority="13104" operator="between">
      <formula>0.95</formula>
      <formula>1</formula>
    </cfRule>
    <cfRule type="cellIs" dxfId="13989" priority="13105" operator="lessThan">
      <formula>0.96</formula>
    </cfRule>
  </conditionalFormatting>
  <conditionalFormatting sqref="L45 L47">
    <cfRule type="cellIs" dxfId="13988" priority="13098" operator="greaterThan">
      <formula>0.99</formula>
    </cfRule>
    <cfRule type="cellIs" dxfId="13987" priority="13099" operator="between">
      <formula>0.95</formula>
      <formula>1</formula>
    </cfRule>
  </conditionalFormatting>
  <conditionalFormatting sqref="L45 L47">
    <cfRule type="cellIs" dxfId="13986" priority="13097" operator="lessThan">
      <formula>0.96</formula>
    </cfRule>
  </conditionalFormatting>
  <conditionalFormatting sqref="L45 L47">
    <cfRule type="cellIs" dxfId="13985" priority="13094" operator="greaterThan">
      <formula>0.99</formula>
    </cfRule>
    <cfRule type="cellIs" dxfId="13984" priority="13095" operator="between">
      <formula>0.95</formula>
      <formula>1</formula>
    </cfRule>
    <cfRule type="cellIs" dxfId="13983" priority="13096" operator="lessThan">
      <formula>0.96</formula>
    </cfRule>
  </conditionalFormatting>
  <conditionalFormatting sqref="L45 L47">
    <cfRule type="cellIs" dxfId="13982" priority="13089" operator="greaterThan">
      <formula>0.99</formula>
    </cfRule>
    <cfRule type="cellIs" dxfId="13981" priority="13090" operator="between">
      <formula>0.95</formula>
      <formula>1</formula>
    </cfRule>
    <cfRule type="cellIs" dxfId="13980" priority="13091" operator="lessThan">
      <formula>0.96</formula>
    </cfRule>
    <cfRule type="cellIs" dxfId="13979" priority="13092" operator="greaterThan">
      <formula>0.99</formula>
    </cfRule>
    <cfRule type="cellIs" dxfId="13978" priority="13093" operator="lessThan">
      <formula>0.96</formula>
    </cfRule>
  </conditionalFormatting>
  <conditionalFormatting sqref="L40">
    <cfRule type="cellIs" dxfId="13977" priority="13087" operator="between">
      <formula>0.95</formula>
      <formula>1</formula>
    </cfRule>
  </conditionalFormatting>
  <conditionalFormatting sqref="L40">
    <cfRule type="cellIs" dxfId="13976" priority="13074" operator="greaterThan">
      <formula>0.99</formula>
    </cfRule>
    <cfRule type="cellIs" dxfId="13975" priority="13086" operator="greaterThan">
      <formula>0.99</formula>
    </cfRule>
  </conditionalFormatting>
  <conditionalFormatting sqref="L40">
    <cfRule type="cellIs" dxfId="13974" priority="13080" operator="greaterThan">
      <formula>0.99</formula>
    </cfRule>
    <cfRule type="cellIs" dxfId="13973" priority="13081" operator="between">
      <formula>0.95</formula>
      <formula>1</formula>
    </cfRule>
    <cfRule type="cellIs" dxfId="13972" priority="13082" operator="lessThan">
      <formula>0.96</formula>
    </cfRule>
    <cfRule type="cellIs" dxfId="13971" priority="13083" operator="greaterThan">
      <formula>0.99</formula>
    </cfRule>
    <cfRule type="cellIs" dxfId="13970" priority="13084" operator="between">
      <formula>0.95</formula>
      <formula>1</formula>
    </cfRule>
    <cfRule type="cellIs" dxfId="13969" priority="13085" operator="lessThan">
      <formula>0.96</formula>
    </cfRule>
  </conditionalFormatting>
  <conditionalFormatting sqref="L40">
    <cfRule type="cellIs" dxfId="13968" priority="13075" operator="greaterThan">
      <formula>0.99</formula>
    </cfRule>
    <cfRule type="cellIs" dxfId="13967" priority="13076" operator="between">
      <formula>0.95</formula>
      <formula>1</formula>
    </cfRule>
    <cfRule type="cellIs" dxfId="13966" priority="13077" operator="lessThan">
      <formula>0.96</formula>
    </cfRule>
    <cfRule type="cellIs" dxfId="13965" priority="13078" operator="greaterThan">
      <formula>0.99</formula>
    </cfRule>
    <cfRule type="cellIs" dxfId="13964" priority="13079" operator="lessThan">
      <formula>0.96</formula>
    </cfRule>
  </conditionalFormatting>
  <conditionalFormatting sqref="L29:L30">
    <cfRule type="cellIs" dxfId="13963" priority="13073" operator="lessThan">
      <formula>0.96</formula>
    </cfRule>
  </conditionalFormatting>
  <conditionalFormatting sqref="L45 L47">
    <cfRule type="cellIs" dxfId="13962" priority="13072" operator="between">
      <formula>0.95</formula>
      <formula>1</formula>
    </cfRule>
  </conditionalFormatting>
  <conditionalFormatting sqref="L45 L47">
    <cfRule type="cellIs" dxfId="13961" priority="13059" operator="greaterThan">
      <formula>0.99</formula>
    </cfRule>
    <cfRule type="cellIs" dxfId="13960" priority="13071" operator="greaterThan">
      <formula>0.99</formula>
    </cfRule>
  </conditionalFormatting>
  <conditionalFormatting sqref="L45 L47">
    <cfRule type="cellIs" dxfId="13959" priority="13065" operator="greaterThan">
      <formula>0.99</formula>
    </cfRule>
    <cfRule type="cellIs" dxfId="13958" priority="13066" operator="between">
      <formula>0.95</formula>
      <formula>1</formula>
    </cfRule>
    <cfRule type="cellIs" dxfId="13957" priority="13067" operator="lessThan">
      <formula>0.96</formula>
    </cfRule>
    <cfRule type="cellIs" dxfId="13956" priority="13068" operator="greaterThan">
      <formula>0.99</formula>
    </cfRule>
    <cfRule type="cellIs" dxfId="13955" priority="13069" operator="between">
      <formula>0.95</formula>
      <formula>1</formula>
    </cfRule>
    <cfRule type="cellIs" dxfId="13954" priority="13070" operator="lessThan">
      <formula>0.96</formula>
    </cfRule>
  </conditionalFormatting>
  <conditionalFormatting sqref="L45 L47">
    <cfRule type="cellIs" dxfId="13953" priority="13060" operator="greaterThan">
      <formula>0.99</formula>
    </cfRule>
    <cfRule type="cellIs" dxfId="13952" priority="13061" operator="between">
      <formula>0.95</formula>
      <formula>1</formula>
    </cfRule>
    <cfRule type="cellIs" dxfId="13951" priority="13062" operator="lessThan">
      <formula>0.96</formula>
    </cfRule>
    <cfRule type="cellIs" dxfId="13950" priority="13063" operator="greaterThan">
      <formula>0.99</formula>
    </cfRule>
    <cfRule type="cellIs" dxfId="13949" priority="13064" operator="lessThan">
      <formula>0.96</formula>
    </cfRule>
  </conditionalFormatting>
  <conditionalFormatting sqref="L40">
    <cfRule type="cellIs" dxfId="13948" priority="13058" operator="between">
      <formula>0.95</formula>
      <formula>1</formula>
    </cfRule>
  </conditionalFormatting>
  <conditionalFormatting sqref="L40">
    <cfRule type="cellIs" dxfId="13947" priority="12646" operator="greaterThan">
      <formula>0.99</formula>
    </cfRule>
    <cfRule type="cellIs" dxfId="13946" priority="13057" operator="greaterThan">
      <formula>0.99</formula>
    </cfRule>
  </conditionalFormatting>
  <conditionalFormatting sqref="L40">
    <cfRule type="cellIs" dxfId="13945" priority="13051" operator="greaterThan">
      <formula>0.99</formula>
    </cfRule>
    <cfRule type="cellIs" dxfId="13944" priority="13052" operator="between">
      <formula>0.95</formula>
      <formula>1</formula>
    </cfRule>
    <cfRule type="cellIs" dxfId="13943" priority="13053" operator="lessThan">
      <formula>0.96</formula>
    </cfRule>
    <cfRule type="cellIs" dxfId="13942" priority="13054" operator="greaterThan">
      <formula>0.99</formula>
    </cfRule>
    <cfRule type="cellIs" dxfId="13941" priority="13055" operator="between">
      <formula>0.95</formula>
      <formula>1</formula>
    </cfRule>
    <cfRule type="cellIs" dxfId="13940" priority="13056" operator="lessThan">
      <formula>0.96</formula>
    </cfRule>
  </conditionalFormatting>
  <conditionalFormatting sqref="L40">
    <cfRule type="cellIs" dxfId="13939" priority="13046" operator="greaterThan">
      <formula>0.99</formula>
    </cfRule>
    <cfRule type="cellIs" dxfId="13938" priority="13047" operator="between">
      <formula>0.95</formula>
      <formula>1</formula>
    </cfRule>
    <cfRule type="cellIs" dxfId="13937" priority="13048" operator="lessThan">
      <formula>0.96</formula>
    </cfRule>
    <cfRule type="cellIs" dxfId="13936" priority="13049" operator="greaterThan">
      <formula>0.99</formula>
    </cfRule>
    <cfRule type="cellIs" dxfId="13935" priority="13050" operator="lessThan">
      <formula>0.96</formula>
    </cfRule>
  </conditionalFormatting>
  <conditionalFormatting sqref="L40">
    <cfRule type="cellIs" dxfId="13934" priority="13021" operator="greaterThan">
      <formula>0.99</formula>
    </cfRule>
    <cfRule type="cellIs" dxfId="13933" priority="13022" operator="between">
      <formula>0.95</formula>
      <formula>1</formula>
    </cfRule>
    <cfRule type="cellIs" dxfId="13932" priority="13023" operator="lessThan">
      <formula>0.96</formula>
    </cfRule>
    <cfRule type="cellIs" dxfId="13931" priority="13024" operator="greaterThan">
      <formula>0.99</formula>
    </cfRule>
    <cfRule type="cellIs" dxfId="13930" priority="13025" operator="between">
      <formula>0.95</formula>
      <formula>1</formula>
    </cfRule>
    <cfRule type="cellIs" dxfId="13929" priority="13026" operator="lessThan">
      <formula>0.96</formula>
    </cfRule>
    <cfRule type="cellIs" dxfId="13928" priority="13027" operator="greaterThan">
      <formula>0.99</formula>
    </cfRule>
    <cfRule type="cellIs" dxfId="13927" priority="13028" operator="between">
      <formula>0.95</formula>
      <formula>1</formula>
    </cfRule>
    <cfRule type="cellIs" dxfId="13926" priority="13029" operator="greaterThan">
      <formula>0.99</formula>
    </cfRule>
    <cfRule type="cellIs" dxfId="13925" priority="13030" operator="between">
      <formula>0.95</formula>
      <formula>1</formula>
    </cfRule>
    <cfRule type="cellIs" dxfId="13924" priority="13031" operator="lessThan">
      <formula>0.96</formula>
    </cfRule>
    <cfRule type="cellIs" dxfId="13923" priority="13032" operator="lessThan">
      <formula>0</formula>
    </cfRule>
    <cfRule type="cellIs" dxfId="13922" priority="13033" operator="greaterThan">
      <formula>0.99</formula>
    </cfRule>
    <cfRule type="cellIs" dxfId="13921" priority="13034" operator="between">
      <formula>0.95</formula>
      <formula>1</formula>
    </cfRule>
    <cfRule type="cellIs" dxfId="13920" priority="13035" operator="lessThan">
      <formula>0.96</formula>
    </cfRule>
    <cfRule type="cellIs" dxfId="13919" priority="13036" operator="greaterThan">
      <formula>0.99</formula>
    </cfRule>
    <cfRule type="cellIs" dxfId="13918" priority="13037" operator="between">
      <formula>0.95</formula>
      <formula>1</formula>
    </cfRule>
    <cfRule type="cellIs" dxfId="13917" priority="13038" operator="lessThan">
      <formula>0.96</formula>
    </cfRule>
    <cfRule type="cellIs" dxfId="13916" priority="13039" operator="greaterThan">
      <formula>0.99</formula>
    </cfRule>
    <cfRule type="cellIs" dxfId="13915" priority="13040" operator="between">
      <formula>0.95</formula>
      <formula>1</formula>
    </cfRule>
    <cfRule type="cellIs" dxfId="13914" priority="13041" operator="lessThan">
      <formula>0.96</formula>
    </cfRule>
    <cfRule type="cellIs" dxfId="13913" priority="13042" operator="lessThan">
      <formula>0.96</formula>
    </cfRule>
    <cfRule type="cellIs" dxfId="13912" priority="13043" operator="greaterThan">
      <formula>0.99</formula>
    </cfRule>
    <cfRule type="cellIs" dxfId="13911" priority="13044" operator="between">
      <formula>0.95</formula>
      <formula>1</formula>
    </cfRule>
    <cfRule type="cellIs" dxfId="13910" priority="13045" operator="lessThan">
      <formula>0.96</formula>
    </cfRule>
  </conditionalFormatting>
  <conditionalFormatting sqref="L40">
    <cfRule type="cellIs" dxfId="13909" priority="13018" operator="lessThan">
      <formula>0.96</formula>
    </cfRule>
    <cfRule type="cellIs" dxfId="13908" priority="13019" operator="between">
      <formula>0.95</formula>
      <formula>0.99</formula>
    </cfRule>
    <cfRule type="cellIs" dxfId="13907" priority="13020" operator="between">
      <formula>0.95</formula>
      <formula>1</formula>
    </cfRule>
  </conditionalFormatting>
  <conditionalFormatting sqref="L40">
    <cfRule type="cellIs" dxfId="13906" priority="13014" operator="greaterThan">
      <formula>0.99</formula>
    </cfRule>
    <cfRule type="cellIs" dxfId="13905" priority="13015" operator="between">
      <formula>0.95</formula>
      <formula>1</formula>
    </cfRule>
    <cfRule type="cellIs" dxfId="13904" priority="13016" operator="between">
      <formula>0.95</formula>
      <formula>1</formula>
    </cfRule>
    <cfRule type="cellIs" dxfId="13903" priority="13017" operator="lessThan">
      <formula>0.95</formula>
    </cfRule>
  </conditionalFormatting>
  <conditionalFormatting sqref="L40">
    <cfRule type="cellIs" dxfId="13902" priority="13009" operator="greaterThan">
      <formula>0.99</formula>
    </cfRule>
    <cfRule type="cellIs" dxfId="13901" priority="13010" operator="between">
      <formula>0.95</formula>
      <formula>1</formula>
    </cfRule>
    <cfRule type="cellIs" dxfId="13900" priority="13011" operator="lessThan">
      <formula>0.95</formula>
    </cfRule>
    <cfRule type="cellIs" dxfId="13899" priority="13012" operator="lessThan">
      <formula>0.95</formula>
    </cfRule>
    <cfRule type="cellIs" dxfId="13898" priority="13013" operator="lessThan">
      <formula>0.95</formula>
    </cfRule>
  </conditionalFormatting>
  <conditionalFormatting sqref="L40">
    <cfRule type="cellIs" dxfId="13897" priority="13003" operator="greaterThan">
      <formula>0.99</formula>
    </cfRule>
    <cfRule type="cellIs" dxfId="13896" priority="13004" operator="between">
      <formula>0.95</formula>
      <formula>1</formula>
    </cfRule>
    <cfRule type="cellIs" dxfId="13895" priority="13005" operator="lessThan">
      <formula>0.96</formula>
    </cfRule>
    <cfRule type="cellIs" dxfId="13894" priority="13006" operator="greaterThan">
      <formula>0.99</formula>
    </cfRule>
    <cfRule type="cellIs" dxfId="13893" priority="13007" operator="between">
      <formula>0.95</formula>
      <formula>1</formula>
    </cfRule>
    <cfRule type="cellIs" dxfId="13892" priority="13008" operator="greaterThan">
      <formula>0.99</formula>
    </cfRule>
  </conditionalFormatting>
  <conditionalFormatting sqref="L40">
    <cfRule type="cellIs" dxfId="13891" priority="13000" operator="greaterThan">
      <formula>0.99</formula>
    </cfRule>
    <cfRule type="cellIs" dxfId="13890" priority="13001" operator="between">
      <formula>0.95</formula>
      <formula>0.99</formula>
    </cfRule>
    <cfRule type="cellIs" dxfId="13889" priority="13002" operator="greaterThan">
      <formula>0.96</formula>
    </cfRule>
  </conditionalFormatting>
  <conditionalFormatting sqref="L40">
    <cfRule type="cellIs" dxfId="13888" priority="12990" operator="greaterThan">
      <formula>0.99</formula>
    </cfRule>
    <cfRule type="cellIs" dxfId="13887" priority="12991" operator="greaterThan">
      <formula>0.99</formula>
    </cfRule>
    <cfRule type="cellIs" dxfId="13886" priority="12992" operator="between">
      <formula>0.95</formula>
      <formula>1</formula>
    </cfRule>
    <cfRule type="cellIs" dxfId="13885" priority="12993" operator="lessThan">
      <formula>0.96</formula>
    </cfRule>
    <cfRule type="cellIs" dxfId="13884" priority="12994" operator="greaterThan">
      <formula>0.99</formula>
    </cfRule>
    <cfRule type="cellIs" dxfId="13883" priority="12995" operator="between">
      <formula>0.95</formula>
      <formula>1</formula>
    </cfRule>
    <cfRule type="cellIs" dxfId="13882" priority="12996" operator="lessThan">
      <formula>0.96</formula>
    </cfRule>
    <cfRule type="cellIs" dxfId="13881" priority="12997" operator="greaterThan">
      <formula>0.99</formula>
    </cfRule>
    <cfRule type="cellIs" dxfId="13880" priority="12998" operator="between">
      <formula>0.95</formula>
      <formula>1</formula>
    </cfRule>
    <cfRule type="cellIs" dxfId="13879" priority="12999" operator="lessThan">
      <formula>0.96</formula>
    </cfRule>
  </conditionalFormatting>
  <conditionalFormatting sqref="L40">
    <cfRule type="cellIs" dxfId="13878" priority="12985" operator="greaterThan">
      <formula>0.99</formula>
    </cfRule>
    <cfRule type="cellIs" dxfId="13877" priority="12986" operator="between">
      <formula>0.95</formula>
      <formula>1</formula>
    </cfRule>
    <cfRule type="cellIs" dxfId="13876" priority="12987" operator="lessThan">
      <formula>0.96</formula>
    </cfRule>
    <cfRule type="cellIs" dxfId="13875" priority="12988" operator="greaterThan">
      <formula>0.99</formula>
    </cfRule>
    <cfRule type="cellIs" dxfId="13874" priority="12989" operator="between">
      <formula>0.95</formula>
      <formula>1</formula>
    </cfRule>
  </conditionalFormatting>
  <conditionalFormatting sqref="L40">
    <cfRule type="cellIs" dxfId="13873" priority="12982" operator="greaterThan">
      <formula>0.99</formula>
    </cfRule>
    <cfRule type="cellIs" dxfId="13872" priority="12983" operator="between">
      <formula>0.95</formula>
      <formula>1</formula>
    </cfRule>
    <cfRule type="cellIs" dxfId="13871" priority="12984" operator="greaterThan">
      <formula>0.99</formula>
    </cfRule>
  </conditionalFormatting>
  <conditionalFormatting sqref="L40">
    <cfRule type="cellIs" dxfId="13870" priority="12974" operator="greaterThan">
      <formula>0.99</formula>
    </cfRule>
    <cfRule type="cellIs" dxfId="13869" priority="12975" operator="between">
      <formula>0.95</formula>
      <formula>1</formula>
    </cfRule>
    <cfRule type="cellIs" dxfId="13868" priority="12976" operator="lessThan">
      <formula>0.96</formula>
    </cfRule>
    <cfRule type="cellIs" dxfId="13867" priority="12977" operator="lessThan">
      <formula>0.96</formula>
    </cfRule>
    <cfRule type="cellIs" dxfId="13866" priority="12978" operator="greaterThan">
      <formula>0.99</formula>
    </cfRule>
    <cfRule type="cellIs" dxfId="13865" priority="12979" operator="greaterThan">
      <formula>0.99</formula>
    </cfRule>
    <cfRule type="cellIs" dxfId="13864" priority="12980" operator="between">
      <formula>0.95</formula>
      <formula>1</formula>
    </cfRule>
    <cfRule type="cellIs" dxfId="13863" priority="12981" operator="lessThan">
      <formula>0.96</formula>
    </cfRule>
  </conditionalFormatting>
  <conditionalFormatting sqref="L40">
    <cfRule type="cellIs" dxfId="13862" priority="12970" operator="lessThan">
      <formula>0.96</formula>
    </cfRule>
    <cfRule type="cellIs" dxfId="13861" priority="12971" operator="between">
      <formula>0.95</formula>
      <formula>0.99</formula>
    </cfRule>
    <cfRule type="cellIs" dxfId="13860" priority="12972" operator="between">
      <formula>0.95</formula>
      <formula>1</formula>
    </cfRule>
    <cfRule type="cellIs" dxfId="13859" priority="12973" operator="between">
      <formula>0.95</formula>
      <formula>0.99</formula>
    </cfRule>
  </conditionalFormatting>
  <conditionalFormatting sqref="L40">
    <cfRule type="cellIs" dxfId="13858" priority="12966" operator="greaterThan">
      <formula>0.99</formula>
    </cfRule>
    <cfRule type="cellIs" dxfId="13857" priority="12967" operator="between">
      <formula>0.95</formula>
      <formula>1</formula>
    </cfRule>
    <cfRule type="cellIs" dxfId="13856" priority="12968" operator="lessThan">
      <formula>0.96</formula>
    </cfRule>
    <cfRule type="cellIs" dxfId="13855" priority="12969" operator="lessThan">
      <formula>0.95</formula>
    </cfRule>
  </conditionalFormatting>
  <conditionalFormatting sqref="L40">
    <cfRule type="cellIs" dxfId="13854" priority="12962" operator="greaterThan">
      <formula>0.99</formula>
    </cfRule>
    <cfRule type="cellIs" dxfId="13853" priority="12963" operator="between">
      <formula>0.95</formula>
      <formula>1</formula>
    </cfRule>
    <cfRule type="cellIs" dxfId="13852" priority="12964" operator="lessThan">
      <formula>0.96</formula>
    </cfRule>
    <cfRule type="cellIs" dxfId="13851" priority="12965" operator="lessThan">
      <formula>0.96</formula>
    </cfRule>
  </conditionalFormatting>
  <conditionalFormatting sqref="L40">
    <cfRule type="cellIs" dxfId="13850" priority="12953" operator="greaterThan">
      <formula>0.99</formula>
    </cfRule>
    <cfRule type="cellIs" dxfId="13849" priority="12954" operator="between">
      <formula>0.95</formula>
      <formula>1</formula>
    </cfRule>
    <cfRule type="cellIs" dxfId="13848" priority="12955" operator="lessThan">
      <formula>0.96</formula>
    </cfRule>
    <cfRule type="cellIs" dxfId="13847" priority="12956" operator="greaterThan">
      <formula>0.99</formula>
    </cfRule>
    <cfRule type="cellIs" dxfId="13846" priority="12957" operator="between">
      <formula>0.95</formula>
      <formula>1</formula>
    </cfRule>
    <cfRule type="cellIs" dxfId="13845" priority="12958" operator="between">
      <formula>0.95</formula>
      <formula>0</formula>
    </cfRule>
    <cfRule type="cellIs" dxfId="13844" priority="12959" operator="greaterThan">
      <formula>0.99</formula>
    </cfRule>
    <cfRule type="cellIs" dxfId="13843" priority="12960" operator="between">
      <formula>0.95</formula>
      <formula>1</formula>
    </cfRule>
    <cfRule type="cellIs" dxfId="13842" priority="12961" operator="lessThan">
      <formula>0.96</formula>
    </cfRule>
  </conditionalFormatting>
  <conditionalFormatting sqref="L40">
    <cfRule type="cellIs" dxfId="13841" priority="12950" operator="greaterThan">
      <formula>0.95</formula>
    </cfRule>
    <cfRule type="cellIs" dxfId="13840" priority="12951" operator="between">
      <formula>0.95</formula>
      <formula>1</formula>
    </cfRule>
    <cfRule type="cellIs" dxfId="13839" priority="12952" operator="lessThan">
      <formula>0.96</formula>
    </cfRule>
  </conditionalFormatting>
  <conditionalFormatting sqref="L40">
    <cfRule type="cellIs" dxfId="13838" priority="12949" operator="greaterThan">
      <formula>0.99</formula>
    </cfRule>
  </conditionalFormatting>
  <conditionalFormatting sqref="L40">
    <cfRule type="cellIs" dxfId="13837" priority="12943" operator="greaterThan">
      <formula>0.99</formula>
    </cfRule>
    <cfRule type="cellIs" dxfId="13836" priority="12944" operator="between">
      <formula>0.95</formula>
      <formula>1</formula>
    </cfRule>
    <cfRule type="cellIs" dxfId="13835" priority="12945" operator="lessThan">
      <formula>0.96</formula>
    </cfRule>
    <cfRule type="cellIs" dxfId="13834" priority="12946" operator="lessThan">
      <formula>0.96</formula>
    </cfRule>
    <cfRule type="cellIs" dxfId="13833" priority="12947" operator="between">
      <formula>0.95</formula>
      <formula>1</formula>
    </cfRule>
    <cfRule type="cellIs" dxfId="13832" priority="12948" operator="lessThan">
      <formula>0.96</formula>
    </cfRule>
  </conditionalFormatting>
  <conditionalFormatting sqref="L40">
    <cfRule type="cellIs" dxfId="13831" priority="12936" operator="lessThan">
      <formula>0.96</formula>
    </cfRule>
    <cfRule type="cellIs" dxfId="13830" priority="12937" operator="greaterThan">
      <formula>0.99</formula>
    </cfRule>
    <cfRule type="cellIs" dxfId="13829" priority="12938" operator="greaterThan">
      <formula>0.99</formula>
    </cfRule>
    <cfRule type="cellIs" dxfId="13828" priority="12939" operator="between">
      <formula>0.95</formula>
      <formula>1</formula>
    </cfRule>
    <cfRule type="cellIs" dxfId="13827" priority="12940" operator="greaterThan">
      <formula>0.99</formula>
    </cfRule>
    <cfRule type="cellIs" dxfId="13826" priority="12941" operator="between">
      <formula>0.95</formula>
      <formula>1</formula>
    </cfRule>
    <cfRule type="cellIs" dxfId="13825" priority="12942" operator="lessThan">
      <formula>0.96</formula>
    </cfRule>
  </conditionalFormatting>
  <conditionalFormatting sqref="L40">
    <cfRule type="cellIs" dxfId="13824" priority="12934" operator="lessThan">
      <formula>0.96</formula>
    </cfRule>
    <cfRule type="cellIs" dxfId="13823" priority="12935" operator="lessThan">
      <formula>0.96</formula>
    </cfRule>
  </conditionalFormatting>
  <conditionalFormatting sqref="L40">
    <cfRule type="cellIs" dxfId="13822" priority="12927" operator="lessThan">
      <formula>0.96</formula>
    </cfRule>
    <cfRule type="cellIs" dxfId="13821" priority="12928" operator="greaterThan">
      <formula>0.99</formula>
    </cfRule>
    <cfRule type="cellIs" dxfId="13820" priority="12929" operator="between">
      <formula>0.95</formula>
      <formula>1</formula>
    </cfRule>
    <cfRule type="cellIs" dxfId="13819" priority="12930" operator="lessThan">
      <formula>0.96</formula>
    </cfRule>
    <cfRule type="cellIs" dxfId="13818" priority="12931" operator="greaterThan">
      <formula>0.99</formula>
    </cfRule>
    <cfRule type="cellIs" dxfId="13817" priority="12932" operator="between">
      <formula>0.95</formula>
      <formula>1</formula>
    </cfRule>
    <cfRule type="cellIs" dxfId="13816" priority="12933" operator="lessThan">
      <formula>0.96</formula>
    </cfRule>
  </conditionalFormatting>
  <conditionalFormatting sqref="L40">
    <cfRule type="cellIs" dxfId="13815" priority="12923" operator="between">
      <formula>0.95</formula>
      <formula>1</formula>
    </cfRule>
    <cfRule type="cellIs" dxfId="13814" priority="12924" operator="greaterThan">
      <formula>0.99</formula>
    </cfRule>
    <cfRule type="cellIs" dxfId="13813" priority="12925" operator="between">
      <formula>0.95</formula>
      <formula>1</formula>
    </cfRule>
    <cfRule type="cellIs" dxfId="13812" priority="12926" operator="lessThan">
      <formula>0.96</formula>
    </cfRule>
  </conditionalFormatting>
  <conditionalFormatting sqref="L40">
    <cfRule type="cellIs" dxfId="13811" priority="12920" operator="greaterThan">
      <formula>0.99</formula>
    </cfRule>
    <cfRule type="cellIs" dxfId="13810" priority="12921" operator="greaterThan">
      <formula>0.99</formula>
    </cfRule>
    <cfRule type="cellIs" dxfId="13809" priority="12922" operator="lessThan">
      <formula>0.96</formula>
    </cfRule>
  </conditionalFormatting>
  <conditionalFormatting sqref="L40">
    <cfRule type="cellIs" dxfId="13808" priority="12919" operator="between">
      <formula>0.99</formula>
      <formula>1</formula>
    </cfRule>
  </conditionalFormatting>
  <conditionalFormatting sqref="L40">
    <cfRule type="cellIs" dxfId="13807" priority="12917" operator="greaterThan">
      <formula>0</formula>
    </cfRule>
    <cfRule type="cellIs" dxfId="13806" priority="12918" operator="lessThan">
      <formula>0</formula>
    </cfRule>
  </conditionalFormatting>
  <conditionalFormatting sqref="L40">
    <cfRule type="cellIs" dxfId="13805" priority="12915" operator="greaterThan">
      <formula>0.99</formula>
    </cfRule>
    <cfRule type="cellIs" dxfId="13804" priority="12916" operator="greaterThan">
      <formula>0.99</formula>
    </cfRule>
  </conditionalFormatting>
  <conditionalFormatting sqref="L40">
    <cfRule type="cellIs" dxfId="13803" priority="12907" operator="greaterThan">
      <formula>0.99</formula>
    </cfRule>
    <cfRule type="cellIs" dxfId="13802" priority="12908" operator="between">
      <formula>0.95</formula>
      <formula>1</formula>
    </cfRule>
    <cfRule type="cellIs" dxfId="13801" priority="12909" operator="greaterThan">
      <formula>0.99</formula>
    </cfRule>
    <cfRule type="cellIs" dxfId="13800" priority="12910" operator="between">
      <formula>0.95</formula>
      <formula>1</formula>
    </cfRule>
    <cfRule type="cellIs" dxfId="13799" priority="12911" operator="lessThan">
      <formula>0.96</formula>
    </cfRule>
    <cfRule type="cellIs" dxfId="13798" priority="12912" operator="greaterThan">
      <formula>0.99</formula>
    </cfRule>
    <cfRule type="cellIs" dxfId="13797" priority="12913" operator="between">
      <formula>0.95</formula>
      <formula>1</formula>
    </cfRule>
    <cfRule type="cellIs" dxfId="13796" priority="12914" operator="lessThan">
      <formula>0.96</formula>
    </cfRule>
  </conditionalFormatting>
  <conditionalFormatting sqref="L40">
    <cfRule type="cellIs" dxfId="13795" priority="12905" operator="between">
      <formula>0.95</formula>
      <formula>1</formula>
    </cfRule>
    <cfRule type="cellIs" dxfId="13794" priority="12906" operator="lessThan">
      <formula>0.96</formula>
    </cfRule>
  </conditionalFormatting>
  <conditionalFormatting sqref="L40">
    <cfRule type="cellIs" dxfId="13793" priority="12898" operator="greaterThan">
      <formula>0.99</formula>
    </cfRule>
    <cfRule type="cellIs" dxfId="13792" priority="12899" operator="greaterThan">
      <formula>0.99</formula>
    </cfRule>
    <cfRule type="cellIs" dxfId="13791" priority="12900" operator="between">
      <formula>0.95</formula>
      <formula>1</formula>
    </cfRule>
    <cfRule type="cellIs" dxfId="13790" priority="12901" operator="lessThan">
      <formula>0.96</formula>
    </cfRule>
    <cfRule type="cellIs" dxfId="13789" priority="12902" operator="greaterThan">
      <formula>0.99</formula>
    </cfRule>
    <cfRule type="cellIs" dxfId="13788" priority="12903" operator="between">
      <formula>0.95</formula>
      <formula>1</formula>
    </cfRule>
    <cfRule type="cellIs" dxfId="13787" priority="12904" operator="lessThan">
      <formula>0.96</formula>
    </cfRule>
  </conditionalFormatting>
  <conditionalFormatting sqref="L40">
    <cfRule type="cellIs" dxfId="13786" priority="12890" operator="greaterThan">
      <formula>0.99</formula>
    </cfRule>
    <cfRule type="cellIs" dxfId="13785" priority="12891" operator="between">
      <formula>0.95</formula>
      <formula>1</formula>
    </cfRule>
    <cfRule type="cellIs" dxfId="13784" priority="12892" operator="lessThan">
      <formula>0.96</formula>
    </cfRule>
    <cfRule type="cellIs" dxfId="13783" priority="12893" operator="lessThan">
      <formula>0.96</formula>
    </cfRule>
    <cfRule type="cellIs" dxfId="13782" priority="12894" operator="greaterThan">
      <formula>0.99</formula>
    </cfRule>
    <cfRule type="cellIs" dxfId="13781" priority="12895" operator="between">
      <formula>0.95</formula>
      <formula>1</formula>
    </cfRule>
    <cfRule type="cellIs" dxfId="13780" priority="12896" operator="lessThan">
      <formula>0.96</formula>
    </cfRule>
    <cfRule type="cellIs" dxfId="13779" priority="12897" operator="greaterThan">
      <formula>0.99</formula>
    </cfRule>
  </conditionalFormatting>
  <conditionalFormatting sqref="L40">
    <cfRule type="cellIs" dxfId="13778" priority="12886" operator="greaterThan">
      <formula>0.99</formula>
    </cfRule>
    <cfRule type="cellIs" dxfId="13777" priority="12887" operator="greaterThan">
      <formula>0.99</formula>
    </cfRule>
    <cfRule type="cellIs" dxfId="13776" priority="12888" operator="between">
      <formula>0.95</formula>
      <formula>1</formula>
    </cfRule>
    <cfRule type="cellIs" dxfId="13775" priority="12889" operator="lessThan">
      <formula>0.96</formula>
    </cfRule>
  </conditionalFormatting>
  <conditionalFormatting sqref="L40">
    <cfRule type="cellIs" dxfId="13774" priority="12885" operator="greaterThan">
      <formula>0.99</formula>
    </cfRule>
  </conditionalFormatting>
  <conditionalFormatting sqref="L40">
    <cfRule type="cellIs" dxfId="13773" priority="12881" operator="greaterThan">
      <formula>0.99</formula>
    </cfRule>
    <cfRule type="cellIs" dxfId="13772" priority="12882" operator="between">
      <formula>0.95</formula>
      <formula>1</formula>
    </cfRule>
    <cfRule type="cellIs" dxfId="13771" priority="12883" operator="lessThan">
      <formula>0.96</formula>
    </cfRule>
    <cfRule type="cellIs" dxfId="13770" priority="12884" operator="greaterThan">
      <formula>0.96</formula>
    </cfRule>
  </conditionalFormatting>
  <conditionalFormatting sqref="L40">
    <cfRule type="cellIs" dxfId="13769" priority="12874" operator="greaterThan">
      <formula>0.99</formula>
    </cfRule>
    <cfRule type="cellIs" dxfId="13768" priority="12875" operator="between">
      <formula>0.95</formula>
      <formula>1</formula>
    </cfRule>
    <cfRule type="cellIs" dxfId="13767" priority="12876" operator="lessThan">
      <formula>0.96</formula>
    </cfRule>
    <cfRule type="cellIs" dxfId="13766" priority="12877" operator="lessThan">
      <formula>0.96</formula>
    </cfRule>
    <cfRule type="cellIs" dxfId="13765" priority="12878" operator="greaterThan">
      <formula>0.99</formula>
    </cfRule>
    <cfRule type="cellIs" dxfId="13764" priority="12879" operator="between">
      <formula>0.95</formula>
      <formula>1</formula>
    </cfRule>
    <cfRule type="cellIs" dxfId="13763" priority="12880" operator="lessThan">
      <formula>0.96</formula>
    </cfRule>
  </conditionalFormatting>
  <conditionalFormatting sqref="L40">
    <cfRule type="cellIs" dxfId="13762" priority="12869" operator="between">
      <formula>0.96</formula>
      <formula>1</formula>
    </cfRule>
    <cfRule type="cellIs" dxfId="13761" priority="12870" operator="lessThan">
      <formula>0.99</formula>
    </cfRule>
    <cfRule type="cellIs" dxfId="13760" priority="12871" operator="greaterThan">
      <formula>0.99</formula>
    </cfRule>
    <cfRule type="cellIs" dxfId="13759" priority="12872" operator="lessThan">
      <formula>0.99</formula>
    </cfRule>
    <cfRule type="cellIs" dxfId="13758" priority="12873" operator="greaterThan">
      <formula>0.99</formula>
    </cfRule>
  </conditionalFormatting>
  <conditionalFormatting sqref="L40">
    <cfRule type="cellIs" dxfId="13757" priority="12864" operator="between">
      <formula>0.95</formula>
      <formula>1</formula>
    </cfRule>
    <cfRule type="cellIs" dxfId="13756" priority="12865" operator="lessThan">
      <formula>0.96</formula>
    </cfRule>
    <cfRule type="cellIs" dxfId="13755" priority="12866" operator="greaterThan">
      <formula>0.99</formula>
    </cfRule>
    <cfRule type="cellIs" dxfId="13754" priority="12867" operator="between">
      <formula>0.95</formula>
      <formula>1</formula>
    </cfRule>
    <cfRule type="cellIs" dxfId="13753" priority="12868" operator="lessThan">
      <formula>0.96</formula>
    </cfRule>
  </conditionalFormatting>
  <conditionalFormatting sqref="L40">
    <cfRule type="cellIs" dxfId="13752" priority="12862" operator="greaterThan">
      <formula>0.99</formula>
    </cfRule>
    <cfRule type="cellIs" dxfId="13751" priority="12863" operator="between">
      <formula>0.95</formula>
      <formula>1</formula>
    </cfRule>
  </conditionalFormatting>
  <conditionalFormatting sqref="L40">
    <cfRule type="cellIs" dxfId="13750" priority="12861" operator="lessThan">
      <formula>0.96</formula>
    </cfRule>
  </conditionalFormatting>
  <conditionalFormatting sqref="L40">
    <cfRule type="top10" dxfId="13749" priority="12855" rank="10"/>
    <cfRule type="cellIs" dxfId="13748" priority="12856" operator="greaterThan">
      <formula>0.99</formula>
    </cfRule>
    <cfRule type="top10" dxfId="13747" priority="12857" rank="10"/>
    <cfRule type="cellIs" dxfId="13746" priority="12858" operator="lessThan">
      <formula>0.96</formula>
    </cfRule>
    <cfRule type="top10" dxfId="13745" priority="12859" percent="1" rank="99"/>
    <cfRule type="cellIs" dxfId="13744" priority="12860" operator="lessThan">
      <formula>0.96</formula>
    </cfRule>
  </conditionalFormatting>
  <conditionalFormatting sqref="L40">
    <cfRule type="top10" dxfId="13743" priority="12854" rank="10"/>
  </conditionalFormatting>
  <conditionalFormatting sqref="L40">
    <cfRule type="cellIs" dxfId="13742" priority="12849" operator="greaterThan">
      <formula>0.99</formula>
    </cfRule>
    <cfRule type="cellIs" dxfId="13741" priority="12850" operator="between">
      <formula>0.95</formula>
      <formula>1</formula>
    </cfRule>
    <cfRule type="cellIs" dxfId="13740" priority="12851" operator="lessThan">
      <formula>0.96</formula>
    </cfRule>
    <cfRule type="cellIs" dxfId="13739" priority="12852" operator="lessThan">
      <formula>0.96</formula>
    </cfRule>
    <cfRule type="top10" dxfId="13738" priority="12853" percent="1" rank="10"/>
  </conditionalFormatting>
  <conditionalFormatting sqref="L40">
    <cfRule type="cellIs" dxfId="13737" priority="12840" operator="lessThan">
      <formula>1</formula>
    </cfRule>
    <cfRule type="cellIs" dxfId="13736" priority="12841" operator="between">
      <formula>0.95</formula>
      <formula>1</formula>
    </cfRule>
    <cfRule type="cellIs" dxfId="13735" priority="12842" operator="lessThan">
      <formula>0.96</formula>
    </cfRule>
    <cfRule type="cellIs" dxfId="13734" priority="12843" operator="between">
      <formula>0.95</formula>
      <formula>1</formula>
    </cfRule>
    <cfRule type="cellIs" dxfId="13733" priority="12844" operator="between">
      <formula>0.95</formula>
      <formula>1</formula>
    </cfRule>
    <cfRule type="top10" dxfId="13732" priority="12845" percent="1" rank="10"/>
    <cfRule type="top10" dxfId="13731" priority="12846" percent="1" rank="10"/>
    <cfRule type="cellIs" dxfId="13730" priority="12847" operator="lessThan">
      <formula>0.96</formula>
    </cfRule>
    <cfRule type="top10" dxfId="13729" priority="12848" percent="1" rank="10"/>
  </conditionalFormatting>
  <conditionalFormatting sqref="L40">
    <cfRule type="top10" dxfId="13728" priority="12837" percent="1" rank="10"/>
    <cfRule type="cellIs" dxfId="13727" priority="12838" operator="lessThan">
      <formula>0.96</formula>
    </cfRule>
    <cfRule type="top10" dxfId="13726" priority="12839" percent="1" rank="10"/>
  </conditionalFormatting>
  <conditionalFormatting sqref="L40">
    <cfRule type="top10" dxfId="13725" priority="12836" rank="10"/>
  </conditionalFormatting>
  <conditionalFormatting sqref="L40">
    <cfRule type="top10" dxfId="13724" priority="12833" rank="10"/>
    <cfRule type="top10" dxfId="13723" priority="12834" rank="10"/>
    <cfRule type="top10" dxfId="13722" priority="12835" rank="10"/>
  </conditionalFormatting>
  <conditionalFormatting sqref="L40">
    <cfRule type="cellIs" dxfId="13721" priority="12825" operator="between">
      <formula>0.95</formula>
      <formula>1</formula>
    </cfRule>
    <cfRule type="cellIs" dxfId="13720" priority="12826" operator="lessThan">
      <formula>0.96</formula>
    </cfRule>
    <cfRule type="cellIs" dxfId="13719" priority="12827" operator="between">
      <formula>0.95</formula>
      <formula>1</formula>
    </cfRule>
    <cfRule type="cellIs" dxfId="13718" priority="12828" operator="between">
      <formula>0.95</formula>
      <formula>1</formula>
    </cfRule>
    <cfRule type="top10" dxfId="13717" priority="12829" percent="1" rank="10"/>
    <cfRule type="top10" dxfId="13716" priority="12830" percent="1" rank="10"/>
    <cfRule type="cellIs" dxfId="13715" priority="12831" operator="lessThan">
      <formula>0.96</formula>
    </cfRule>
    <cfRule type="top10" dxfId="13714" priority="12832" percent="1" rank="10"/>
  </conditionalFormatting>
  <conditionalFormatting sqref="L40">
    <cfRule type="top10" dxfId="13713" priority="12816" rank="10"/>
    <cfRule type="top10" dxfId="13712" priority="12817" rank="10"/>
    <cfRule type="cellIs" dxfId="13711" priority="12818" operator="lessThan">
      <formula>0.96</formula>
    </cfRule>
    <cfRule type="cellIs" dxfId="13710" priority="12819" operator="between">
      <formula>0.95</formula>
      <formula>1</formula>
    </cfRule>
    <cfRule type="cellIs" dxfId="13709" priority="12820" operator="between">
      <formula>0.95</formula>
      <formula>1</formula>
    </cfRule>
    <cfRule type="top10" dxfId="13708" priority="12821" percent="1" rank="10"/>
    <cfRule type="top10" dxfId="13707" priority="12822" percent="1" rank="10"/>
    <cfRule type="cellIs" dxfId="13706" priority="12823" operator="lessThan">
      <formula>0.96</formula>
    </cfRule>
    <cfRule type="top10" dxfId="13705" priority="12824" percent="1" rank="10"/>
  </conditionalFormatting>
  <conditionalFormatting sqref="L40">
    <cfRule type="cellIs" dxfId="13704" priority="12809" operator="lessThan">
      <formula>0.96</formula>
    </cfRule>
    <cfRule type="cellIs" dxfId="13703" priority="12810" operator="between">
      <formula>0.95</formula>
      <formula>1</formula>
    </cfRule>
    <cfRule type="cellIs" dxfId="13702" priority="12811" operator="between">
      <formula>0.95</formula>
      <formula>1</formula>
    </cfRule>
    <cfRule type="top10" dxfId="13701" priority="12812" percent="1" rank="10"/>
    <cfRule type="top10" dxfId="13700" priority="12813" percent="1" rank="10"/>
    <cfRule type="cellIs" dxfId="13699" priority="12814" operator="lessThan">
      <formula>0.96</formula>
    </cfRule>
    <cfRule type="top10" dxfId="13698" priority="12815" percent="1" rank="10"/>
  </conditionalFormatting>
  <conditionalFormatting sqref="L40">
    <cfRule type="top10" dxfId="13697" priority="12806" percent="1" rank="10"/>
    <cfRule type="top10" dxfId="13696" priority="12807" rank="10"/>
    <cfRule type="top10" dxfId="13695" priority="12808" percent="1" rank="10"/>
  </conditionalFormatting>
  <conditionalFormatting sqref="L40">
    <cfRule type="top10" dxfId="13694" priority="12804" rank="10"/>
    <cfRule type="top10" dxfId="13693" priority="12805" rank="10"/>
  </conditionalFormatting>
  <conditionalFormatting sqref="L40">
    <cfRule type="top10" dxfId="13692" priority="12794" rank="10"/>
    <cfRule type="top10" dxfId="13691" priority="12795" rank="10"/>
    <cfRule type="cellIs" dxfId="13690" priority="12796" operator="between">
      <formula>0.95</formula>
      <formula>1</formula>
    </cfRule>
    <cfRule type="cellIs" dxfId="13689" priority="12797" operator="lessThan">
      <formula>0.96</formula>
    </cfRule>
    <cfRule type="cellIs" dxfId="13688" priority="12798" operator="between">
      <formula>0.95</formula>
      <formula>1</formula>
    </cfRule>
    <cfRule type="cellIs" dxfId="13687" priority="12799" operator="between">
      <formula>0.95</formula>
      <formula>1</formula>
    </cfRule>
    <cfRule type="top10" dxfId="13686" priority="12800" percent="1" rank="10"/>
    <cfRule type="top10" dxfId="13685" priority="12801" percent="1" rank="10"/>
    <cfRule type="cellIs" dxfId="13684" priority="12802" operator="lessThan">
      <formula>0.96</formula>
    </cfRule>
    <cfRule type="top10" dxfId="13683" priority="12803" percent="1" rank="10"/>
  </conditionalFormatting>
  <conditionalFormatting sqref="L40">
    <cfRule type="top10" dxfId="13682" priority="12786" rank="10"/>
    <cfRule type="cellIs" dxfId="13681" priority="12787" operator="lessThan">
      <formula>0.96</formula>
    </cfRule>
    <cfRule type="cellIs" dxfId="13680" priority="12788" operator="between">
      <formula>0.95</formula>
      <formula>1</formula>
    </cfRule>
    <cfRule type="cellIs" dxfId="13679" priority="12789" operator="between">
      <formula>0.95</formula>
      <formula>1</formula>
    </cfRule>
    <cfRule type="top10" dxfId="13678" priority="12790" percent="1" rank="10"/>
    <cfRule type="top10" dxfId="13677" priority="12791" percent="1" rank="10"/>
    <cfRule type="cellIs" dxfId="13676" priority="12792" operator="lessThan">
      <formula>0.96</formula>
    </cfRule>
    <cfRule type="top10" dxfId="13675" priority="12793" percent="1" rank="10"/>
  </conditionalFormatting>
  <conditionalFormatting sqref="L40">
    <cfRule type="top10" dxfId="13674" priority="12773" rank="10"/>
    <cfRule type="cellIs" dxfId="13673" priority="12774" operator="lessThan">
      <formula>0.99</formula>
    </cfRule>
    <cfRule type="top10" dxfId="13672" priority="12775" rank="10"/>
    <cfRule type="cellIs" dxfId="13671" priority="12776" operator="greaterThan">
      <formula>0.99</formula>
    </cfRule>
    <cfRule type="top10" dxfId="13670" priority="12777" percent="1" rank="10"/>
    <cfRule type="top10" dxfId="13669" priority="12778" rank="10"/>
    <cfRule type="cellIs" dxfId="13668" priority="12779" operator="lessThan">
      <formula>0.96</formula>
    </cfRule>
    <cfRule type="cellIs" dxfId="13667" priority="12780" operator="between">
      <formula>0.95</formula>
      <formula>1</formula>
    </cfRule>
    <cfRule type="cellIs" dxfId="13666" priority="12781" operator="between">
      <formula>0.95</formula>
      <formula>1</formula>
    </cfRule>
    <cfRule type="top10" dxfId="13665" priority="12782" percent="1" rank="10"/>
    <cfRule type="top10" dxfId="13664" priority="12783" percent="1" rank="10"/>
    <cfRule type="cellIs" dxfId="13663" priority="12784" operator="lessThan">
      <formula>0.96</formula>
    </cfRule>
    <cfRule type="top10" dxfId="13662" priority="12785" percent="1" rank="10"/>
  </conditionalFormatting>
  <conditionalFormatting sqref="L40">
    <cfRule type="top10" dxfId="13661" priority="12759" rank="10"/>
    <cfRule type="top10" dxfId="13660" priority="12760" rank="10"/>
    <cfRule type="cellIs" dxfId="13659" priority="12761" operator="lessThan">
      <formula>0.99</formula>
    </cfRule>
    <cfRule type="top10" dxfId="13658" priority="12762" rank="10"/>
    <cfRule type="cellIs" dxfId="13657" priority="12763" operator="greaterThan">
      <formula>0.99</formula>
    </cfRule>
    <cfRule type="top10" dxfId="13656" priority="12764" percent="1" rank="10"/>
    <cfRule type="top10" dxfId="13655" priority="12765" rank="10"/>
    <cfRule type="cellIs" dxfId="13654" priority="12766" operator="lessThan">
      <formula>0.96</formula>
    </cfRule>
    <cfRule type="cellIs" dxfId="13653" priority="12767" operator="between">
      <formula>0.95</formula>
      <formula>1</formula>
    </cfRule>
    <cfRule type="cellIs" dxfId="13652" priority="12768" operator="between">
      <formula>0.95</formula>
      <formula>1</formula>
    </cfRule>
    <cfRule type="top10" dxfId="13651" priority="12769" percent="1" rank="10"/>
    <cfRule type="top10" dxfId="13650" priority="12770" percent="1" rank="10"/>
    <cfRule type="cellIs" dxfId="13649" priority="12771" operator="lessThan">
      <formula>0.96</formula>
    </cfRule>
    <cfRule type="top10" dxfId="13648" priority="12772" percent="1" rank="10"/>
  </conditionalFormatting>
  <conditionalFormatting sqref="L40">
    <cfRule type="cellIs" dxfId="13647" priority="12756" operator="between">
      <formula>0.95</formula>
      <formula>1</formula>
    </cfRule>
    <cfRule type="cellIs" dxfId="13646" priority="12757" operator="between">
      <formula>0.95</formula>
      <formula>1</formula>
    </cfRule>
    <cfRule type="top10" dxfId="13645" priority="12758" rank="10"/>
  </conditionalFormatting>
  <conditionalFormatting sqref="L40">
    <cfRule type="cellIs" dxfId="13644" priority="12747" operator="between">
      <formula>0.95</formula>
      <formula>1</formula>
    </cfRule>
    <cfRule type="cellIs" dxfId="13643" priority="12748" operator="between">
      <formula>0.95</formula>
      <formula>1</formula>
    </cfRule>
    <cfRule type="cellIs" dxfId="13642" priority="12749" operator="lessThan">
      <formula>0.96</formula>
    </cfRule>
    <cfRule type="cellIs" dxfId="13641" priority="12750" operator="between">
      <formula>0.95</formula>
      <formula>1</formula>
    </cfRule>
    <cfRule type="cellIs" dxfId="13640" priority="12751" operator="between">
      <formula>0.95</formula>
      <formula>1</formula>
    </cfRule>
    <cfRule type="top10" dxfId="13639" priority="12752" percent="1" rank="10"/>
    <cfRule type="top10" dxfId="13638" priority="12753" percent="1" rank="10"/>
    <cfRule type="cellIs" dxfId="13637" priority="12754" operator="lessThan">
      <formula>0.96</formula>
    </cfRule>
    <cfRule type="top10" dxfId="13636" priority="12755" percent="1" rank="10"/>
  </conditionalFormatting>
  <conditionalFormatting sqref="L40">
    <cfRule type="top10" dxfId="13635" priority="12737" rank="10"/>
    <cfRule type="top10" dxfId="13634" priority="12738" rank="10"/>
    <cfRule type="top10" dxfId="13633" priority="12739" rank="10"/>
    <cfRule type="cellIs" dxfId="13632" priority="12740" operator="lessThan">
      <formula>0.96</formula>
    </cfRule>
    <cfRule type="cellIs" dxfId="13631" priority="12741" operator="between">
      <formula>0.95</formula>
      <formula>1</formula>
    </cfRule>
    <cfRule type="cellIs" dxfId="13630" priority="12742" operator="between">
      <formula>0.95</formula>
      <formula>1</formula>
    </cfRule>
    <cfRule type="top10" dxfId="13629" priority="12743" percent="1" rank="10"/>
    <cfRule type="top10" dxfId="13628" priority="12744" percent="1" rank="10"/>
    <cfRule type="cellIs" dxfId="13627" priority="12745" operator="lessThan">
      <formula>0.96</formula>
    </cfRule>
    <cfRule type="top10" dxfId="13626" priority="12746" percent="1" rank="10"/>
  </conditionalFormatting>
  <conditionalFormatting sqref="L40">
    <cfRule type="top10" dxfId="13625" priority="12722" percent="1" rank="10"/>
    <cfRule type="top10" dxfId="13624" priority="12723" rank="10"/>
    <cfRule type="top10" dxfId="13623" priority="12724" rank="10"/>
    <cfRule type="cellIs" dxfId="13622" priority="12725" operator="lessThan">
      <formula>0.99</formula>
    </cfRule>
    <cfRule type="top10" dxfId="13621" priority="12726" rank="10"/>
    <cfRule type="cellIs" dxfId="13620" priority="12727" operator="greaterThan">
      <formula>0.99</formula>
    </cfRule>
    <cfRule type="top10" dxfId="13619" priority="12728" percent="1" rank="10"/>
    <cfRule type="top10" dxfId="13618" priority="12729" rank="10"/>
    <cfRule type="cellIs" dxfId="13617" priority="12730" operator="lessThan">
      <formula>0.96</formula>
    </cfRule>
    <cfRule type="cellIs" dxfId="13616" priority="12731" operator="between">
      <formula>0.95</formula>
      <formula>1</formula>
    </cfRule>
    <cfRule type="cellIs" dxfId="13615" priority="12732" operator="between">
      <formula>0.95</formula>
      <formula>1</formula>
    </cfRule>
    <cfRule type="top10" dxfId="13614" priority="12733" percent="1" rank="10"/>
    <cfRule type="top10" dxfId="13613" priority="12734" percent="1" rank="10"/>
    <cfRule type="cellIs" dxfId="13612" priority="12735" operator="lessThan">
      <formula>0.96</formula>
    </cfRule>
    <cfRule type="top10" dxfId="13611" priority="12736" percent="1" rank="10"/>
  </conditionalFormatting>
  <conditionalFormatting sqref="L40">
    <cfRule type="top10" dxfId="13610" priority="12721" percent="1" rank="10"/>
  </conditionalFormatting>
  <conditionalFormatting sqref="L40">
    <cfRule type="top10" dxfId="13609" priority="12719" rank="10"/>
    <cfRule type="top10" dxfId="13608" priority="12720" percent="1" rank="10"/>
  </conditionalFormatting>
  <conditionalFormatting sqref="L40">
    <cfRule type="top10" dxfId="13607" priority="12715" percent="1" rank="10"/>
    <cfRule type="cellIs" dxfId="13606" priority="12716" operator="lessThan">
      <formula>0.96</formula>
    </cfRule>
    <cfRule type="top10" dxfId="13605" priority="12717" rank="10"/>
    <cfRule type="top10" dxfId="13604" priority="12718" percent="1" rank="10"/>
  </conditionalFormatting>
  <conditionalFormatting sqref="L40">
    <cfRule type="top10" dxfId="13603" priority="12709" percent="1" rank="10"/>
    <cfRule type="cellIs" dxfId="13602" priority="12710" operator="between">
      <formula>0.95</formula>
      <formula>1</formula>
    </cfRule>
    <cfRule type="top10" dxfId="13601" priority="12711" percent="1" rank="10"/>
    <cfRule type="cellIs" dxfId="13600" priority="12712" operator="lessThan">
      <formula>0.96</formula>
    </cfRule>
    <cfRule type="top10" dxfId="13599" priority="12713" rank="10"/>
    <cfRule type="top10" dxfId="13598" priority="12714" percent="1" rank="10"/>
  </conditionalFormatting>
  <conditionalFormatting sqref="L40">
    <cfRule type="cellIs" dxfId="13597" priority="12704" operator="between">
      <formula>0.95</formula>
      <formula>1</formula>
    </cfRule>
    <cfRule type="top10" dxfId="13596" priority="12705" percent="1" rank="10"/>
    <cfRule type="cellIs" dxfId="13595" priority="12706" operator="lessThan">
      <formula>0.96</formula>
    </cfRule>
    <cfRule type="top10" dxfId="13594" priority="12707" rank="10"/>
    <cfRule type="top10" dxfId="13593" priority="12708" percent="1" rank="10"/>
  </conditionalFormatting>
  <conditionalFormatting sqref="L40">
    <cfRule type="top10" dxfId="13592" priority="12687" percent="1" rank="10"/>
    <cfRule type="top10" dxfId="13591" priority="12688" percent="1" rank="10"/>
    <cfRule type="cellIs" dxfId="13590" priority="12689" operator="between">
      <formula>0.95</formula>
      <formula>1</formula>
    </cfRule>
    <cfRule type="top10" dxfId="13589" priority="12690" rank="10"/>
    <cfRule type="top10" dxfId="13588" priority="12691" rank="10"/>
    <cfRule type="cellIs" dxfId="13587" priority="12692" operator="lessThan">
      <formula>0.99</formula>
    </cfRule>
    <cfRule type="top10" dxfId="13586" priority="12693" rank="10"/>
    <cfRule type="cellIs" dxfId="13585" priority="12694" operator="greaterThan">
      <formula>0.99</formula>
    </cfRule>
    <cfRule type="top10" dxfId="13584" priority="12695" percent="1" rank="10"/>
    <cfRule type="top10" dxfId="13583" priority="12696" rank="10"/>
    <cfRule type="cellIs" dxfId="13582" priority="12697" operator="lessThan">
      <formula>0.96</formula>
    </cfRule>
    <cfRule type="cellIs" dxfId="13581" priority="12698" operator="between">
      <formula>0.95</formula>
      <formula>1</formula>
    </cfRule>
    <cfRule type="cellIs" dxfId="13580" priority="12699" operator="between">
      <formula>0.95</formula>
      <formula>1</formula>
    </cfRule>
    <cfRule type="top10" dxfId="13579" priority="12700" percent="1" rank="10"/>
    <cfRule type="top10" dxfId="13578" priority="12701" percent="1" rank="10"/>
    <cfRule type="cellIs" dxfId="13577" priority="12702" operator="lessThan">
      <formula>0.96</formula>
    </cfRule>
    <cfRule type="top10" dxfId="13576" priority="12703" percent="1" rank="10"/>
  </conditionalFormatting>
  <conditionalFormatting sqref="L40">
    <cfRule type="top10" dxfId="13575" priority="12685" percent="1" rank="10"/>
    <cfRule type="top10" dxfId="13574" priority="12686" percent="1" rank="10"/>
  </conditionalFormatting>
  <conditionalFormatting sqref="L40">
    <cfRule type="cellIs" dxfId="13573" priority="12679" operator="between">
      <formula>0.95</formula>
      <formula>1</formula>
    </cfRule>
    <cfRule type="cellIs" dxfId="13572" priority="12680" operator="between">
      <formula>0.95</formula>
      <formula>1</formula>
    </cfRule>
    <cfRule type="top10" dxfId="13571" priority="12681" percent="1" rank="10"/>
    <cfRule type="cellIs" dxfId="13570" priority="12682" operator="lessThan">
      <formula>0.96</formula>
    </cfRule>
    <cfRule type="top10" dxfId="13569" priority="12683" rank="10"/>
    <cfRule type="top10" dxfId="13568" priority="12684" percent="1" rank="10"/>
  </conditionalFormatting>
  <conditionalFormatting sqref="L40">
    <cfRule type="top10" dxfId="13567" priority="12663" percent="1" rank="10"/>
    <cfRule type="cellIs" dxfId="13566" priority="12664" operator="greaterThan">
      <formula>0.99</formula>
    </cfRule>
    <cfRule type="top10" dxfId="13565" priority="12665" rank="10"/>
    <cfRule type="top10" dxfId="13564" priority="12666" rank="10"/>
    <cfRule type="cellIs" dxfId="13563" priority="12667" operator="lessThan">
      <formula>0.99</formula>
    </cfRule>
    <cfRule type="top10" dxfId="13562" priority="12668" rank="10"/>
    <cfRule type="cellIs" dxfId="13561" priority="12669" operator="greaterThan">
      <formula>0.99</formula>
    </cfRule>
    <cfRule type="top10" dxfId="13560" priority="12670" percent="1" rank="10"/>
    <cfRule type="top10" dxfId="13559" priority="12671" rank="10"/>
    <cfRule type="cellIs" dxfId="13558" priority="12672" operator="lessThan">
      <formula>0.96</formula>
    </cfRule>
    <cfRule type="cellIs" dxfId="13557" priority="12673" operator="between">
      <formula>0.95</formula>
      <formula>1</formula>
    </cfRule>
    <cfRule type="cellIs" dxfId="13556" priority="12674" operator="between">
      <formula>0.95</formula>
      <formula>1</formula>
    </cfRule>
    <cfRule type="top10" dxfId="13555" priority="12675" percent="1" rank="10"/>
    <cfRule type="top10" dxfId="13554" priority="12676" percent="1" rank="10"/>
    <cfRule type="cellIs" dxfId="13553" priority="12677" operator="lessThan">
      <formula>0.96</formula>
    </cfRule>
    <cfRule type="top10" dxfId="13552" priority="12678" percent="1" rank="10"/>
  </conditionalFormatting>
  <conditionalFormatting sqref="L40">
    <cfRule type="top10" dxfId="13551" priority="12647" percent="1" rank="10"/>
    <cfRule type="cellIs" dxfId="13550" priority="12648" operator="between">
      <formula>0.95</formula>
      <formula>1</formula>
    </cfRule>
    <cfRule type="top10" dxfId="13549" priority="12649" rank="10"/>
    <cfRule type="top10" dxfId="13548" priority="12650" rank="10"/>
    <cfRule type="cellIs" dxfId="13547" priority="12651" operator="lessThan">
      <formula>0.99</formula>
    </cfRule>
    <cfRule type="top10" dxfId="13546" priority="12652" rank="10"/>
    <cfRule type="cellIs" dxfId="13545" priority="12653" operator="greaterThan">
      <formula>0.99</formula>
    </cfRule>
    <cfRule type="top10" dxfId="13544" priority="12654" percent="1" rank="10"/>
    <cfRule type="top10" dxfId="13543" priority="12655" rank="10"/>
    <cfRule type="cellIs" dxfId="13542" priority="12656" operator="lessThan">
      <formula>0.96</formula>
    </cfRule>
    <cfRule type="cellIs" dxfId="13541" priority="12657" operator="between">
      <formula>0.95</formula>
      <formula>1</formula>
    </cfRule>
    <cfRule type="cellIs" dxfId="13540" priority="12658" operator="between">
      <formula>0.95</formula>
      <formula>1</formula>
    </cfRule>
    <cfRule type="top10" dxfId="13539" priority="12659" percent="1" rank="10"/>
    <cfRule type="top10" dxfId="13538" priority="12660" percent="1" rank="10"/>
    <cfRule type="cellIs" dxfId="13537" priority="12661" operator="lessThan">
      <formula>0.96</formula>
    </cfRule>
    <cfRule type="top10" dxfId="13536" priority="12662" percent="1" rank="10"/>
  </conditionalFormatting>
  <conditionalFormatting sqref="L42">
    <cfRule type="cellIs" dxfId="13535" priority="11073" operator="between">
      <formula>0.95</formula>
      <formula>1</formula>
    </cfRule>
    <cfRule type="cellIs" dxfId="13534" priority="11074" operator="lessThan">
      <formula>0.96</formula>
    </cfRule>
    <cfRule type="top10" dxfId="13533" priority="12399" rank="10"/>
    <cfRule type="cellIs" dxfId="13532" priority="12400" operator="greaterThan">
      <formula>100</formula>
    </cfRule>
    <cfRule type="cellIs" dxfId="13531" priority="12401" operator="greaterThan">
      <formula>1.03</formula>
    </cfRule>
    <cfRule type="cellIs" dxfId="13530" priority="12402" operator="greaterThan">
      <formula>1.03</formula>
    </cfRule>
    <cfRule type="cellIs" dxfId="13529" priority="12643" operator="lessThan">
      <formula>0.96</formula>
    </cfRule>
    <cfRule type="cellIs" dxfId="13528" priority="12644" operator="between">
      <formula>0.95</formula>
      <formula>0.99</formula>
    </cfRule>
    <cfRule type="cellIs" dxfId="13527" priority="12645" operator="between">
      <formula>0.95</formula>
      <formula>1</formula>
    </cfRule>
  </conditionalFormatting>
  <conditionalFormatting sqref="L42">
    <cfRule type="top10" dxfId="13526" priority="12617" rank="10"/>
    <cfRule type="cellIs" dxfId="13525" priority="12618" operator="greaterThan">
      <formula>0.99</formula>
    </cfRule>
    <cfRule type="cellIs" dxfId="13524" priority="12619" operator="between">
      <formula>0.95</formula>
      <formula>1</formula>
    </cfRule>
    <cfRule type="cellIs" dxfId="13523" priority="12620" operator="lessThan">
      <formula>0.96</formula>
    </cfRule>
    <cfRule type="cellIs" dxfId="13522" priority="12621" operator="greaterThan">
      <formula>0.99</formula>
    </cfRule>
    <cfRule type="cellIs" dxfId="13521" priority="12622" operator="between">
      <formula>0.95</formula>
      <formula>1</formula>
    </cfRule>
    <cfRule type="cellIs" dxfId="13520" priority="12623" operator="lessThan">
      <formula>0.96</formula>
    </cfRule>
    <cfRule type="cellIs" dxfId="13519" priority="12624" operator="greaterThan">
      <formula>0.99</formula>
    </cfRule>
    <cfRule type="cellIs" dxfId="13518" priority="12625" operator="between">
      <formula>0.95</formula>
      <formula>1</formula>
    </cfRule>
    <cfRule type="cellIs" dxfId="13517" priority="12626" operator="greaterThan">
      <formula>0.99</formula>
    </cfRule>
    <cfRule type="cellIs" dxfId="13516" priority="12627" operator="between">
      <formula>0.95</formula>
      <formula>1</formula>
    </cfRule>
    <cfRule type="cellIs" dxfId="13515" priority="12628" operator="lessThan">
      <formula>0.96</formula>
    </cfRule>
    <cfRule type="cellIs" dxfId="13514" priority="12629" operator="lessThan">
      <formula>0</formula>
    </cfRule>
    <cfRule type="cellIs" dxfId="13513" priority="12630" operator="greaterThan">
      <formula>0.99</formula>
    </cfRule>
    <cfRule type="cellIs" dxfId="13512" priority="12631" operator="between">
      <formula>0.95</formula>
      <formula>1</formula>
    </cfRule>
    <cfRule type="cellIs" dxfId="13511" priority="12632" operator="lessThan">
      <formula>0.96</formula>
    </cfRule>
    <cfRule type="cellIs" dxfId="13510" priority="12633" operator="greaterThan">
      <formula>0.99</formula>
    </cfRule>
    <cfRule type="cellIs" dxfId="13509" priority="12634" operator="between">
      <formula>0.95</formula>
      <formula>1</formula>
    </cfRule>
    <cfRule type="cellIs" dxfId="13508" priority="12635" operator="lessThan">
      <formula>0.96</formula>
    </cfRule>
    <cfRule type="cellIs" dxfId="13507" priority="12636" operator="greaterThan">
      <formula>0.99</formula>
    </cfRule>
    <cfRule type="cellIs" dxfId="13506" priority="12637" operator="between">
      <formula>0.95</formula>
      <formula>1</formula>
    </cfRule>
    <cfRule type="cellIs" dxfId="13505" priority="12638" operator="lessThan">
      <formula>0.96</formula>
    </cfRule>
    <cfRule type="cellIs" dxfId="13504" priority="12639" operator="lessThan">
      <formula>0.96</formula>
    </cfRule>
    <cfRule type="cellIs" dxfId="13503" priority="12640" operator="greaterThan">
      <formula>0.99</formula>
    </cfRule>
    <cfRule type="cellIs" dxfId="13502" priority="12641" operator="between">
      <formula>0.95</formula>
      <formula>1</formula>
    </cfRule>
    <cfRule type="cellIs" dxfId="13501" priority="12642" operator="lessThan">
      <formula>0.96</formula>
    </cfRule>
  </conditionalFormatting>
  <conditionalFormatting sqref="L42">
    <cfRule type="top10" dxfId="13500" priority="12611" rank="10"/>
    <cfRule type="cellIs" dxfId="13499" priority="12612" operator="greaterThan">
      <formula>0.99</formula>
    </cfRule>
    <cfRule type="top10" dxfId="13498" priority="12613" rank="10"/>
    <cfRule type="cellIs" dxfId="13497" priority="12614" operator="lessThan">
      <formula>0.96</formula>
    </cfRule>
    <cfRule type="top10" dxfId="13496" priority="12615" percent="1" rank="99"/>
    <cfRule type="cellIs" dxfId="13495" priority="12616" operator="lessThan">
      <formula>0.96</formula>
    </cfRule>
  </conditionalFormatting>
  <conditionalFormatting sqref="L42">
    <cfRule type="top10" dxfId="13494" priority="12610" rank="10"/>
  </conditionalFormatting>
  <conditionalFormatting sqref="L42">
    <cfRule type="cellIs" dxfId="13493" priority="12605" operator="greaterThan">
      <formula>0.99</formula>
    </cfRule>
    <cfRule type="cellIs" dxfId="13492" priority="12606" operator="between">
      <formula>0.95</formula>
      <formula>1</formula>
    </cfRule>
    <cfRule type="cellIs" dxfId="13491" priority="12607" operator="lessThan">
      <formula>0.96</formula>
    </cfRule>
    <cfRule type="cellIs" dxfId="13490" priority="12608" operator="lessThan">
      <formula>0.96</formula>
    </cfRule>
    <cfRule type="top10" dxfId="13489" priority="12609" percent="1" rank="10"/>
  </conditionalFormatting>
  <conditionalFormatting sqref="L42">
    <cfRule type="cellIs" dxfId="13488" priority="12596" operator="lessThan">
      <formula>1</formula>
    </cfRule>
    <cfRule type="cellIs" dxfId="13487" priority="12597" operator="between">
      <formula>0.95</formula>
      <formula>1</formula>
    </cfRule>
    <cfRule type="cellIs" dxfId="13486" priority="12598" operator="lessThan">
      <formula>0.96</formula>
    </cfRule>
    <cfRule type="cellIs" dxfId="13485" priority="12599" operator="between">
      <formula>0.95</formula>
      <formula>1</formula>
    </cfRule>
    <cfRule type="cellIs" dxfId="13484" priority="12600" operator="between">
      <formula>0.95</formula>
      <formula>1</formula>
    </cfRule>
    <cfRule type="top10" dxfId="13483" priority="12601" percent="1" rank="10"/>
    <cfRule type="top10" dxfId="13482" priority="12602" percent="1" rank="10"/>
    <cfRule type="cellIs" dxfId="13481" priority="12603" operator="lessThan">
      <formula>0.96</formula>
    </cfRule>
    <cfRule type="top10" dxfId="13480" priority="12604" percent="1" rank="10"/>
  </conditionalFormatting>
  <conditionalFormatting sqref="L42">
    <cfRule type="top10" dxfId="13479" priority="12593" percent="1" rank="10"/>
    <cfRule type="cellIs" dxfId="13478" priority="12594" operator="lessThan">
      <formula>0.96</formula>
    </cfRule>
    <cfRule type="top10" dxfId="13477" priority="12595" percent="1" rank="10"/>
  </conditionalFormatting>
  <conditionalFormatting sqref="L42">
    <cfRule type="top10" dxfId="13476" priority="12592" rank="10"/>
  </conditionalFormatting>
  <conditionalFormatting sqref="L42">
    <cfRule type="top10" dxfId="13475" priority="12589" rank="10"/>
    <cfRule type="top10" dxfId="13474" priority="12590" rank="10"/>
    <cfRule type="top10" dxfId="13473" priority="12591" rank="10"/>
  </conditionalFormatting>
  <conditionalFormatting sqref="L42">
    <cfRule type="cellIs" dxfId="13472" priority="12581" operator="between">
      <formula>0.95</formula>
      <formula>1</formula>
    </cfRule>
    <cfRule type="cellIs" dxfId="13471" priority="12582" operator="lessThan">
      <formula>0.96</formula>
    </cfRule>
    <cfRule type="cellIs" dxfId="13470" priority="12583" operator="between">
      <formula>0.95</formula>
      <formula>1</formula>
    </cfRule>
    <cfRule type="cellIs" dxfId="13469" priority="12584" operator="between">
      <formula>0.95</formula>
      <formula>1</formula>
    </cfRule>
    <cfRule type="top10" dxfId="13468" priority="12585" percent="1" rank="10"/>
    <cfRule type="top10" dxfId="13467" priority="12586" percent="1" rank="10"/>
    <cfRule type="cellIs" dxfId="13466" priority="12587" operator="lessThan">
      <formula>0.96</formula>
    </cfRule>
    <cfRule type="top10" dxfId="13465" priority="12588" percent="1" rank="10"/>
  </conditionalFormatting>
  <conditionalFormatting sqref="L42">
    <cfRule type="top10" dxfId="13464" priority="12572" rank="10"/>
    <cfRule type="top10" dxfId="13463" priority="12573" rank="10"/>
    <cfRule type="cellIs" dxfId="13462" priority="12574" operator="lessThan">
      <formula>0.96</formula>
    </cfRule>
    <cfRule type="cellIs" dxfId="13461" priority="12575" operator="between">
      <formula>0.95</formula>
      <formula>1</formula>
    </cfRule>
    <cfRule type="cellIs" dxfId="13460" priority="12576" operator="between">
      <formula>0.95</formula>
      <formula>1</formula>
    </cfRule>
    <cfRule type="top10" dxfId="13459" priority="12577" percent="1" rank="10"/>
    <cfRule type="top10" dxfId="13458" priority="12578" percent="1" rank="10"/>
    <cfRule type="cellIs" dxfId="13457" priority="12579" operator="lessThan">
      <formula>0.96</formula>
    </cfRule>
    <cfRule type="top10" dxfId="13456" priority="12580" percent="1" rank="10"/>
  </conditionalFormatting>
  <conditionalFormatting sqref="L42">
    <cfRule type="cellIs" dxfId="13455" priority="12565" operator="lessThan">
      <formula>0.96</formula>
    </cfRule>
    <cfRule type="cellIs" dxfId="13454" priority="12566" operator="between">
      <formula>0.95</formula>
      <formula>1</formula>
    </cfRule>
    <cfRule type="cellIs" dxfId="13453" priority="12567" operator="between">
      <formula>0.95</formula>
      <formula>1</formula>
    </cfRule>
    <cfRule type="top10" dxfId="13452" priority="12568" percent="1" rank="10"/>
    <cfRule type="top10" dxfId="13451" priority="12569" percent="1" rank="10"/>
    <cfRule type="cellIs" dxfId="13450" priority="12570" operator="lessThan">
      <formula>0.96</formula>
    </cfRule>
    <cfRule type="top10" dxfId="13449" priority="12571" percent="1" rank="10"/>
  </conditionalFormatting>
  <conditionalFormatting sqref="L42">
    <cfRule type="top10" dxfId="13448" priority="12562" percent="1" rank="10"/>
    <cfRule type="top10" dxfId="13447" priority="12563" rank="10"/>
    <cfRule type="top10" dxfId="13446" priority="12564" percent="1" rank="10"/>
  </conditionalFormatting>
  <conditionalFormatting sqref="L42">
    <cfRule type="top10" dxfId="13445" priority="12560" rank="10"/>
    <cfRule type="top10" dxfId="13444" priority="12561" rank="10"/>
  </conditionalFormatting>
  <conditionalFormatting sqref="L42">
    <cfRule type="top10" dxfId="13443" priority="12550" rank="10"/>
    <cfRule type="top10" dxfId="13442" priority="12551" rank="10"/>
    <cfRule type="cellIs" dxfId="13441" priority="12552" operator="between">
      <formula>0.95</formula>
      <formula>1</formula>
    </cfRule>
    <cfRule type="cellIs" dxfId="13440" priority="12553" operator="lessThan">
      <formula>0.96</formula>
    </cfRule>
    <cfRule type="cellIs" dxfId="13439" priority="12554" operator="between">
      <formula>0.95</formula>
      <formula>1</formula>
    </cfRule>
    <cfRule type="cellIs" dxfId="13438" priority="12555" operator="between">
      <formula>0.95</formula>
      <formula>1</formula>
    </cfRule>
    <cfRule type="top10" dxfId="13437" priority="12556" percent="1" rank="10"/>
    <cfRule type="top10" dxfId="13436" priority="12557" percent="1" rank="10"/>
    <cfRule type="cellIs" dxfId="13435" priority="12558" operator="lessThan">
      <formula>0.96</formula>
    </cfRule>
    <cfRule type="top10" dxfId="13434" priority="12559" percent="1" rank="10"/>
  </conditionalFormatting>
  <conditionalFormatting sqref="L42">
    <cfRule type="top10" dxfId="13433" priority="12542" rank="10"/>
    <cfRule type="cellIs" dxfId="13432" priority="12543" operator="lessThan">
      <formula>0.96</formula>
    </cfRule>
    <cfRule type="cellIs" dxfId="13431" priority="12544" operator="between">
      <formula>0.95</formula>
      <formula>1</formula>
    </cfRule>
    <cfRule type="cellIs" dxfId="13430" priority="12545" operator="between">
      <formula>0.95</formula>
      <formula>1</formula>
    </cfRule>
    <cfRule type="top10" dxfId="13429" priority="12546" percent="1" rank="10"/>
    <cfRule type="top10" dxfId="13428" priority="12547" percent="1" rank="10"/>
    <cfRule type="cellIs" dxfId="13427" priority="12548" operator="lessThan">
      <formula>0.96</formula>
    </cfRule>
    <cfRule type="top10" dxfId="13426" priority="12549" percent="1" rank="10"/>
  </conditionalFormatting>
  <conditionalFormatting sqref="L42">
    <cfRule type="top10" dxfId="13425" priority="12529" rank="10"/>
    <cfRule type="cellIs" dxfId="13424" priority="12530" operator="lessThan">
      <formula>0.99</formula>
    </cfRule>
    <cfRule type="top10" dxfId="13423" priority="12531" rank="10"/>
    <cfRule type="cellIs" dxfId="13422" priority="12532" operator="greaterThan">
      <formula>0.99</formula>
    </cfRule>
    <cfRule type="top10" dxfId="13421" priority="12533" percent="1" rank="10"/>
    <cfRule type="top10" dxfId="13420" priority="12534" rank="10"/>
    <cfRule type="cellIs" dxfId="13419" priority="12535" operator="lessThan">
      <formula>0.96</formula>
    </cfRule>
    <cfRule type="cellIs" dxfId="13418" priority="12536" operator="between">
      <formula>0.95</formula>
      <formula>1</formula>
    </cfRule>
    <cfRule type="cellIs" dxfId="13417" priority="12537" operator="between">
      <formula>0.95</formula>
      <formula>1</formula>
    </cfRule>
    <cfRule type="top10" dxfId="13416" priority="12538" percent="1" rank="10"/>
    <cfRule type="top10" dxfId="13415" priority="12539" percent="1" rank="10"/>
    <cfRule type="cellIs" dxfId="13414" priority="12540" operator="lessThan">
      <formula>0.96</formula>
    </cfRule>
    <cfRule type="top10" dxfId="13413" priority="12541" percent="1" rank="10"/>
  </conditionalFormatting>
  <conditionalFormatting sqref="L42">
    <cfRule type="top10" dxfId="13412" priority="12515" rank="10"/>
    <cfRule type="top10" dxfId="13411" priority="12516" rank="10"/>
    <cfRule type="cellIs" dxfId="13410" priority="12517" operator="lessThan">
      <formula>0.99</formula>
    </cfRule>
    <cfRule type="top10" dxfId="13409" priority="12518" rank="10"/>
    <cfRule type="cellIs" dxfId="13408" priority="12519" operator="greaterThan">
      <formula>0.99</formula>
    </cfRule>
    <cfRule type="top10" dxfId="13407" priority="12520" percent="1" rank="10"/>
    <cfRule type="top10" dxfId="13406" priority="12521" rank="10"/>
    <cfRule type="cellIs" dxfId="13405" priority="12522" operator="lessThan">
      <formula>0.96</formula>
    </cfRule>
    <cfRule type="cellIs" dxfId="13404" priority="12523" operator="between">
      <formula>0.95</formula>
      <formula>1</formula>
    </cfRule>
    <cfRule type="cellIs" dxfId="13403" priority="12524" operator="between">
      <formula>0.95</formula>
      <formula>1</formula>
    </cfRule>
    <cfRule type="top10" dxfId="13402" priority="12525" percent="1" rank="10"/>
    <cfRule type="top10" dxfId="13401" priority="12526" percent="1" rank="10"/>
    <cfRule type="cellIs" dxfId="13400" priority="12527" operator="lessThan">
      <formula>0.96</formula>
    </cfRule>
    <cfRule type="top10" dxfId="13399" priority="12528" percent="1" rank="10"/>
  </conditionalFormatting>
  <conditionalFormatting sqref="L42">
    <cfRule type="cellIs" dxfId="13398" priority="12512" operator="between">
      <formula>0.95</formula>
      <formula>1</formula>
    </cfRule>
    <cfRule type="cellIs" dxfId="13397" priority="12513" operator="between">
      <formula>0.95</formula>
      <formula>1</formula>
    </cfRule>
    <cfRule type="top10" dxfId="13396" priority="12514" rank="10"/>
  </conditionalFormatting>
  <conditionalFormatting sqref="L42">
    <cfRule type="cellIs" dxfId="13395" priority="12503" operator="between">
      <formula>0.95</formula>
      <formula>1</formula>
    </cfRule>
    <cfRule type="cellIs" dxfId="13394" priority="12504" operator="between">
      <formula>0.95</formula>
      <formula>1</formula>
    </cfRule>
    <cfRule type="cellIs" dxfId="13393" priority="12505" operator="lessThan">
      <formula>0.96</formula>
    </cfRule>
    <cfRule type="cellIs" dxfId="13392" priority="12506" operator="between">
      <formula>0.95</formula>
      <formula>1</formula>
    </cfRule>
    <cfRule type="cellIs" dxfId="13391" priority="12507" operator="between">
      <formula>0.95</formula>
      <formula>1</formula>
    </cfRule>
    <cfRule type="top10" dxfId="13390" priority="12508" percent="1" rank="10"/>
    <cfRule type="top10" dxfId="13389" priority="12509" percent="1" rank="10"/>
    <cfRule type="cellIs" dxfId="13388" priority="12510" operator="lessThan">
      <formula>0.96</formula>
    </cfRule>
    <cfRule type="top10" dxfId="13387" priority="12511" percent="1" rank="10"/>
  </conditionalFormatting>
  <conditionalFormatting sqref="L42">
    <cfRule type="top10" dxfId="13386" priority="12493" rank="10"/>
    <cfRule type="top10" dxfId="13385" priority="12494" rank="10"/>
    <cfRule type="top10" dxfId="13384" priority="12495" rank="10"/>
    <cfRule type="cellIs" dxfId="13383" priority="12496" operator="lessThan">
      <formula>0.96</formula>
    </cfRule>
    <cfRule type="cellIs" dxfId="13382" priority="12497" operator="between">
      <formula>0.95</formula>
      <formula>1</formula>
    </cfRule>
    <cfRule type="cellIs" dxfId="13381" priority="12498" operator="between">
      <formula>0.95</formula>
      <formula>1</formula>
    </cfRule>
    <cfRule type="top10" dxfId="13380" priority="12499" percent="1" rank="10"/>
    <cfRule type="top10" dxfId="13379" priority="12500" percent="1" rank="10"/>
    <cfRule type="cellIs" dxfId="13378" priority="12501" operator="lessThan">
      <formula>0.96</formula>
    </cfRule>
    <cfRule type="top10" dxfId="13377" priority="12502" percent="1" rank="10"/>
  </conditionalFormatting>
  <conditionalFormatting sqref="L42">
    <cfRule type="top10" dxfId="13376" priority="12478" percent="1" rank="10"/>
    <cfRule type="top10" dxfId="13375" priority="12479" rank="10"/>
    <cfRule type="top10" dxfId="13374" priority="12480" rank="10"/>
    <cfRule type="cellIs" dxfId="13373" priority="12481" operator="lessThan">
      <formula>0.99</formula>
    </cfRule>
    <cfRule type="top10" dxfId="13372" priority="12482" rank="10"/>
    <cfRule type="cellIs" dxfId="13371" priority="12483" operator="greaterThan">
      <formula>0.99</formula>
    </cfRule>
    <cfRule type="top10" dxfId="13370" priority="12484" percent="1" rank="10"/>
    <cfRule type="top10" dxfId="13369" priority="12485" rank="10"/>
    <cfRule type="cellIs" dxfId="13368" priority="12486" operator="lessThan">
      <formula>0.96</formula>
    </cfRule>
    <cfRule type="cellIs" dxfId="13367" priority="12487" operator="between">
      <formula>0.95</formula>
      <formula>1</formula>
    </cfRule>
    <cfRule type="cellIs" dxfId="13366" priority="12488" operator="between">
      <formula>0.95</formula>
      <formula>1</formula>
    </cfRule>
    <cfRule type="top10" dxfId="13365" priority="12489" percent="1" rank="10"/>
    <cfRule type="top10" dxfId="13364" priority="12490" percent="1" rank="10"/>
    <cfRule type="cellIs" dxfId="13363" priority="12491" operator="lessThan">
      <formula>0.96</formula>
    </cfRule>
    <cfRule type="top10" dxfId="13362" priority="12492" percent="1" rank="10"/>
  </conditionalFormatting>
  <conditionalFormatting sqref="L42">
    <cfRule type="top10" dxfId="13361" priority="12477" percent="1" rank="10"/>
  </conditionalFormatting>
  <conditionalFormatting sqref="L42">
    <cfRule type="top10" dxfId="13360" priority="12475" rank="10"/>
    <cfRule type="top10" dxfId="13359" priority="12476" percent="1" rank="10"/>
  </conditionalFormatting>
  <conditionalFormatting sqref="L42">
    <cfRule type="top10" dxfId="13358" priority="12471" percent="1" rank="10"/>
    <cfRule type="cellIs" dxfId="13357" priority="12472" operator="lessThan">
      <formula>0.96</formula>
    </cfRule>
    <cfRule type="top10" dxfId="13356" priority="12473" rank="10"/>
    <cfRule type="top10" dxfId="13355" priority="12474" percent="1" rank="10"/>
  </conditionalFormatting>
  <conditionalFormatting sqref="L42">
    <cfRule type="top10" dxfId="13354" priority="12465" percent="1" rank="10"/>
    <cfRule type="cellIs" dxfId="13353" priority="12466" operator="between">
      <formula>0.95</formula>
      <formula>1</formula>
    </cfRule>
    <cfRule type="top10" dxfId="13352" priority="12467" percent="1" rank="10"/>
    <cfRule type="cellIs" dxfId="13351" priority="12468" operator="lessThan">
      <formula>0.96</formula>
    </cfRule>
    <cfRule type="top10" dxfId="13350" priority="12469" rank="10"/>
    <cfRule type="top10" dxfId="13349" priority="12470" percent="1" rank="10"/>
  </conditionalFormatting>
  <conditionalFormatting sqref="L42">
    <cfRule type="cellIs" dxfId="13348" priority="12460" operator="between">
      <formula>0.95</formula>
      <formula>1</formula>
    </cfRule>
    <cfRule type="top10" dxfId="13347" priority="12461" percent="1" rank="10"/>
    <cfRule type="cellIs" dxfId="13346" priority="12462" operator="lessThan">
      <formula>0.96</formula>
    </cfRule>
    <cfRule type="top10" dxfId="13345" priority="12463" rank="10"/>
    <cfRule type="top10" dxfId="13344" priority="12464" percent="1" rank="10"/>
  </conditionalFormatting>
  <conditionalFormatting sqref="L42">
    <cfRule type="top10" dxfId="13343" priority="12443" percent="1" rank="10"/>
    <cfRule type="top10" dxfId="13342" priority="12444" percent="1" rank="10"/>
    <cfRule type="cellIs" dxfId="13341" priority="12445" operator="between">
      <formula>0.95</formula>
      <formula>1</formula>
    </cfRule>
    <cfRule type="top10" dxfId="13340" priority="12446" rank="10"/>
    <cfRule type="top10" dxfId="13339" priority="12447" rank="10"/>
    <cfRule type="cellIs" dxfId="13338" priority="12448" operator="lessThan">
      <formula>0.99</formula>
    </cfRule>
    <cfRule type="top10" dxfId="13337" priority="12449" rank="10"/>
    <cfRule type="cellIs" dxfId="13336" priority="12450" operator="greaterThan">
      <formula>0.99</formula>
    </cfRule>
    <cfRule type="top10" dxfId="13335" priority="12451" percent="1" rank="10"/>
    <cfRule type="top10" dxfId="13334" priority="12452" rank="10"/>
    <cfRule type="cellIs" dxfId="13333" priority="12453" operator="lessThan">
      <formula>0.96</formula>
    </cfRule>
    <cfRule type="cellIs" dxfId="13332" priority="12454" operator="between">
      <formula>0.95</formula>
      <formula>1</formula>
    </cfRule>
    <cfRule type="cellIs" dxfId="13331" priority="12455" operator="between">
      <formula>0.95</formula>
      <formula>1</formula>
    </cfRule>
    <cfRule type="top10" dxfId="13330" priority="12456" percent="1" rank="10"/>
    <cfRule type="top10" dxfId="13329" priority="12457" percent="1" rank="10"/>
    <cfRule type="cellIs" dxfId="13328" priority="12458" operator="lessThan">
      <formula>0.96</formula>
    </cfRule>
    <cfRule type="top10" dxfId="13327" priority="12459" percent="1" rank="10"/>
  </conditionalFormatting>
  <conditionalFormatting sqref="L42">
    <cfRule type="top10" dxfId="13326" priority="12441" percent="1" rank="10"/>
    <cfRule type="top10" dxfId="13325" priority="12442" percent="1" rank="10"/>
  </conditionalFormatting>
  <conditionalFormatting sqref="L42">
    <cfRule type="cellIs" dxfId="13324" priority="12435" operator="between">
      <formula>0.95</formula>
      <formula>1</formula>
    </cfRule>
    <cfRule type="cellIs" dxfId="13323" priority="12436" operator="between">
      <formula>0.95</formula>
      <formula>1</formula>
    </cfRule>
    <cfRule type="top10" dxfId="13322" priority="12437" percent="1" rank="10"/>
    <cfRule type="cellIs" dxfId="13321" priority="12438" operator="lessThan">
      <formula>0.96</formula>
    </cfRule>
    <cfRule type="top10" dxfId="13320" priority="12439" rank="10"/>
    <cfRule type="top10" dxfId="13319" priority="12440" percent="1" rank="10"/>
  </conditionalFormatting>
  <conditionalFormatting sqref="L42">
    <cfRule type="top10" dxfId="13318" priority="12419" percent="1" rank="10"/>
    <cfRule type="cellIs" dxfId="13317" priority="12420" operator="greaterThan">
      <formula>0.99</formula>
    </cfRule>
    <cfRule type="top10" dxfId="13316" priority="12421" rank="10"/>
    <cfRule type="top10" dxfId="13315" priority="12422" rank="10"/>
    <cfRule type="cellIs" dxfId="13314" priority="12423" operator="lessThan">
      <formula>0.99</formula>
    </cfRule>
    <cfRule type="top10" dxfId="13313" priority="12424" rank="10"/>
    <cfRule type="cellIs" dxfId="13312" priority="12425" operator="greaterThan">
      <formula>0.99</formula>
    </cfRule>
    <cfRule type="top10" dxfId="13311" priority="12426" percent="1" rank="10"/>
    <cfRule type="top10" dxfId="13310" priority="12427" rank="10"/>
    <cfRule type="cellIs" dxfId="13309" priority="12428" operator="lessThan">
      <formula>0.96</formula>
    </cfRule>
    <cfRule type="cellIs" dxfId="13308" priority="12429" operator="between">
      <formula>0.95</formula>
      <formula>1</formula>
    </cfRule>
    <cfRule type="cellIs" dxfId="13307" priority="12430" operator="between">
      <formula>0.95</formula>
      <formula>1</formula>
    </cfRule>
    <cfRule type="top10" dxfId="13306" priority="12431" percent="1" rank="10"/>
    <cfRule type="top10" dxfId="13305" priority="12432" percent="1" rank="10"/>
    <cfRule type="cellIs" dxfId="13304" priority="12433" operator="lessThan">
      <formula>0.96</formula>
    </cfRule>
    <cfRule type="top10" dxfId="13303" priority="12434" percent="1" rank="10"/>
  </conditionalFormatting>
  <conditionalFormatting sqref="L42">
    <cfRule type="top10" dxfId="13302" priority="12403" percent="1" rank="10"/>
    <cfRule type="cellIs" dxfId="13301" priority="12404" operator="between">
      <formula>0.95</formula>
      <formula>1</formula>
    </cfRule>
    <cfRule type="top10" dxfId="13300" priority="12405" rank="10"/>
    <cfRule type="top10" dxfId="13299" priority="12406" rank="10"/>
    <cfRule type="cellIs" dxfId="13298" priority="12407" operator="lessThan">
      <formula>0.99</formula>
    </cfRule>
    <cfRule type="top10" dxfId="13297" priority="12408" rank="10"/>
    <cfRule type="cellIs" dxfId="13296" priority="12409" operator="greaterThan">
      <formula>0.99</formula>
    </cfRule>
    <cfRule type="top10" dxfId="13295" priority="12410" percent="1" rank="10"/>
    <cfRule type="top10" dxfId="13294" priority="12411" rank="10"/>
    <cfRule type="cellIs" dxfId="13293" priority="12412" operator="lessThan">
      <formula>0.96</formula>
    </cfRule>
    <cfRule type="cellIs" dxfId="13292" priority="12413" operator="between">
      <formula>0.95</formula>
      <formula>1</formula>
    </cfRule>
    <cfRule type="cellIs" dxfId="13291" priority="12414" operator="between">
      <formula>0.95</formula>
      <formula>1</formula>
    </cfRule>
    <cfRule type="top10" dxfId="13290" priority="12415" percent="1" rank="10"/>
    <cfRule type="top10" dxfId="13289" priority="12416" percent="1" rank="10"/>
    <cfRule type="cellIs" dxfId="13288" priority="12417" operator="lessThan">
      <formula>0.96</formula>
    </cfRule>
    <cfRule type="top10" dxfId="13287" priority="12418" percent="1" rank="10"/>
  </conditionalFormatting>
  <conditionalFormatting sqref="L45 L47">
    <cfRule type="top10" dxfId="13286" priority="13923" rank="10"/>
    <cfRule type="cellIs" dxfId="13285" priority="13924" operator="greaterThan">
      <formula>0.99</formula>
    </cfRule>
    <cfRule type="cellIs" dxfId="13284" priority="13925" operator="between">
      <formula>0.95</formula>
      <formula>1</formula>
    </cfRule>
    <cfRule type="cellIs" dxfId="13283" priority="13926" operator="lessThan">
      <formula>0.96</formula>
    </cfRule>
    <cfRule type="cellIs" dxfId="13282" priority="13927" operator="greaterThan">
      <formula>0.99</formula>
    </cfRule>
    <cfRule type="cellIs" dxfId="13281" priority="13928" operator="between">
      <formula>0.95</formula>
      <formula>1</formula>
    </cfRule>
    <cfRule type="cellIs" dxfId="13280" priority="13929" operator="lessThan">
      <formula>0.96</formula>
    </cfRule>
    <cfRule type="cellIs" dxfId="13279" priority="13930" operator="greaterThan">
      <formula>0.99</formula>
    </cfRule>
    <cfRule type="cellIs" dxfId="13278" priority="13931" operator="between">
      <formula>0.95</formula>
      <formula>1</formula>
    </cfRule>
    <cfRule type="cellIs" dxfId="13277" priority="13932" operator="greaterThan">
      <formula>0.99</formula>
    </cfRule>
    <cfRule type="cellIs" dxfId="13276" priority="13933" operator="between">
      <formula>0.95</formula>
      <formula>1</formula>
    </cfRule>
    <cfRule type="cellIs" dxfId="13275" priority="13934" operator="lessThan">
      <formula>0.96</formula>
    </cfRule>
    <cfRule type="cellIs" dxfId="13274" priority="13935" operator="lessThan">
      <formula>0</formula>
    </cfRule>
    <cfRule type="cellIs" dxfId="13273" priority="13936" operator="greaterThan">
      <formula>0.99</formula>
    </cfRule>
    <cfRule type="cellIs" dxfId="13272" priority="13937" operator="between">
      <formula>0.95</formula>
      <formula>1</formula>
    </cfRule>
    <cfRule type="cellIs" dxfId="13271" priority="13938" operator="lessThan">
      <formula>0.96</formula>
    </cfRule>
    <cfRule type="cellIs" dxfId="13270" priority="13939" operator="greaterThan">
      <formula>0.99</formula>
    </cfRule>
    <cfRule type="cellIs" dxfId="13269" priority="13940" operator="between">
      <formula>0.95</formula>
      <formula>1</formula>
    </cfRule>
    <cfRule type="cellIs" dxfId="13268" priority="13941" operator="lessThan">
      <formula>0.96</formula>
    </cfRule>
    <cfRule type="cellIs" dxfId="13267" priority="13942" operator="greaterThan">
      <formula>0.99</formula>
    </cfRule>
    <cfRule type="cellIs" dxfId="13266" priority="13943" operator="between">
      <formula>0.95</formula>
      <formula>1</formula>
    </cfRule>
    <cfRule type="cellIs" dxfId="13265" priority="13944" operator="lessThan">
      <formula>0.96</formula>
    </cfRule>
    <cfRule type="cellIs" dxfId="13264" priority="13945" operator="lessThan">
      <formula>0.96</formula>
    </cfRule>
    <cfRule type="cellIs" dxfId="13263" priority="13946" operator="greaterThan">
      <formula>0.99</formula>
    </cfRule>
    <cfRule type="cellIs" dxfId="13262" priority="13947" operator="between">
      <formula>0.95</formula>
      <formula>1</formula>
    </cfRule>
    <cfRule type="cellIs" dxfId="13261" priority="13948" operator="lessThan">
      <formula>0.96</formula>
    </cfRule>
  </conditionalFormatting>
  <conditionalFormatting sqref="L45 L47">
    <cfRule type="top10" dxfId="13260" priority="13949" rank="10"/>
    <cfRule type="cellIs" dxfId="13259" priority="13950" operator="greaterThan">
      <formula>0.99</formula>
    </cfRule>
    <cfRule type="top10" dxfId="13258" priority="13951" rank="10"/>
    <cfRule type="cellIs" dxfId="13257" priority="13952" operator="lessThan">
      <formula>0.96</formula>
    </cfRule>
    <cfRule type="top10" dxfId="13256" priority="13953" percent="1" rank="99"/>
    <cfRule type="cellIs" dxfId="13255" priority="13954" operator="lessThan">
      <formula>0.96</formula>
    </cfRule>
  </conditionalFormatting>
  <conditionalFormatting sqref="L45 L47">
    <cfRule type="top10" dxfId="13254" priority="13955" rank="10"/>
  </conditionalFormatting>
  <conditionalFormatting sqref="L45 L47">
    <cfRule type="cellIs" dxfId="13253" priority="13956" operator="greaterThan">
      <formula>0.99</formula>
    </cfRule>
    <cfRule type="cellIs" dxfId="13252" priority="13957" operator="between">
      <formula>0.95</formula>
      <formula>1</formula>
    </cfRule>
    <cfRule type="cellIs" dxfId="13251" priority="13958" operator="lessThan">
      <formula>0.96</formula>
    </cfRule>
    <cfRule type="cellIs" dxfId="13250" priority="13959" operator="lessThan">
      <formula>0.96</formula>
    </cfRule>
    <cfRule type="top10" dxfId="13249" priority="13960" percent="1" rank="10"/>
  </conditionalFormatting>
  <conditionalFormatting sqref="L45 L47">
    <cfRule type="cellIs" dxfId="13248" priority="13961" operator="lessThan">
      <formula>1</formula>
    </cfRule>
    <cfRule type="cellIs" dxfId="13247" priority="13962" operator="between">
      <formula>0.95</formula>
      <formula>1</formula>
    </cfRule>
    <cfRule type="cellIs" dxfId="13246" priority="13963" operator="lessThan">
      <formula>0.96</formula>
    </cfRule>
    <cfRule type="cellIs" dxfId="13245" priority="13964" operator="between">
      <formula>0.95</formula>
      <formula>1</formula>
    </cfRule>
    <cfRule type="cellIs" dxfId="13244" priority="13965" operator="between">
      <formula>0.95</formula>
      <formula>1</formula>
    </cfRule>
    <cfRule type="top10" dxfId="13243" priority="13966" percent="1" rank="10"/>
    <cfRule type="top10" dxfId="13242" priority="13967" percent="1" rank="10"/>
    <cfRule type="cellIs" dxfId="13241" priority="13968" operator="lessThan">
      <formula>0.96</formula>
    </cfRule>
    <cfRule type="top10" dxfId="13240" priority="13969" percent="1" rank="10"/>
  </conditionalFormatting>
  <conditionalFormatting sqref="L45 L47">
    <cfRule type="top10" dxfId="13239" priority="13970" percent="1" rank="10"/>
    <cfRule type="cellIs" dxfId="13238" priority="13971" operator="lessThan">
      <formula>0.96</formula>
    </cfRule>
    <cfRule type="top10" dxfId="13237" priority="13972" percent="1" rank="10"/>
  </conditionalFormatting>
  <conditionalFormatting sqref="L45 L47">
    <cfRule type="top10" dxfId="13236" priority="13973" rank="10"/>
  </conditionalFormatting>
  <conditionalFormatting sqref="L45 L47">
    <cfRule type="top10" dxfId="13235" priority="13974" rank="10"/>
    <cfRule type="top10" dxfId="13234" priority="13975" rank="10"/>
    <cfRule type="top10" dxfId="13233" priority="13976" rank="10"/>
  </conditionalFormatting>
  <conditionalFormatting sqref="L45 L47">
    <cfRule type="cellIs" dxfId="13232" priority="13977" operator="between">
      <formula>0.95</formula>
      <formula>1</formula>
    </cfRule>
    <cfRule type="cellIs" dxfId="13231" priority="13978" operator="lessThan">
      <formula>0.96</formula>
    </cfRule>
    <cfRule type="cellIs" dxfId="13230" priority="13979" operator="between">
      <formula>0.95</formula>
      <formula>1</formula>
    </cfRule>
    <cfRule type="cellIs" dxfId="13229" priority="13980" operator="between">
      <formula>0.95</formula>
      <formula>1</formula>
    </cfRule>
    <cfRule type="top10" dxfId="13228" priority="13981" percent="1" rank="10"/>
    <cfRule type="top10" dxfId="13227" priority="13982" percent="1" rank="10"/>
    <cfRule type="cellIs" dxfId="13226" priority="13983" operator="lessThan">
      <formula>0.96</formula>
    </cfRule>
    <cfRule type="top10" dxfId="13225" priority="13984" percent="1" rank="10"/>
  </conditionalFormatting>
  <conditionalFormatting sqref="L45 L47">
    <cfRule type="top10" dxfId="13224" priority="13985" rank="10"/>
    <cfRule type="top10" dxfId="13223" priority="13986" rank="10"/>
    <cfRule type="cellIs" dxfId="13222" priority="13987" operator="lessThan">
      <formula>0.96</formula>
    </cfRule>
    <cfRule type="cellIs" dxfId="13221" priority="13988" operator="between">
      <formula>0.95</formula>
      <formula>1</formula>
    </cfRule>
    <cfRule type="cellIs" dxfId="13220" priority="13989" operator="between">
      <formula>0.95</formula>
      <formula>1</formula>
    </cfRule>
    <cfRule type="top10" dxfId="13219" priority="13990" percent="1" rank="10"/>
    <cfRule type="top10" dxfId="13218" priority="13991" percent="1" rank="10"/>
    <cfRule type="cellIs" dxfId="13217" priority="13992" operator="lessThan">
      <formula>0.96</formula>
    </cfRule>
    <cfRule type="top10" dxfId="13216" priority="13993" percent="1" rank="10"/>
  </conditionalFormatting>
  <conditionalFormatting sqref="L45 L47">
    <cfRule type="cellIs" dxfId="13215" priority="13994" operator="lessThan">
      <formula>0.96</formula>
    </cfRule>
    <cfRule type="cellIs" dxfId="13214" priority="13995" operator="between">
      <formula>0.95</formula>
      <formula>1</formula>
    </cfRule>
    <cfRule type="cellIs" dxfId="13213" priority="13996" operator="between">
      <formula>0.95</formula>
      <formula>1</formula>
    </cfRule>
    <cfRule type="top10" dxfId="13212" priority="13997" percent="1" rank="10"/>
    <cfRule type="top10" dxfId="13211" priority="13998" percent="1" rank="10"/>
    <cfRule type="cellIs" dxfId="13210" priority="13999" operator="lessThan">
      <formula>0.96</formula>
    </cfRule>
    <cfRule type="top10" dxfId="13209" priority="14000" percent="1" rank="10"/>
  </conditionalFormatting>
  <conditionalFormatting sqref="L45 L47">
    <cfRule type="top10" dxfId="13208" priority="14001" percent="1" rank="10"/>
    <cfRule type="top10" dxfId="13207" priority="14002" rank="10"/>
    <cfRule type="top10" dxfId="13206" priority="14003" percent="1" rank="10"/>
  </conditionalFormatting>
  <conditionalFormatting sqref="L45 L47">
    <cfRule type="top10" dxfId="13205" priority="14004" rank="10"/>
    <cfRule type="top10" dxfId="13204" priority="14005" rank="10"/>
  </conditionalFormatting>
  <conditionalFormatting sqref="L45 L47">
    <cfRule type="top10" dxfId="13203" priority="14006" rank="10"/>
    <cfRule type="top10" dxfId="13202" priority="14007" rank="10"/>
    <cfRule type="cellIs" dxfId="13201" priority="14008" operator="between">
      <formula>0.95</formula>
      <formula>1</formula>
    </cfRule>
    <cfRule type="cellIs" dxfId="13200" priority="14009" operator="lessThan">
      <formula>0.96</formula>
    </cfRule>
    <cfRule type="cellIs" dxfId="13199" priority="14010" operator="between">
      <formula>0.95</formula>
      <formula>1</formula>
    </cfRule>
    <cfRule type="cellIs" dxfId="13198" priority="14011" operator="between">
      <formula>0.95</formula>
      <formula>1</formula>
    </cfRule>
    <cfRule type="top10" dxfId="13197" priority="14012" percent="1" rank="10"/>
    <cfRule type="top10" dxfId="13196" priority="14013" percent="1" rank="10"/>
    <cfRule type="cellIs" dxfId="13195" priority="14014" operator="lessThan">
      <formula>0.96</formula>
    </cfRule>
    <cfRule type="top10" dxfId="13194" priority="14015" percent="1" rank="10"/>
  </conditionalFormatting>
  <conditionalFormatting sqref="L45 L47">
    <cfRule type="top10" dxfId="13193" priority="14016" rank="10"/>
    <cfRule type="cellIs" dxfId="13192" priority="14017" operator="lessThan">
      <formula>0.96</formula>
    </cfRule>
    <cfRule type="cellIs" dxfId="13191" priority="14018" operator="between">
      <formula>0.95</formula>
      <formula>1</formula>
    </cfRule>
    <cfRule type="cellIs" dxfId="13190" priority="14019" operator="between">
      <formula>0.95</formula>
      <formula>1</formula>
    </cfRule>
    <cfRule type="top10" dxfId="13189" priority="14020" percent="1" rank="10"/>
    <cfRule type="top10" dxfId="13188" priority="14021" percent="1" rank="10"/>
    <cfRule type="cellIs" dxfId="13187" priority="14022" operator="lessThan">
      <formula>0.96</formula>
    </cfRule>
    <cfRule type="top10" dxfId="13186" priority="14023" percent="1" rank="10"/>
  </conditionalFormatting>
  <conditionalFormatting sqref="L45 L47">
    <cfRule type="top10" dxfId="13185" priority="14024" rank="10"/>
    <cfRule type="cellIs" dxfId="13184" priority="14025" operator="lessThan">
      <formula>0.99</formula>
    </cfRule>
    <cfRule type="top10" dxfId="13183" priority="14026" rank="10"/>
    <cfRule type="cellIs" dxfId="13182" priority="14027" operator="greaterThan">
      <formula>0.99</formula>
    </cfRule>
    <cfRule type="top10" dxfId="13181" priority="14028" percent="1" rank="10"/>
    <cfRule type="top10" dxfId="13180" priority="14029" rank="10"/>
    <cfRule type="cellIs" dxfId="13179" priority="14030" operator="lessThan">
      <formula>0.96</formula>
    </cfRule>
    <cfRule type="cellIs" dxfId="13178" priority="14031" operator="between">
      <formula>0.95</formula>
      <formula>1</formula>
    </cfRule>
    <cfRule type="cellIs" dxfId="13177" priority="14032" operator="between">
      <formula>0.95</formula>
      <formula>1</formula>
    </cfRule>
    <cfRule type="top10" dxfId="13176" priority="14033" percent="1" rank="10"/>
    <cfRule type="top10" dxfId="13175" priority="14034" percent="1" rank="10"/>
    <cfRule type="cellIs" dxfId="13174" priority="14035" operator="lessThan">
      <formula>0.96</formula>
    </cfRule>
    <cfRule type="top10" dxfId="13173" priority="14036" percent="1" rank="10"/>
  </conditionalFormatting>
  <conditionalFormatting sqref="L45 L47">
    <cfRule type="top10" dxfId="13172" priority="14037" rank="10"/>
    <cfRule type="top10" dxfId="13171" priority="14038" rank="10"/>
    <cfRule type="cellIs" dxfId="13170" priority="14039" operator="lessThan">
      <formula>0.99</formula>
    </cfRule>
    <cfRule type="top10" dxfId="13169" priority="14040" rank="10"/>
    <cfRule type="cellIs" dxfId="13168" priority="14041" operator="greaterThan">
      <formula>0.99</formula>
    </cfRule>
    <cfRule type="top10" dxfId="13167" priority="14042" percent="1" rank="10"/>
    <cfRule type="top10" dxfId="13166" priority="14043" rank="10"/>
    <cfRule type="cellIs" dxfId="13165" priority="14044" operator="lessThan">
      <formula>0.96</formula>
    </cfRule>
    <cfRule type="cellIs" dxfId="13164" priority="14045" operator="between">
      <formula>0.95</formula>
      <formula>1</formula>
    </cfRule>
    <cfRule type="cellIs" dxfId="13163" priority="14046" operator="between">
      <formula>0.95</formula>
      <formula>1</formula>
    </cfRule>
    <cfRule type="top10" dxfId="13162" priority="14047" percent="1" rank="10"/>
    <cfRule type="top10" dxfId="13161" priority="14048" percent="1" rank="10"/>
    <cfRule type="cellIs" dxfId="13160" priority="14049" operator="lessThan">
      <formula>0.96</formula>
    </cfRule>
    <cfRule type="top10" dxfId="13159" priority="14050" percent="1" rank="10"/>
  </conditionalFormatting>
  <conditionalFormatting sqref="L45 L47">
    <cfRule type="cellIs" dxfId="13158" priority="14051" operator="between">
      <formula>0.95</formula>
      <formula>1</formula>
    </cfRule>
    <cfRule type="cellIs" dxfId="13157" priority="14052" operator="between">
      <formula>0.95</formula>
      <formula>1</formula>
    </cfRule>
    <cfRule type="top10" dxfId="13156" priority="14053" rank="10"/>
  </conditionalFormatting>
  <conditionalFormatting sqref="L45 L47">
    <cfRule type="cellIs" dxfId="13155" priority="14054" operator="between">
      <formula>0.95</formula>
      <formula>1</formula>
    </cfRule>
    <cfRule type="cellIs" dxfId="13154" priority="14055" operator="between">
      <formula>0.95</formula>
      <formula>1</formula>
    </cfRule>
    <cfRule type="cellIs" dxfId="13153" priority="14056" operator="lessThan">
      <formula>0.96</formula>
    </cfRule>
    <cfRule type="cellIs" dxfId="13152" priority="14057" operator="between">
      <formula>0.95</formula>
      <formula>1</formula>
    </cfRule>
    <cfRule type="cellIs" dxfId="13151" priority="14058" operator="between">
      <formula>0.95</formula>
      <formula>1</formula>
    </cfRule>
    <cfRule type="top10" dxfId="13150" priority="14059" percent="1" rank="10"/>
    <cfRule type="top10" dxfId="13149" priority="14060" percent="1" rank="10"/>
    <cfRule type="cellIs" dxfId="13148" priority="14061" operator="lessThan">
      <formula>0.96</formula>
    </cfRule>
    <cfRule type="top10" dxfId="13147" priority="14062" percent="1" rank="10"/>
  </conditionalFormatting>
  <conditionalFormatting sqref="L45 L47">
    <cfRule type="top10" dxfId="13146" priority="14063" rank="10"/>
    <cfRule type="top10" dxfId="13145" priority="14064" rank="10"/>
    <cfRule type="top10" dxfId="13144" priority="14065" rank="10"/>
    <cfRule type="cellIs" dxfId="13143" priority="14066" operator="lessThan">
      <formula>0.96</formula>
    </cfRule>
    <cfRule type="cellIs" dxfId="13142" priority="14067" operator="between">
      <formula>0.95</formula>
      <formula>1</formula>
    </cfRule>
    <cfRule type="cellIs" dxfId="13141" priority="14068" operator="between">
      <formula>0.95</formula>
      <formula>1</formula>
    </cfRule>
    <cfRule type="top10" dxfId="13140" priority="14069" percent="1" rank="10"/>
    <cfRule type="top10" dxfId="13139" priority="14070" percent="1" rank="10"/>
    <cfRule type="cellIs" dxfId="13138" priority="14071" operator="lessThan">
      <formula>0.96</formula>
    </cfRule>
    <cfRule type="top10" dxfId="13137" priority="14072" percent="1" rank="10"/>
  </conditionalFormatting>
  <conditionalFormatting sqref="L45 L47">
    <cfRule type="top10" dxfId="13136" priority="14073" percent="1" rank="10"/>
    <cfRule type="top10" dxfId="13135" priority="14074" rank="10"/>
    <cfRule type="top10" dxfId="13134" priority="14075" rank="10"/>
    <cfRule type="cellIs" dxfId="13133" priority="14076" operator="lessThan">
      <formula>0.99</formula>
    </cfRule>
    <cfRule type="top10" dxfId="13132" priority="14077" rank="10"/>
    <cfRule type="cellIs" dxfId="13131" priority="14078" operator="greaterThan">
      <formula>0.99</formula>
    </cfRule>
    <cfRule type="top10" dxfId="13130" priority="14079" percent="1" rank="10"/>
    <cfRule type="top10" dxfId="13129" priority="14080" rank="10"/>
    <cfRule type="cellIs" dxfId="13128" priority="14081" operator="lessThan">
      <formula>0.96</formula>
    </cfRule>
    <cfRule type="cellIs" dxfId="13127" priority="14082" operator="between">
      <formula>0.95</formula>
      <formula>1</formula>
    </cfRule>
    <cfRule type="cellIs" dxfId="13126" priority="14083" operator="between">
      <formula>0.95</formula>
      <formula>1</formula>
    </cfRule>
    <cfRule type="top10" dxfId="13125" priority="14084" percent="1" rank="10"/>
    <cfRule type="top10" dxfId="13124" priority="14085" percent="1" rank="10"/>
    <cfRule type="cellIs" dxfId="13123" priority="14086" operator="lessThan">
      <formula>0.96</formula>
    </cfRule>
    <cfRule type="top10" dxfId="13122" priority="14087" percent="1" rank="10"/>
  </conditionalFormatting>
  <conditionalFormatting sqref="L45 L47">
    <cfRule type="top10" dxfId="13121" priority="14088" percent="1" rank="10"/>
  </conditionalFormatting>
  <conditionalFormatting sqref="L45 L47">
    <cfRule type="top10" dxfId="13120" priority="14089" rank="10"/>
    <cfRule type="top10" dxfId="13119" priority="14090" percent="1" rank="10"/>
  </conditionalFormatting>
  <conditionalFormatting sqref="L45 L47">
    <cfRule type="top10" dxfId="13118" priority="14091" percent="1" rank="10"/>
    <cfRule type="cellIs" dxfId="13117" priority="14092" operator="lessThan">
      <formula>0.96</formula>
    </cfRule>
    <cfRule type="top10" dxfId="13116" priority="14093" rank="10"/>
    <cfRule type="top10" dxfId="13115" priority="14094" percent="1" rank="10"/>
  </conditionalFormatting>
  <conditionalFormatting sqref="L45 L47">
    <cfRule type="top10" dxfId="13114" priority="14095" percent="1" rank="10"/>
    <cfRule type="cellIs" dxfId="13113" priority="14096" operator="between">
      <formula>0.95</formula>
      <formula>1</formula>
    </cfRule>
    <cfRule type="top10" dxfId="13112" priority="14097" percent="1" rank="10"/>
    <cfRule type="cellIs" dxfId="13111" priority="14098" operator="lessThan">
      <formula>0.96</formula>
    </cfRule>
    <cfRule type="top10" dxfId="13110" priority="14099" rank="10"/>
    <cfRule type="top10" dxfId="13109" priority="14100" percent="1" rank="10"/>
  </conditionalFormatting>
  <conditionalFormatting sqref="L45 L47">
    <cfRule type="cellIs" dxfId="13108" priority="14101" operator="between">
      <formula>0.95</formula>
      <formula>1</formula>
    </cfRule>
    <cfRule type="top10" dxfId="13107" priority="14102" percent="1" rank="10"/>
    <cfRule type="cellIs" dxfId="13106" priority="14103" operator="lessThan">
      <formula>0.96</formula>
    </cfRule>
    <cfRule type="top10" dxfId="13105" priority="14104" rank="10"/>
    <cfRule type="top10" dxfId="13104" priority="14105" percent="1" rank="10"/>
  </conditionalFormatting>
  <conditionalFormatting sqref="L45 L47">
    <cfRule type="top10" dxfId="13103" priority="14106" percent="1" rank="10"/>
    <cfRule type="top10" dxfId="13102" priority="14107" percent="1" rank="10"/>
    <cfRule type="cellIs" dxfId="13101" priority="14108" operator="between">
      <formula>0.95</formula>
      <formula>1</formula>
    </cfRule>
    <cfRule type="top10" dxfId="13100" priority="14109" rank="10"/>
    <cfRule type="top10" dxfId="13099" priority="14110" rank="10"/>
    <cfRule type="cellIs" dxfId="13098" priority="14111" operator="lessThan">
      <formula>0.99</formula>
    </cfRule>
    <cfRule type="top10" dxfId="13097" priority="14112" rank="10"/>
    <cfRule type="cellIs" dxfId="13096" priority="14113" operator="greaterThan">
      <formula>0.99</formula>
    </cfRule>
    <cfRule type="top10" dxfId="13095" priority="14114" percent="1" rank="10"/>
    <cfRule type="top10" dxfId="13094" priority="14115" rank="10"/>
    <cfRule type="cellIs" dxfId="13093" priority="14116" operator="lessThan">
      <formula>0.96</formula>
    </cfRule>
    <cfRule type="cellIs" dxfId="13092" priority="14117" operator="between">
      <formula>0.95</formula>
      <formula>1</formula>
    </cfRule>
    <cfRule type="cellIs" dxfId="13091" priority="14118" operator="between">
      <formula>0.95</formula>
      <formula>1</formula>
    </cfRule>
    <cfRule type="top10" dxfId="13090" priority="14119" percent="1" rank="10"/>
    <cfRule type="top10" dxfId="13089" priority="14120" percent="1" rank="10"/>
    <cfRule type="cellIs" dxfId="13088" priority="14121" operator="lessThan">
      <formula>0.96</formula>
    </cfRule>
    <cfRule type="top10" dxfId="13087" priority="14122" percent="1" rank="10"/>
  </conditionalFormatting>
  <conditionalFormatting sqref="L45 L47">
    <cfRule type="top10" dxfId="13086" priority="14123" percent="1" rank="10"/>
    <cfRule type="top10" dxfId="13085" priority="14124" percent="1" rank="10"/>
  </conditionalFormatting>
  <conditionalFormatting sqref="L45 L47">
    <cfRule type="cellIs" dxfId="13084" priority="14125" operator="between">
      <formula>0.95</formula>
      <formula>1</formula>
    </cfRule>
    <cfRule type="cellIs" dxfId="13083" priority="14126" operator="between">
      <formula>0.95</formula>
      <formula>1</formula>
    </cfRule>
    <cfRule type="top10" dxfId="13082" priority="14127" percent="1" rank="10"/>
    <cfRule type="cellIs" dxfId="13081" priority="14128" operator="lessThan">
      <formula>0.96</formula>
    </cfRule>
    <cfRule type="top10" dxfId="13080" priority="14129" rank="10"/>
    <cfRule type="top10" dxfId="13079" priority="14130" percent="1" rank="10"/>
  </conditionalFormatting>
  <conditionalFormatting sqref="L45 L47">
    <cfRule type="top10" dxfId="13078" priority="14131" percent="1" rank="10"/>
    <cfRule type="cellIs" dxfId="13077" priority="14132" operator="greaterThan">
      <formula>0.99</formula>
    </cfRule>
    <cfRule type="top10" dxfId="13076" priority="14133" rank="10"/>
    <cfRule type="top10" dxfId="13075" priority="14134" rank="10"/>
    <cfRule type="cellIs" dxfId="13074" priority="14135" operator="lessThan">
      <formula>0.99</formula>
    </cfRule>
    <cfRule type="top10" dxfId="13073" priority="14136" rank="10"/>
    <cfRule type="cellIs" dxfId="13072" priority="14137" operator="greaterThan">
      <formula>0.99</formula>
    </cfRule>
    <cfRule type="top10" dxfId="13071" priority="14138" percent="1" rank="10"/>
    <cfRule type="top10" dxfId="13070" priority="14139" rank="10"/>
    <cfRule type="cellIs" dxfId="13069" priority="14140" operator="lessThan">
      <formula>0.96</formula>
    </cfRule>
    <cfRule type="cellIs" dxfId="13068" priority="14141" operator="between">
      <formula>0.95</formula>
      <formula>1</formula>
    </cfRule>
    <cfRule type="cellIs" dxfId="13067" priority="14142" operator="between">
      <formula>0.95</formula>
      <formula>1</formula>
    </cfRule>
    <cfRule type="top10" dxfId="13066" priority="14143" percent="1" rank="10"/>
    <cfRule type="top10" dxfId="13065" priority="14144" percent="1" rank="10"/>
    <cfRule type="cellIs" dxfId="13064" priority="14145" operator="lessThan">
      <formula>0.96</formula>
    </cfRule>
    <cfRule type="top10" dxfId="13063" priority="14146" percent="1" rank="10"/>
  </conditionalFormatting>
  <conditionalFormatting sqref="L45 L47">
    <cfRule type="top10" dxfId="13062" priority="14147" percent="1" rank="10"/>
    <cfRule type="cellIs" dxfId="13061" priority="14148" operator="between">
      <formula>0.95</formula>
      <formula>1</formula>
    </cfRule>
    <cfRule type="top10" dxfId="13060" priority="14149" rank="10"/>
    <cfRule type="top10" dxfId="13059" priority="14150" rank="10"/>
    <cfRule type="cellIs" dxfId="13058" priority="14151" operator="lessThan">
      <formula>0.99</formula>
    </cfRule>
    <cfRule type="top10" dxfId="13057" priority="14152" rank="10"/>
    <cfRule type="cellIs" dxfId="13056" priority="14153" operator="greaterThan">
      <formula>0.99</formula>
    </cfRule>
    <cfRule type="top10" dxfId="13055" priority="14154" percent="1" rank="10"/>
    <cfRule type="top10" dxfId="13054" priority="14155" rank="10"/>
    <cfRule type="cellIs" dxfId="13053" priority="14156" operator="lessThan">
      <formula>0.96</formula>
    </cfRule>
    <cfRule type="cellIs" dxfId="13052" priority="14157" operator="between">
      <formula>0.95</formula>
      <formula>1</formula>
    </cfRule>
    <cfRule type="cellIs" dxfId="13051" priority="14158" operator="between">
      <formula>0.95</formula>
      <formula>1</formula>
    </cfRule>
    <cfRule type="top10" dxfId="13050" priority="14159" percent="1" rank="10"/>
    <cfRule type="top10" dxfId="13049" priority="14160" percent="1" rank="10"/>
    <cfRule type="cellIs" dxfId="13048" priority="14161" operator="lessThan">
      <formula>0.96</formula>
    </cfRule>
    <cfRule type="top10" dxfId="13047" priority="14162" percent="1" rank="10"/>
  </conditionalFormatting>
  <conditionalFormatting sqref="L38">
    <cfRule type="cellIs" dxfId="13046" priority="12398" operator="between">
      <formula>0.95</formula>
      <formula>1</formula>
    </cfRule>
  </conditionalFormatting>
  <conditionalFormatting sqref="L38">
    <cfRule type="cellIs" dxfId="13045" priority="12381" operator="greaterThan">
      <formula>0.99</formula>
    </cfRule>
    <cfRule type="cellIs" dxfId="13044" priority="12397" operator="greaterThan">
      <formula>0.99</formula>
    </cfRule>
  </conditionalFormatting>
  <conditionalFormatting sqref="L38">
    <cfRule type="cellIs" dxfId="13043" priority="12391" operator="greaterThan">
      <formula>0.99</formula>
    </cfRule>
    <cfRule type="cellIs" dxfId="13042" priority="12392" operator="between">
      <formula>0.95</formula>
      <formula>1</formula>
    </cfRule>
    <cfRule type="cellIs" dxfId="13041" priority="12393" operator="lessThan">
      <formula>0.96</formula>
    </cfRule>
    <cfRule type="cellIs" dxfId="13040" priority="12394" operator="greaterThan">
      <formula>0.99</formula>
    </cfRule>
    <cfRule type="cellIs" dxfId="13039" priority="12395" operator="between">
      <formula>0.95</formula>
      <formula>1</formula>
    </cfRule>
    <cfRule type="cellIs" dxfId="13038" priority="12396" operator="lessThan">
      <formula>0.96</formula>
    </cfRule>
  </conditionalFormatting>
  <conditionalFormatting sqref="L38">
    <cfRule type="cellIs" dxfId="13037" priority="12389" operator="greaterThan">
      <formula>0.99</formula>
    </cfRule>
    <cfRule type="cellIs" dxfId="13036" priority="12390" operator="between">
      <formula>0.95</formula>
      <formula>1</formula>
    </cfRule>
  </conditionalFormatting>
  <conditionalFormatting sqref="L38">
    <cfRule type="cellIs" dxfId="13035" priority="12388" operator="lessThan">
      <formula>0.96</formula>
    </cfRule>
  </conditionalFormatting>
  <conditionalFormatting sqref="L38">
    <cfRule type="cellIs" dxfId="13034" priority="12383" operator="greaterThan">
      <formula>0.99</formula>
    </cfRule>
    <cfRule type="cellIs" dxfId="13033" priority="12384" operator="between">
      <formula>0.95</formula>
      <formula>1</formula>
    </cfRule>
    <cfRule type="cellIs" dxfId="13032" priority="12385" operator="lessThan">
      <formula>0.96</formula>
    </cfRule>
    <cfRule type="cellIs" dxfId="13031" priority="12386" operator="greaterThan">
      <formula>0.99</formula>
    </cfRule>
    <cfRule type="cellIs" dxfId="13030" priority="12387" operator="lessThan">
      <formula>0.96</formula>
    </cfRule>
  </conditionalFormatting>
  <conditionalFormatting sqref="L38">
    <cfRule type="cellIs" dxfId="13029" priority="12382" operator="greaterThan">
      <formula>0.99</formula>
    </cfRule>
  </conditionalFormatting>
  <conditionalFormatting sqref="L55">
    <cfRule type="cellIs" dxfId="13028" priority="11949" operator="greaterThan">
      <formula>0.99</formula>
    </cfRule>
    <cfRule type="cellIs" dxfId="13027" priority="12380" operator="greaterThan">
      <formula>0.99</formula>
    </cfRule>
  </conditionalFormatting>
  <conditionalFormatting sqref="L55">
    <cfRule type="cellIs" dxfId="13026" priority="12374" operator="greaterThan">
      <formula>0.99</formula>
    </cfRule>
    <cfRule type="cellIs" dxfId="13025" priority="12375" operator="between">
      <formula>0.95</formula>
      <formula>1</formula>
    </cfRule>
    <cfRule type="cellIs" dxfId="13024" priority="12376" operator="lessThan">
      <formula>0.96</formula>
    </cfRule>
    <cfRule type="cellIs" dxfId="13023" priority="12377" operator="greaterThan">
      <formula>0.99</formula>
    </cfRule>
    <cfRule type="cellIs" dxfId="13022" priority="12378" operator="between">
      <formula>0.95</formula>
      <formula>1</formula>
    </cfRule>
    <cfRule type="cellIs" dxfId="13021" priority="12379" operator="lessThan">
      <formula>0.96</formula>
    </cfRule>
  </conditionalFormatting>
  <conditionalFormatting sqref="L55">
    <cfRule type="cellIs" dxfId="13020" priority="12372" operator="greaterThan">
      <formula>0.99</formula>
    </cfRule>
    <cfRule type="cellIs" dxfId="13019" priority="12373" operator="between">
      <formula>0.95</formula>
      <formula>1</formula>
    </cfRule>
  </conditionalFormatting>
  <conditionalFormatting sqref="L55">
    <cfRule type="cellIs" dxfId="13018" priority="12371" operator="lessThan">
      <formula>0.96</formula>
    </cfRule>
  </conditionalFormatting>
  <conditionalFormatting sqref="L55">
    <cfRule type="cellIs" dxfId="13017" priority="12366" operator="greaterThan">
      <formula>0.99</formula>
    </cfRule>
    <cfRule type="cellIs" dxfId="13016" priority="12367" operator="between">
      <formula>0.95</formula>
      <formula>1</formula>
    </cfRule>
    <cfRule type="cellIs" dxfId="13015" priority="12368" operator="lessThan">
      <formula>0.96</formula>
    </cfRule>
    <cfRule type="cellIs" dxfId="13014" priority="12369" operator="greaterThan">
      <formula>0.99</formula>
    </cfRule>
    <cfRule type="cellIs" dxfId="13013" priority="12370" operator="lessThan">
      <formula>0.96</formula>
    </cfRule>
  </conditionalFormatting>
  <conditionalFormatting sqref="L55">
    <cfRule type="cellIs" dxfId="13012" priority="12127" operator="greaterThan">
      <formula>0.99</formula>
    </cfRule>
    <cfRule type="cellIs" dxfId="13011" priority="12128" operator="between">
      <formula>0.95</formula>
      <formula>1</formula>
    </cfRule>
    <cfRule type="cellIs" dxfId="13010" priority="12129" operator="lessThan">
      <formula>0.96</formula>
    </cfRule>
    <cfRule type="cellIs" dxfId="13009" priority="12130" operator="greaterThan">
      <formula>0.99</formula>
    </cfRule>
    <cfRule type="cellIs" dxfId="13008" priority="12131" operator="between">
      <formula>0.95</formula>
      <formula>1</formula>
    </cfRule>
    <cfRule type="cellIs" dxfId="13007" priority="12132" operator="lessThan">
      <formula>0.96</formula>
    </cfRule>
    <cfRule type="cellIs" dxfId="13006" priority="12133" operator="greaterThan">
      <formula>0.99</formula>
    </cfRule>
    <cfRule type="cellIs" dxfId="13005" priority="12134" operator="between">
      <formula>0.95</formula>
      <formula>1</formula>
    </cfRule>
    <cfRule type="cellIs" dxfId="13004" priority="12135" operator="greaterThan">
      <formula>0.99</formula>
    </cfRule>
    <cfRule type="cellIs" dxfId="13003" priority="12136" operator="between">
      <formula>0.95</formula>
      <formula>1</formula>
    </cfRule>
    <cfRule type="cellIs" dxfId="13002" priority="12137" operator="lessThan">
      <formula>0.96</formula>
    </cfRule>
    <cfRule type="cellIs" dxfId="13001" priority="12138" operator="lessThan">
      <formula>0</formula>
    </cfRule>
    <cfRule type="cellIs" dxfId="13000" priority="12139" operator="greaterThan">
      <formula>0.99</formula>
    </cfRule>
    <cfRule type="cellIs" dxfId="12999" priority="12140" operator="between">
      <formula>0.95</formula>
      <formula>1</formula>
    </cfRule>
    <cfRule type="cellIs" dxfId="12998" priority="12141" operator="lessThan">
      <formula>0.96</formula>
    </cfRule>
    <cfRule type="cellIs" dxfId="12997" priority="12142" operator="greaterThan">
      <formula>0.99</formula>
    </cfRule>
    <cfRule type="cellIs" dxfId="12996" priority="12143" operator="between">
      <formula>0.95</formula>
      <formula>1</formula>
    </cfRule>
    <cfRule type="cellIs" dxfId="12995" priority="12144" operator="lessThan">
      <formula>0.96</formula>
    </cfRule>
    <cfRule type="cellIs" dxfId="12994" priority="12145" operator="greaterThan">
      <formula>0.99</formula>
    </cfRule>
    <cfRule type="cellIs" dxfId="12993" priority="12146" operator="between">
      <formula>0.95</formula>
      <formula>1</formula>
    </cfRule>
    <cfRule type="cellIs" dxfId="12992" priority="12147" operator="lessThan">
      <formula>0.96</formula>
    </cfRule>
    <cfRule type="cellIs" dxfId="12991" priority="12148" operator="lessThan">
      <formula>0.96</formula>
    </cfRule>
    <cfRule type="cellIs" dxfId="12990" priority="12149" operator="greaterThan">
      <formula>0.99</formula>
    </cfRule>
    <cfRule type="cellIs" dxfId="12989" priority="12150" operator="between">
      <formula>0.95</formula>
      <formula>1</formula>
    </cfRule>
    <cfRule type="cellIs" dxfId="12988" priority="12151" operator="lessThan">
      <formula>0.96</formula>
    </cfRule>
  </conditionalFormatting>
  <conditionalFormatting sqref="L55">
    <cfRule type="cellIs" dxfId="12987" priority="12124" operator="lessThan">
      <formula>0.96</formula>
    </cfRule>
    <cfRule type="cellIs" dxfId="12986" priority="12125" operator="between">
      <formula>0.95</formula>
      <formula>0.99</formula>
    </cfRule>
    <cfRule type="cellIs" dxfId="12985" priority="12126" operator="between">
      <formula>0.95</formula>
      <formula>1</formula>
    </cfRule>
  </conditionalFormatting>
  <conditionalFormatting sqref="L55">
    <cfRule type="cellIs" dxfId="12984" priority="12120" operator="greaterThan">
      <formula>0.99</formula>
    </cfRule>
    <cfRule type="cellIs" dxfId="12983" priority="12121" operator="between">
      <formula>0.95</formula>
      <formula>1</formula>
    </cfRule>
    <cfRule type="cellIs" dxfId="12982" priority="12122" operator="between">
      <formula>0.95</formula>
      <formula>1</formula>
    </cfRule>
    <cfRule type="cellIs" dxfId="12981" priority="12123" operator="lessThan">
      <formula>0.95</formula>
    </cfRule>
  </conditionalFormatting>
  <conditionalFormatting sqref="L55">
    <cfRule type="cellIs" dxfId="12980" priority="12115" operator="greaterThan">
      <formula>0.99</formula>
    </cfRule>
    <cfRule type="cellIs" dxfId="12979" priority="12116" operator="between">
      <formula>0.95</formula>
      <formula>1</formula>
    </cfRule>
    <cfRule type="cellIs" dxfId="12978" priority="12117" operator="lessThan">
      <formula>0.95</formula>
    </cfRule>
    <cfRule type="cellIs" dxfId="12977" priority="12118" operator="lessThan">
      <formula>0.95</formula>
    </cfRule>
    <cfRule type="cellIs" dxfId="12976" priority="12119" operator="lessThan">
      <formula>0.95</formula>
    </cfRule>
  </conditionalFormatting>
  <conditionalFormatting sqref="L55">
    <cfRule type="cellIs" dxfId="12975" priority="12109" operator="greaterThan">
      <formula>0.99</formula>
    </cfRule>
    <cfRule type="cellIs" dxfId="12974" priority="12110" operator="between">
      <formula>0.95</formula>
      <formula>1</formula>
    </cfRule>
    <cfRule type="cellIs" dxfId="12973" priority="12111" operator="lessThan">
      <formula>0.96</formula>
    </cfRule>
    <cfRule type="cellIs" dxfId="12972" priority="12112" operator="greaterThan">
      <formula>0.99</formula>
    </cfRule>
    <cfRule type="cellIs" dxfId="12971" priority="12113" operator="between">
      <formula>0.95</formula>
      <formula>1</formula>
    </cfRule>
    <cfRule type="cellIs" dxfId="12970" priority="12114" operator="greaterThan">
      <formula>0.99</formula>
    </cfRule>
  </conditionalFormatting>
  <conditionalFormatting sqref="L55">
    <cfRule type="cellIs" dxfId="12969" priority="12106" operator="greaterThan">
      <formula>0.99</formula>
    </cfRule>
    <cfRule type="cellIs" dxfId="12968" priority="12107" operator="between">
      <formula>0.95</formula>
      <formula>0.99</formula>
    </cfRule>
    <cfRule type="cellIs" dxfId="12967" priority="12108" operator="greaterThan">
      <formula>0.96</formula>
    </cfRule>
  </conditionalFormatting>
  <conditionalFormatting sqref="L55">
    <cfRule type="cellIs" dxfId="12966" priority="12096" operator="greaterThan">
      <formula>0.99</formula>
    </cfRule>
    <cfRule type="cellIs" dxfId="12965" priority="12097" operator="greaterThan">
      <formula>0.99</formula>
    </cfRule>
    <cfRule type="cellIs" dxfId="12964" priority="12098" operator="between">
      <formula>0.95</formula>
      <formula>1</formula>
    </cfRule>
    <cfRule type="cellIs" dxfId="12963" priority="12099" operator="lessThan">
      <formula>0.96</formula>
    </cfRule>
    <cfRule type="cellIs" dxfId="12962" priority="12100" operator="greaterThan">
      <formula>0.99</formula>
    </cfRule>
    <cfRule type="cellIs" dxfId="12961" priority="12101" operator="between">
      <formula>0.95</formula>
      <formula>1</formula>
    </cfRule>
    <cfRule type="cellIs" dxfId="12960" priority="12102" operator="lessThan">
      <formula>0.96</formula>
    </cfRule>
    <cfRule type="cellIs" dxfId="12959" priority="12103" operator="greaterThan">
      <formula>0.99</formula>
    </cfRule>
    <cfRule type="cellIs" dxfId="12958" priority="12104" operator="between">
      <formula>0.95</formula>
      <formula>1</formula>
    </cfRule>
    <cfRule type="cellIs" dxfId="12957" priority="12105" operator="lessThan">
      <formula>0.96</formula>
    </cfRule>
  </conditionalFormatting>
  <conditionalFormatting sqref="L55">
    <cfRule type="cellIs" dxfId="12956" priority="12091" operator="greaterThan">
      <formula>0.99</formula>
    </cfRule>
    <cfRule type="cellIs" dxfId="12955" priority="12092" operator="between">
      <formula>0.95</formula>
      <formula>1</formula>
    </cfRule>
    <cfRule type="cellIs" dxfId="12954" priority="12093" operator="lessThan">
      <formula>0.96</formula>
    </cfRule>
    <cfRule type="cellIs" dxfId="12953" priority="12094" operator="greaterThan">
      <formula>0.99</formula>
    </cfRule>
    <cfRule type="cellIs" dxfId="12952" priority="12095" operator="between">
      <formula>0.95</formula>
      <formula>1</formula>
    </cfRule>
  </conditionalFormatting>
  <conditionalFormatting sqref="L55">
    <cfRule type="cellIs" dxfId="12951" priority="12088" operator="greaterThan">
      <formula>0.99</formula>
    </cfRule>
    <cfRule type="cellIs" dxfId="12950" priority="12089" operator="between">
      <formula>0.95</formula>
      <formula>1</formula>
    </cfRule>
    <cfRule type="cellIs" dxfId="12949" priority="12090" operator="greaterThan">
      <formula>0.99</formula>
    </cfRule>
  </conditionalFormatting>
  <conditionalFormatting sqref="L55">
    <cfRule type="cellIs" dxfId="12948" priority="12080" operator="greaterThan">
      <formula>0.99</formula>
    </cfRule>
    <cfRule type="cellIs" dxfId="12947" priority="12081" operator="between">
      <formula>0.95</formula>
      <formula>1</formula>
    </cfRule>
    <cfRule type="cellIs" dxfId="12946" priority="12082" operator="lessThan">
      <formula>0.96</formula>
    </cfRule>
    <cfRule type="cellIs" dxfId="12945" priority="12083" operator="lessThan">
      <formula>0.96</formula>
    </cfRule>
    <cfRule type="cellIs" dxfId="12944" priority="12084" operator="greaterThan">
      <formula>0.99</formula>
    </cfRule>
    <cfRule type="cellIs" dxfId="12943" priority="12085" operator="greaterThan">
      <formula>0.99</formula>
    </cfRule>
    <cfRule type="cellIs" dxfId="12942" priority="12086" operator="between">
      <formula>0.95</formula>
      <formula>1</formula>
    </cfRule>
    <cfRule type="cellIs" dxfId="12941" priority="12087" operator="lessThan">
      <formula>0.96</formula>
    </cfRule>
  </conditionalFormatting>
  <conditionalFormatting sqref="L55">
    <cfRule type="cellIs" dxfId="12940" priority="12076" operator="lessThan">
      <formula>0.96</formula>
    </cfRule>
    <cfRule type="cellIs" dxfId="12939" priority="12077" operator="between">
      <formula>0.95</formula>
      <formula>0.99</formula>
    </cfRule>
    <cfRule type="cellIs" dxfId="12938" priority="12078" operator="between">
      <formula>0.95</formula>
      <formula>1</formula>
    </cfRule>
    <cfRule type="cellIs" dxfId="12937" priority="12079" operator="between">
      <formula>0.95</formula>
      <formula>0.99</formula>
    </cfRule>
  </conditionalFormatting>
  <conditionalFormatting sqref="L55">
    <cfRule type="cellIs" dxfId="12936" priority="12072" operator="greaterThan">
      <formula>0.99</formula>
    </cfRule>
    <cfRule type="cellIs" dxfId="12935" priority="12073" operator="between">
      <formula>0.95</formula>
      <formula>1</formula>
    </cfRule>
    <cfRule type="cellIs" dxfId="12934" priority="12074" operator="lessThan">
      <formula>0.96</formula>
    </cfRule>
    <cfRule type="cellIs" dxfId="12933" priority="12075" operator="lessThan">
      <formula>0.95</formula>
    </cfRule>
  </conditionalFormatting>
  <conditionalFormatting sqref="L55">
    <cfRule type="cellIs" dxfId="12932" priority="12068" operator="greaterThan">
      <formula>0.99</formula>
    </cfRule>
    <cfRule type="cellIs" dxfId="12931" priority="12069" operator="between">
      <formula>0.95</formula>
      <formula>1</formula>
    </cfRule>
    <cfRule type="cellIs" dxfId="12930" priority="12070" operator="lessThan">
      <formula>0.96</formula>
    </cfRule>
    <cfRule type="cellIs" dxfId="12929" priority="12071" operator="lessThan">
      <formula>0.96</formula>
    </cfRule>
  </conditionalFormatting>
  <conditionalFormatting sqref="L55">
    <cfRule type="cellIs" dxfId="12928" priority="12059" operator="greaterThan">
      <formula>0.99</formula>
    </cfRule>
    <cfRule type="cellIs" dxfId="12927" priority="12060" operator="between">
      <formula>0.95</formula>
      <formula>1</formula>
    </cfRule>
    <cfRule type="cellIs" dxfId="12926" priority="12061" operator="lessThan">
      <formula>0.96</formula>
    </cfRule>
    <cfRule type="cellIs" dxfId="12925" priority="12062" operator="greaterThan">
      <formula>0.99</formula>
    </cfRule>
    <cfRule type="cellIs" dxfId="12924" priority="12063" operator="between">
      <formula>0.95</formula>
      <formula>1</formula>
    </cfRule>
    <cfRule type="cellIs" dxfId="12923" priority="12064" operator="between">
      <formula>0.95</formula>
      <formula>0</formula>
    </cfRule>
    <cfRule type="cellIs" dxfId="12922" priority="12065" operator="greaterThan">
      <formula>0.99</formula>
    </cfRule>
    <cfRule type="cellIs" dxfId="12921" priority="12066" operator="between">
      <formula>0.95</formula>
      <formula>1</formula>
    </cfRule>
    <cfRule type="cellIs" dxfId="12920" priority="12067" operator="lessThan">
      <formula>0.96</formula>
    </cfRule>
  </conditionalFormatting>
  <conditionalFormatting sqref="L55">
    <cfRule type="cellIs" dxfId="12919" priority="12058" operator="between">
      <formula>0.95</formula>
      <formula>1</formula>
    </cfRule>
  </conditionalFormatting>
  <conditionalFormatting sqref="L55">
    <cfRule type="cellIs" dxfId="12918" priority="12055" operator="greaterThan">
      <formula>0.95</formula>
    </cfRule>
    <cfRule type="cellIs" dxfId="12917" priority="12056" operator="between">
      <formula>0.95</formula>
      <formula>1</formula>
    </cfRule>
    <cfRule type="cellIs" dxfId="12916" priority="12057" operator="lessThan">
      <formula>0.96</formula>
    </cfRule>
  </conditionalFormatting>
  <conditionalFormatting sqref="L55">
    <cfRule type="cellIs" dxfId="12915" priority="12054" operator="greaterThan">
      <formula>0.99</formula>
    </cfRule>
  </conditionalFormatting>
  <conditionalFormatting sqref="L55">
    <cfRule type="cellIs" dxfId="12914" priority="12048" operator="greaterThan">
      <formula>0.99</formula>
    </cfRule>
    <cfRule type="cellIs" dxfId="12913" priority="12049" operator="between">
      <formula>0.95</formula>
      <formula>1</formula>
    </cfRule>
    <cfRule type="cellIs" dxfId="12912" priority="12050" operator="lessThan">
      <formula>0.96</formula>
    </cfRule>
    <cfRule type="cellIs" dxfId="12911" priority="12051" operator="lessThan">
      <formula>0.96</formula>
    </cfRule>
    <cfRule type="cellIs" dxfId="12910" priority="12052" operator="between">
      <formula>0.95</formula>
      <formula>1</formula>
    </cfRule>
    <cfRule type="cellIs" dxfId="12909" priority="12053" operator="lessThan">
      <formula>0.96</formula>
    </cfRule>
  </conditionalFormatting>
  <conditionalFormatting sqref="L55">
    <cfRule type="cellIs" dxfId="12908" priority="12041" operator="lessThan">
      <formula>0.96</formula>
    </cfRule>
    <cfRule type="cellIs" dxfId="12907" priority="12042" operator="greaterThan">
      <formula>0.99</formula>
    </cfRule>
    <cfRule type="cellIs" dxfId="12906" priority="12043" operator="greaterThan">
      <formula>0.99</formula>
    </cfRule>
    <cfRule type="cellIs" dxfId="12905" priority="12044" operator="between">
      <formula>0.95</formula>
      <formula>1</formula>
    </cfRule>
    <cfRule type="cellIs" dxfId="12904" priority="12045" operator="greaterThan">
      <formula>0.99</formula>
    </cfRule>
    <cfRule type="cellIs" dxfId="12903" priority="12046" operator="between">
      <formula>0.95</formula>
      <formula>1</formula>
    </cfRule>
    <cfRule type="cellIs" dxfId="12902" priority="12047" operator="lessThan">
      <formula>0.96</formula>
    </cfRule>
  </conditionalFormatting>
  <conditionalFormatting sqref="L55">
    <cfRule type="cellIs" dxfId="12901" priority="12039" operator="lessThan">
      <formula>0.96</formula>
    </cfRule>
    <cfRule type="cellIs" dxfId="12900" priority="12040" operator="lessThan">
      <formula>0.96</formula>
    </cfRule>
  </conditionalFormatting>
  <conditionalFormatting sqref="L55">
    <cfRule type="cellIs" dxfId="12899" priority="12032" operator="lessThan">
      <formula>0.96</formula>
    </cfRule>
    <cfRule type="cellIs" dxfId="12898" priority="12033" operator="greaterThan">
      <formula>0.99</formula>
    </cfRule>
    <cfRule type="cellIs" dxfId="12897" priority="12034" operator="between">
      <formula>0.95</formula>
      <formula>1</formula>
    </cfRule>
    <cfRule type="cellIs" dxfId="12896" priority="12035" operator="lessThan">
      <formula>0.96</formula>
    </cfRule>
    <cfRule type="cellIs" dxfId="12895" priority="12036" operator="greaterThan">
      <formula>0.99</formula>
    </cfRule>
    <cfRule type="cellIs" dxfId="12894" priority="12037" operator="between">
      <formula>0.95</formula>
      <formula>1</formula>
    </cfRule>
    <cfRule type="cellIs" dxfId="12893" priority="12038" operator="lessThan">
      <formula>0.96</formula>
    </cfRule>
  </conditionalFormatting>
  <conditionalFormatting sqref="L55">
    <cfRule type="cellIs" dxfId="12892" priority="12028" operator="between">
      <formula>0.95</formula>
      <formula>1</formula>
    </cfRule>
    <cfRule type="cellIs" dxfId="12891" priority="12029" operator="greaterThan">
      <formula>0.99</formula>
    </cfRule>
    <cfRule type="cellIs" dxfId="12890" priority="12030" operator="between">
      <formula>0.95</formula>
      <formula>1</formula>
    </cfRule>
    <cfRule type="cellIs" dxfId="12889" priority="12031" operator="lessThan">
      <formula>0.96</formula>
    </cfRule>
  </conditionalFormatting>
  <conditionalFormatting sqref="L55">
    <cfRule type="cellIs" dxfId="12888" priority="12025" operator="greaterThan">
      <formula>0.99</formula>
    </cfRule>
    <cfRule type="cellIs" dxfId="12887" priority="12026" operator="greaterThan">
      <formula>0.99</formula>
    </cfRule>
    <cfRule type="cellIs" dxfId="12886" priority="12027" operator="lessThan">
      <formula>0.96</formula>
    </cfRule>
  </conditionalFormatting>
  <conditionalFormatting sqref="L55">
    <cfRule type="cellIs" dxfId="12885" priority="12024" operator="between">
      <formula>0.99</formula>
      <formula>1</formula>
    </cfRule>
  </conditionalFormatting>
  <conditionalFormatting sqref="L55">
    <cfRule type="cellIs" dxfId="12884" priority="12022" operator="greaterThan">
      <formula>0</formula>
    </cfRule>
    <cfRule type="cellIs" dxfId="12883" priority="12023" operator="lessThan">
      <formula>0</formula>
    </cfRule>
  </conditionalFormatting>
  <conditionalFormatting sqref="L55">
    <cfRule type="cellIs" dxfId="12882" priority="12020" operator="greaterThan">
      <formula>0.99</formula>
    </cfRule>
    <cfRule type="cellIs" dxfId="12881" priority="12021" operator="greaterThan">
      <formula>0.99</formula>
    </cfRule>
  </conditionalFormatting>
  <conditionalFormatting sqref="L55">
    <cfRule type="cellIs" dxfId="12880" priority="12012" operator="greaterThan">
      <formula>0.99</formula>
    </cfRule>
    <cfRule type="cellIs" dxfId="12879" priority="12013" operator="between">
      <formula>0.95</formula>
      <formula>1</formula>
    </cfRule>
    <cfRule type="cellIs" dxfId="12878" priority="12014" operator="greaterThan">
      <formula>0.99</formula>
    </cfRule>
    <cfRule type="cellIs" dxfId="12877" priority="12015" operator="between">
      <formula>0.95</formula>
      <formula>1</formula>
    </cfRule>
    <cfRule type="cellIs" dxfId="12876" priority="12016" operator="lessThan">
      <formula>0.96</formula>
    </cfRule>
    <cfRule type="cellIs" dxfId="12875" priority="12017" operator="greaterThan">
      <formula>0.99</formula>
    </cfRule>
    <cfRule type="cellIs" dxfId="12874" priority="12018" operator="between">
      <formula>0.95</formula>
      <formula>1</formula>
    </cfRule>
    <cfRule type="cellIs" dxfId="12873" priority="12019" operator="lessThan">
      <formula>0.96</formula>
    </cfRule>
  </conditionalFormatting>
  <conditionalFormatting sqref="L55">
    <cfRule type="cellIs" dxfId="12872" priority="12010" operator="between">
      <formula>0.95</formula>
      <formula>1</formula>
    </cfRule>
    <cfRule type="cellIs" dxfId="12871" priority="12011" operator="lessThan">
      <formula>0.96</formula>
    </cfRule>
  </conditionalFormatting>
  <conditionalFormatting sqref="L55">
    <cfRule type="cellIs" dxfId="12870" priority="12003" operator="greaterThan">
      <formula>0.99</formula>
    </cfRule>
    <cfRule type="cellIs" dxfId="12869" priority="12004" operator="greaterThan">
      <formula>0.99</formula>
    </cfRule>
    <cfRule type="cellIs" dxfId="12868" priority="12005" operator="between">
      <formula>0.95</formula>
      <formula>1</formula>
    </cfRule>
    <cfRule type="cellIs" dxfId="12867" priority="12006" operator="lessThan">
      <formula>0.96</formula>
    </cfRule>
    <cfRule type="cellIs" dxfId="12866" priority="12007" operator="greaterThan">
      <formula>0.99</formula>
    </cfRule>
    <cfRule type="cellIs" dxfId="12865" priority="12008" operator="between">
      <formula>0.95</formula>
      <formula>1</formula>
    </cfRule>
    <cfRule type="cellIs" dxfId="12864" priority="12009" operator="lessThan">
      <formula>0.96</formula>
    </cfRule>
  </conditionalFormatting>
  <conditionalFormatting sqref="L55">
    <cfRule type="cellIs" dxfId="12863" priority="11995" operator="greaterThan">
      <formula>0.99</formula>
    </cfRule>
    <cfRule type="cellIs" dxfId="12862" priority="11996" operator="between">
      <formula>0.95</formula>
      <formula>1</formula>
    </cfRule>
    <cfRule type="cellIs" dxfId="12861" priority="11997" operator="lessThan">
      <formula>0.96</formula>
    </cfRule>
    <cfRule type="cellIs" dxfId="12860" priority="11998" operator="lessThan">
      <formula>0.96</formula>
    </cfRule>
    <cfRule type="cellIs" dxfId="12859" priority="11999" operator="greaterThan">
      <formula>0.99</formula>
    </cfRule>
    <cfRule type="cellIs" dxfId="12858" priority="12000" operator="between">
      <formula>0.95</formula>
      <formula>1</formula>
    </cfRule>
    <cfRule type="cellIs" dxfId="12857" priority="12001" operator="lessThan">
      <formula>0.96</formula>
    </cfRule>
    <cfRule type="cellIs" dxfId="12856" priority="12002" operator="greaterThan">
      <formula>0.99</formula>
    </cfRule>
  </conditionalFormatting>
  <conditionalFormatting sqref="L55">
    <cfRule type="cellIs" dxfId="12855" priority="11991" operator="greaterThan">
      <formula>0.99</formula>
    </cfRule>
    <cfRule type="cellIs" dxfId="12854" priority="11992" operator="greaterThan">
      <formula>0.99</formula>
    </cfRule>
    <cfRule type="cellIs" dxfId="12853" priority="11993" operator="between">
      <formula>0.95</formula>
      <formula>1</formula>
    </cfRule>
    <cfRule type="cellIs" dxfId="12852" priority="11994" operator="lessThan">
      <formula>0.96</formula>
    </cfRule>
  </conditionalFormatting>
  <conditionalFormatting sqref="L55">
    <cfRule type="cellIs" dxfId="12851" priority="11990" operator="greaterThan">
      <formula>0.99</formula>
    </cfRule>
  </conditionalFormatting>
  <conditionalFormatting sqref="L55">
    <cfRule type="cellIs" dxfId="12850" priority="11986" operator="greaterThan">
      <formula>0.99</formula>
    </cfRule>
    <cfRule type="cellIs" dxfId="12849" priority="11987" operator="between">
      <formula>0.95</formula>
      <formula>1</formula>
    </cfRule>
    <cfRule type="cellIs" dxfId="12848" priority="11988" operator="lessThan">
      <formula>0.96</formula>
    </cfRule>
    <cfRule type="cellIs" dxfId="12847" priority="11989" operator="greaterThan">
      <formula>0.96</formula>
    </cfRule>
  </conditionalFormatting>
  <conditionalFormatting sqref="L55">
    <cfRule type="cellIs" dxfId="12846" priority="11979" operator="greaterThan">
      <formula>0.99</formula>
    </cfRule>
    <cfRule type="cellIs" dxfId="12845" priority="11980" operator="between">
      <formula>0.95</formula>
      <formula>1</formula>
    </cfRule>
    <cfRule type="cellIs" dxfId="12844" priority="11981" operator="lessThan">
      <formula>0.96</formula>
    </cfRule>
    <cfRule type="cellIs" dxfId="12843" priority="11982" operator="lessThan">
      <formula>0.96</formula>
    </cfRule>
    <cfRule type="cellIs" dxfId="12842" priority="11983" operator="greaterThan">
      <formula>0.99</formula>
    </cfRule>
    <cfRule type="cellIs" dxfId="12841" priority="11984" operator="between">
      <formula>0.95</formula>
      <formula>1</formula>
    </cfRule>
    <cfRule type="cellIs" dxfId="12840" priority="11985" operator="lessThan">
      <formula>0.96</formula>
    </cfRule>
  </conditionalFormatting>
  <conditionalFormatting sqref="L55">
    <cfRule type="cellIs" dxfId="12839" priority="11974" operator="between">
      <formula>0.96</formula>
      <formula>1</formula>
    </cfRule>
    <cfRule type="cellIs" dxfId="12838" priority="11975" operator="lessThan">
      <formula>0.99</formula>
    </cfRule>
    <cfRule type="cellIs" dxfId="12837" priority="11976" operator="greaterThan">
      <formula>0.99</formula>
    </cfRule>
    <cfRule type="cellIs" dxfId="12836" priority="11977" operator="lessThan">
      <formula>0.99</formula>
    </cfRule>
    <cfRule type="cellIs" dxfId="12835" priority="11978" operator="greaterThan">
      <formula>0.99</formula>
    </cfRule>
  </conditionalFormatting>
  <conditionalFormatting sqref="L55">
    <cfRule type="cellIs" dxfId="12834" priority="11969" operator="between">
      <formula>0.95</formula>
      <formula>1</formula>
    </cfRule>
    <cfRule type="cellIs" dxfId="12833" priority="11970" operator="lessThan">
      <formula>0.96</formula>
    </cfRule>
    <cfRule type="cellIs" dxfId="12832" priority="11971" operator="greaterThan">
      <formula>0.99</formula>
    </cfRule>
    <cfRule type="cellIs" dxfId="12831" priority="11972" operator="between">
      <formula>0.95</formula>
      <formula>1</formula>
    </cfRule>
    <cfRule type="cellIs" dxfId="12830" priority="11973" operator="lessThan">
      <formula>0.96</formula>
    </cfRule>
  </conditionalFormatting>
  <conditionalFormatting sqref="L55">
    <cfRule type="cellIs" dxfId="12829" priority="11963" operator="greaterThan">
      <formula>0.99</formula>
    </cfRule>
    <cfRule type="cellIs" dxfId="12828" priority="11964" operator="between">
      <formula>0.95</formula>
      <formula>1</formula>
    </cfRule>
    <cfRule type="cellIs" dxfId="12827" priority="11965" operator="lessThan">
      <formula>0.96</formula>
    </cfRule>
    <cfRule type="cellIs" dxfId="12826" priority="11966" operator="greaterThan">
      <formula>0.99</formula>
    </cfRule>
    <cfRule type="cellIs" dxfId="12825" priority="11967" operator="between">
      <formula>0.95</formula>
      <formula>1</formula>
    </cfRule>
    <cfRule type="cellIs" dxfId="12824" priority="11968" operator="lessThan">
      <formula>0.96</formula>
    </cfRule>
  </conditionalFormatting>
  <conditionalFormatting sqref="L55">
    <cfRule type="cellIs" dxfId="12823" priority="11961" operator="greaterThan">
      <formula>0.99</formula>
    </cfRule>
    <cfRule type="cellIs" dxfId="12822" priority="11962" operator="between">
      <formula>0.95</formula>
      <formula>1</formula>
    </cfRule>
  </conditionalFormatting>
  <conditionalFormatting sqref="L55">
    <cfRule type="cellIs" dxfId="12821" priority="11960" operator="lessThan">
      <formula>0.96</formula>
    </cfRule>
  </conditionalFormatting>
  <conditionalFormatting sqref="L55">
    <cfRule type="cellIs" dxfId="12820" priority="11957" operator="greaterThan">
      <formula>0.99</formula>
    </cfRule>
    <cfRule type="cellIs" dxfId="12819" priority="11958" operator="between">
      <formula>0.95</formula>
      <formula>1</formula>
    </cfRule>
    <cfRule type="cellIs" dxfId="12818" priority="11959" operator="lessThan">
      <formula>0.96</formula>
    </cfRule>
  </conditionalFormatting>
  <conditionalFormatting sqref="L55">
    <cfRule type="cellIs" dxfId="12817" priority="11952" operator="greaterThan">
      <formula>0.99</formula>
    </cfRule>
    <cfRule type="cellIs" dxfId="12816" priority="11953" operator="between">
      <formula>0.95</formula>
      <formula>1</formula>
    </cfRule>
    <cfRule type="cellIs" dxfId="12815" priority="11954" operator="lessThan">
      <formula>0.96</formula>
    </cfRule>
    <cfRule type="cellIs" dxfId="12814" priority="11955" operator="greaterThan">
      <formula>0.99</formula>
    </cfRule>
    <cfRule type="cellIs" dxfId="12813" priority="11956" operator="lessThan">
      <formula>0.96</formula>
    </cfRule>
  </conditionalFormatting>
  <conditionalFormatting sqref="L55">
    <cfRule type="top10" dxfId="12812" priority="12152" rank="10"/>
    <cfRule type="cellIs" dxfId="12811" priority="12153" operator="greaterThan">
      <formula>0.99</formula>
    </cfRule>
    <cfRule type="top10" dxfId="12810" priority="12154" rank="10"/>
    <cfRule type="cellIs" dxfId="12809" priority="12155" operator="lessThan">
      <formula>0.96</formula>
    </cfRule>
    <cfRule type="top10" dxfId="12808" priority="12156" percent="1" rank="99"/>
    <cfRule type="cellIs" dxfId="12807" priority="12157" operator="lessThan">
      <formula>0.96</formula>
    </cfRule>
  </conditionalFormatting>
  <conditionalFormatting sqref="L55">
    <cfRule type="top10" dxfId="12806" priority="12158" rank="10"/>
  </conditionalFormatting>
  <conditionalFormatting sqref="L55">
    <cfRule type="cellIs" dxfId="12805" priority="12159" operator="greaterThan">
      <formula>0.99</formula>
    </cfRule>
    <cfRule type="cellIs" dxfId="12804" priority="12160" operator="between">
      <formula>0.95</formula>
      <formula>1</formula>
    </cfRule>
    <cfRule type="cellIs" dxfId="12803" priority="12161" operator="lessThan">
      <formula>0.96</formula>
    </cfRule>
    <cfRule type="cellIs" dxfId="12802" priority="12162" operator="lessThan">
      <formula>0.96</formula>
    </cfRule>
    <cfRule type="top10" dxfId="12801" priority="12163" percent="1" rank="10"/>
  </conditionalFormatting>
  <conditionalFormatting sqref="L55">
    <cfRule type="cellIs" dxfId="12800" priority="12164" operator="lessThan">
      <formula>1</formula>
    </cfRule>
    <cfRule type="cellIs" dxfId="12799" priority="12165" operator="between">
      <formula>0.95</formula>
      <formula>1</formula>
    </cfRule>
    <cfRule type="cellIs" dxfId="12798" priority="12166" operator="lessThan">
      <formula>0.96</formula>
    </cfRule>
    <cfRule type="cellIs" dxfId="12797" priority="12167" operator="between">
      <formula>0.95</formula>
      <formula>1</formula>
    </cfRule>
    <cfRule type="cellIs" dxfId="12796" priority="12168" operator="between">
      <formula>0.95</formula>
      <formula>1</formula>
    </cfRule>
    <cfRule type="top10" dxfId="12795" priority="12169" percent="1" rank="10"/>
    <cfRule type="top10" dxfId="12794" priority="12170" percent="1" rank="10"/>
    <cfRule type="cellIs" dxfId="12793" priority="12171" operator="lessThan">
      <formula>0.96</formula>
    </cfRule>
    <cfRule type="top10" dxfId="12792" priority="12172" percent="1" rank="10"/>
  </conditionalFormatting>
  <conditionalFormatting sqref="L55">
    <cfRule type="top10" dxfId="12791" priority="12173" percent="1" rank="10"/>
    <cfRule type="cellIs" dxfId="12790" priority="12174" operator="lessThan">
      <formula>0.96</formula>
    </cfRule>
    <cfRule type="top10" dxfId="12789" priority="12175" percent="1" rank="10"/>
  </conditionalFormatting>
  <conditionalFormatting sqref="L55">
    <cfRule type="top10" dxfId="12788" priority="12176" rank="10"/>
  </conditionalFormatting>
  <conditionalFormatting sqref="L55">
    <cfRule type="top10" dxfId="12787" priority="12177" rank="10"/>
    <cfRule type="top10" dxfId="12786" priority="12178" rank="10"/>
    <cfRule type="top10" dxfId="12785" priority="12179" rank="10"/>
  </conditionalFormatting>
  <conditionalFormatting sqref="L55">
    <cfRule type="cellIs" dxfId="12784" priority="12180" operator="between">
      <formula>0.95</formula>
      <formula>1</formula>
    </cfRule>
    <cfRule type="cellIs" dxfId="12783" priority="12181" operator="lessThan">
      <formula>0.96</formula>
    </cfRule>
    <cfRule type="cellIs" dxfId="12782" priority="12182" operator="between">
      <formula>0.95</formula>
      <formula>1</formula>
    </cfRule>
    <cfRule type="cellIs" dxfId="12781" priority="12183" operator="between">
      <formula>0.95</formula>
      <formula>1</formula>
    </cfRule>
    <cfRule type="top10" dxfId="12780" priority="12184" percent="1" rank="10"/>
    <cfRule type="top10" dxfId="12779" priority="12185" percent="1" rank="10"/>
    <cfRule type="cellIs" dxfId="12778" priority="12186" operator="lessThan">
      <formula>0.96</formula>
    </cfRule>
    <cfRule type="top10" dxfId="12777" priority="12187" percent="1" rank="10"/>
  </conditionalFormatting>
  <conditionalFormatting sqref="L55">
    <cfRule type="top10" dxfId="12776" priority="12188" rank="10"/>
    <cfRule type="top10" dxfId="12775" priority="12189" rank="10"/>
    <cfRule type="cellIs" dxfId="12774" priority="12190" operator="lessThan">
      <formula>0.96</formula>
    </cfRule>
    <cfRule type="cellIs" dxfId="12773" priority="12191" operator="between">
      <formula>0.95</formula>
      <formula>1</formula>
    </cfRule>
    <cfRule type="cellIs" dxfId="12772" priority="12192" operator="between">
      <formula>0.95</formula>
      <formula>1</formula>
    </cfRule>
    <cfRule type="top10" dxfId="12771" priority="12193" percent="1" rank="10"/>
    <cfRule type="top10" dxfId="12770" priority="12194" percent="1" rank="10"/>
    <cfRule type="cellIs" dxfId="12769" priority="12195" operator="lessThan">
      <formula>0.96</formula>
    </cfRule>
    <cfRule type="top10" dxfId="12768" priority="12196" percent="1" rank="10"/>
  </conditionalFormatting>
  <conditionalFormatting sqref="L55">
    <cfRule type="cellIs" dxfId="12767" priority="12197" operator="lessThan">
      <formula>0.96</formula>
    </cfRule>
    <cfRule type="cellIs" dxfId="12766" priority="12198" operator="between">
      <formula>0.95</formula>
      <formula>1</formula>
    </cfRule>
    <cfRule type="cellIs" dxfId="12765" priority="12199" operator="between">
      <formula>0.95</formula>
      <formula>1</formula>
    </cfRule>
    <cfRule type="top10" dxfId="12764" priority="12200" percent="1" rank="10"/>
    <cfRule type="top10" dxfId="12763" priority="12201" percent="1" rank="10"/>
    <cfRule type="cellIs" dxfId="12762" priority="12202" operator="lessThan">
      <formula>0.96</formula>
    </cfRule>
    <cfRule type="top10" dxfId="12761" priority="12203" percent="1" rank="10"/>
  </conditionalFormatting>
  <conditionalFormatting sqref="L55">
    <cfRule type="top10" dxfId="12760" priority="12204" percent="1" rank="10"/>
    <cfRule type="top10" dxfId="12759" priority="12205" rank="10"/>
    <cfRule type="top10" dxfId="12758" priority="12206" percent="1" rank="10"/>
  </conditionalFormatting>
  <conditionalFormatting sqref="L55">
    <cfRule type="top10" dxfId="12757" priority="12207" rank="10"/>
    <cfRule type="top10" dxfId="12756" priority="12208" rank="10"/>
  </conditionalFormatting>
  <conditionalFormatting sqref="L55">
    <cfRule type="top10" dxfId="12755" priority="12209" rank="10"/>
    <cfRule type="top10" dxfId="12754" priority="12210" rank="10"/>
    <cfRule type="cellIs" dxfId="12753" priority="12211" operator="between">
      <formula>0.95</formula>
      <formula>1</formula>
    </cfRule>
    <cfRule type="cellIs" dxfId="12752" priority="12212" operator="lessThan">
      <formula>0.96</formula>
    </cfRule>
    <cfRule type="cellIs" dxfId="12751" priority="12213" operator="between">
      <formula>0.95</formula>
      <formula>1</formula>
    </cfRule>
    <cfRule type="cellIs" dxfId="12750" priority="12214" operator="between">
      <formula>0.95</formula>
      <formula>1</formula>
    </cfRule>
    <cfRule type="top10" dxfId="12749" priority="12215" percent="1" rank="10"/>
    <cfRule type="top10" dxfId="12748" priority="12216" percent="1" rank="10"/>
    <cfRule type="cellIs" dxfId="12747" priority="12217" operator="lessThan">
      <formula>0.96</formula>
    </cfRule>
    <cfRule type="top10" dxfId="12746" priority="12218" percent="1" rank="10"/>
  </conditionalFormatting>
  <conditionalFormatting sqref="L55">
    <cfRule type="top10" dxfId="12745" priority="12219" rank="10"/>
    <cfRule type="cellIs" dxfId="12744" priority="12220" operator="lessThan">
      <formula>0.96</formula>
    </cfRule>
    <cfRule type="cellIs" dxfId="12743" priority="12221" operator="between">
      <formula>0.95</formula>
      <formula>1</formula>
    </cfRule>
    <cfRule type="cellIs" dxfId="12742" priority="12222" operator="between">
      <formula>0.95</formula>
      <formula>1</formula>
    </cfRule>
    <cfRule type="top10" dxfId="12741" priority="12223" percent="1" rank="10"/>
    <cfRule type="top10" dxfId="12740" priority="12224" percent="1" rank="10"/>
    <cfRule type="cellIs" dxfId="12739" priority="12225" operator="lessThan">
      <formula>0.96</formula>
    </cfRule>
    <cfRule type="top10" dxfId="12738" priority="12226" percent="1" rank="10"/>
  </conditionalFormatting>
  <conditionalFormatting sqref="L55">
    <cfRule type="top10" dxfId="12737" priority="12227" rank="10"/>
    <cfRule type="cellIs" dxfId="12736" priority="12228" operator="lessThan">
      <formula>0.99</formula>
    </cfRule>
    <cfRule type="top10" dxfId="12735" priority="12229" rank="10"/>
    <cfRule type="cellIs" dxfId="12734" priority="12230" operator="greaterThan">
      <formula>0.99</formula>
    </cfRule>
    <cfRule type="top10" dxfId="12733" priority="12231" percent="1" rank="10"/>
    <cfRule type="top10" dxfId="12732" priority="12232" rank="10"/>
    <cfRule type="cellIs" dxfId="12731" priority="12233" operator="lessThan">
      <formula>0.96</formula>
    </cfRule>
    <cfRule type="cellIs" dxfId="12730" priority="12234" operator="between">
      <formula>0.95</formula>
      <formula>1</formula>
    </cfRule>
    <cfRule type="cellIs" dxfId="12729" priority="12235" operator="between">
      <formula>0.95</formula>
      <formula>1</formula>
    </cfRule>
    <cfRule type="top10" dxfId="12728" priority="12236" percent="1" rank="10"/>
    <cfRule type="top10" dxfId="12727" priority="12237" percent="1" rank="10"/>
    <cfRule type="cellIs" dxfId="12726" priority="12238" operator="lessThan">
      <formula>0.96</formula>
    </cfRule>
    <cfRule type="top10" dxfId="12725" priority="12239" percent="1" rank="10"/>
  </conditionalFormatting>
  <conditionalFormatting sqref="L55">
    <cfRule type="top10" dxfId="12724" priority="12240" rank="10"/>
    <cfRule type="top10" dxfId="12723" priority="12241" rank="10"/>
    <cfRule type="cellIs" dxfId="12722" priority="12242" operator="lessThan">
      <formula>0.99</formula>
    </cfRule>
    <cfRule type="top10" dxfId="12721" priority="12243" rank="10"/>
    <cfRule type="cellIs" dxfId="12720" priority="12244" operator="greaterThan">
      <formula>0.99</formula>
    </cfRule>
    <cfRule type="top10" dxfId="12719" priority="12245" percent="1" rank="10"/>
    <cfRule type="top10" dxfId="12718" priority="12246" rank="10"/>
    <cfRule type="cellIs" dxfId="12717" priority="12247" operator="lessThan">
      <formula>0.96</formula>
    </cfRule>
    <cfRule type="cellIs" dxfId="12716" priority="12248" operator="between">
      <formula>0.95</formula>
      <formula>1</formula>
    </cfRule>
    <cfRule type="cellIs" dxfId="12715" priority="12249" operator="between">
      <formula>0.95</formula>
      <formula>1</formula>
    </cfRule>
    <cfRule type="top10" dxfId="12714" priority="12250" percent="1" rank="10"/>
    <cfRule type="top10" dxfId="12713" priority="12251" percent="1" rank="10"/>
    <cfRule type="cellIs" dxfId="12712" priority="12252" operator="lessThan">
      <formula>0.96</formula>
    </cfRule>
    <cfRule type="top10" dxfId="12711" priority="12253" percent="1" rank="10"/>
  </conditionalFormatting>
  <conditionalFormatting sqref="L55">
    <cfRule type="cellIs" dxfId="12710" priority="12254" operator="between">
      <formula>0.95</formula>
      <formula>1</formula>
    </cfRule>
    <cfRule type="cellIs" dxfId="12709" priority="12255" operator="between">
      <formula>0.95</formula>
      <formula>1</formula>
    </cfRule>
    <cfRule type="top10" dxfId="12708" priority="12256" rank="10"/>
  </conditionalFormatting>
  <conditionalFormatting sqref="L55">
    <cfRule type="cellIs" dxfId="12707" priority="12257" operator="between">
      <formula>0.95</formula>
      <formula>1</formula>
    </cfRule>
    <cfRule type="cellIs" dxfId="12706" priority="12258" operator="between">
      <formula>0.95</formula>
      <formula>1</formula>
    </cfRule>
    <cfRule type="cellIs" dxfId="12705" priority="12259" operator="lessThan">
      <formula>0.96</formula>
    </cfRule>
    <cfRule type="cellIs" dxfId="12704" priority="12260" operator="between">
      <formula>0.95</formula>
      <formula>1</formula>
    </cfRule>
    <cfRule type="cellIs" dxfId="12703" priority="12261" operator="between">
      <formula>0.95</formula>
      <formula>1</formula>
    </cfRule>
    <cfRule type="top10" dxfId="12702" priority="12262" percent="1" rank="10"/>
    <cfRule type="top10" dxfId="12701" priority="12263" percent="1" rank="10"/>
    <cfRule type="cellIs" dxfId="12700" priority="12264" operator="lessThan">
      <formula>0.96</formula>
    </cfRule>
    <cfRule type="top10" dxfId="12699" priority="12265" percent="1" rank="10"/>
  </conditionalFormatting>
  <conditionalFormatting sqref="L55">
    <cfRule type="top10" dxfId="12698" priority="12266" rank="10"/>
    <cfRule type="top10" dxfId="12697" priority="12267" rank="10"/>
    <cfRule type="top10" dxfId="12696" priority="12268" rank="10"/>
    <cfRule type="cellIs" dxfId="12695" priority="12269" operator="lessThan">
      <formula>0.96</formula>
    </cfRule>
    <cfRule type="cellIs" dxfId="12694" priority="12270" operator="between">
      <formula>0.95</formula>
      <formula>1</formula>
    </cfRule>
    <cfRule type="cellIs" dxfId="12693" priority="12271" operator="between">
      <formula>0.95</formula>
      <formula>1</formula>
    </cfRule>
    <cfRule type="top10" dxfId="12692" priority="12272" percent="1" rank="10"/>
    <cfRule type="top10" dxfId="12691" priority="12273" percent="1" rank="10"/>
    <cfRule type="cellIs" dxfId="12690" priority="12274" operator="lessThan">
      <formula>0.96</formula>
    </cfRule>
    <cfRule type="top10" dxfId="12689" priority="12275" percent="1" rank="10"/>
  </conditionalFormatting>
  <conditionalFormatting sqref="L55">
    <cfRule type="top10" dxfId="12688" priority="12276" percent="1" rank="10"/>
    <cfRule type="top10" dxfId="12687" priority="12277" rank="10"/>
    <cfRule type="top10" dxfId="12686" priority="12278" rank="10"/>
    <cfRule type="cellIs" dxfId="12685" priority="12279" operator="lessThan">
      <formula>0.99</formula>
    </cfRule>
    <cfRule type="top10" dxfId="12684" priority="12280" rank="10"/>
    <cfRule type="cellIs" dxfId="12683" priority="12281" operator="greaterThan">
      <formula>0.99</formula>
    </cfRule>
    <cfRule type="top10" dxfId="12682" priority="12282" percent="1" rank="10"/>
    <cfRule type="top10" dxfId="12681" priority="12283" rank="10"/>
    <cfRule type="cellIs" dxfId="12680" priority="12284" operator="lessThan">
      <formula>0.96</formula>
    </cfRule>
    <cfRule type="cellIs" dxfId="12679" priority="12285" operator="between">
      <formula>0.95</formula>
      <formula>1</formula>
    </cfRule>
    <cfRule type="cellIs" dxfId="12678" priority="12286" operator="between">
      <formula>0.95</formula>
      <formula>1</formula>
    </cfRule>
    <cfRule type="top10" dxfId="12677" priority="12287" percent="1" rank="10"/>
    <cfRule type="top10" dxfId="12676" priority="12288" percent="1" rank="10"/>
    <cfRule type="cellIs" dxfId="12675" priority="12289" operator="lessThan">
      <formula>0.96</formula>
    </cfRule>
    <cfRule type="top10" dxfId="12674" priority="12290" percent="1" rank="10"/>
  </conditionalFormatting>
  <conditionalFormatting sqref="L55">
    <cfRule type="top10" dxfId="12673" priority="12291" percent="1" rank="10"/>
  </conditionalFormatting>
  <conditionalFormatting sqref="L55">
    <cfRule type="top10" dxfId="12672" priority="12292" rank="10"/>
    <cfRule type="top10" dxfId="12671" priority="12293" percent="1" rank="10"/>
  </conditionalFormatting>
  <conditionalFormatting sqref="L55">
    <cfRule type="top10" dxfId="12670" priority="12294" percent="1" rank="10"/>
    <cfRule type="cellIs" dxfId="12669" priority="12295" operator="lessThan">
      <formula>0.96</formula>
    </cfRule>
    <cfRule type="top10" dxfId="12668" priority="12296" rank="10"/>
    <cfRule type="top10" dxfId="12667" priority="12297" percent="1" rank="10"/>
  </conditionalFormatting>
  <conditionalFormatting sqref="L55">
    <cfRule type="top10" dxfId="12666" priority="12298" percent="1" rank="10"/>
    <cfRule type="cellIs" dxfId="12665" priority="12299" operator="between">
      <formula>0.95</formula>
      <formula>1</formula>
    </cfRule>
    <cfRule type="top10" dxfId="12664" priority="12300" percent="1" rank="10"/>
    <cfRule type="cellIs" dxfId="12663" priority="12301" operator="lessThan">
      <formula>0.96</formula>
    </cfRule>
    <cfRule type="top10" dxfId="12662" priority="12302" rank="10"/>
    <cfRule type="top10" dxfId="12661" priority="12303" percent="1" rank="10"/>
  </conditionalFormatting>
  <conditionalFormatting sqref="L55">
    <cfRule type="cellIs" dxfId="12660" priority="12304" operator="between">
      <formula>0.95</formula>
      <formula>1</formula>
    </cfRule>
    <cfRule type="top10" dxfId="12659" priority="12305" percent="1" rank="10"/>
    <cfRule type="cellIs" dxfId="12658" priority="12306" operator="lessThan">
      <formula>0.96</formula>
    </cfRule>
    <cfRule type="top10" dxfId="12657" priority="12307" rank="10"/>
    <cfRule type="top10" dxfId="12656" priority="12308" percent="1" rank="10"/>
  </conditionalFormatting>
  <conditionalFormatting sqref="L55">
    <cfRule type="top10" dxfId="12655" priority="12309" percent="1" rank="10"/>
    <cfRule type="top10" dxfId="12654" priority="12310" percent="1" rank="10"/>
    <cfRule type="cellIs" dxfId="12653" priority="12311" operator="between">
      <formula>0.95</formula>
      <formula>1</formula>
    </cfRule>
    <cfRule type="top10" dxfId="12652" priority="12312" rank="10"/>
    <cfRule type="top10" dxfId="12651" priority="12313" rank="10"/>
    <cfRule type="cellIs" dxfId="12650" priority="12314" operator="lessThan">
      <formula>0.99</formula>
    </cfRule>
    <cfRule type="top10" dxfId="12649" priority="12315" rank="10"/>
    <cfRule type="cellIs" dxfId="12648" priority="12316" operator="greaterThan">
      <formula>0.99</formula>
    </cfRule>
    <cfRule type="top10" dxfId="12647" priority="12317" percent="1" rank="10"/>
    <cfRule type="top10" dxfId="12646" priority="12318" rank="10"/>
    <cfRule type="cellIs" dxfId="12645" priority="12319" operator="lessThan">
      <formula>0.96</formula>
    </cfRule>
    <cfRule type="cellIs" dxfId="12644" priority="12320" operator="between">
      <formula>0.95</formula>
      <formula>1</formula>
    </cfRule>
    <cfRule type="cellIs" dxfId="12643" priority="12321" operator="between">
      <formula>0.95</formula>
      <formula>1</formula>
    </cfRule>
    <cfRule type="top10" dxfId="12642" priority="12322" percent="1" rank="10"/>
    <cfRule type="top10" dxfId="12641" priority="12323" percent="1" rank="10"/>
    <cfRule type="cellIs" dxfId="12640" priority="12324" operator="lessThan">
      <formula>0.96</formula>
    </cfRule>
    <cfRule type="top10" dxfId="12639" priority="12325" percent="1" rank="10"/>
  </conditionalFormatting>
  <conditionalFormatting sqref="L55">
    <cfRule type="top10" dxfId="12638" priority="12326" percent="1" rank="10"/>
    <cfRule type="top10" dxfId="12637" priority="12327" percent="1" rank="10"/>
  </conditionalFormatting>
  <conditionalFormatting sqref="L55">
    <cfRule type="cellIs" dxfId="12636" priority="12328" operator="between">
      <formula>0.95</formula>
      <formula>1</formula>
    </cfRule>
    <cfRule type="cellIs" dxfId="12635" priority="12329" operator="between">
      <formula>0.95</formula>
      <formula>1</formula>
    </cfRule>
    <cfRule type="top10" dxfId="12634" priority="12330" percent="1" rank="10"/>
    <cfRule type="cellIs" dxfId="12633" priority="12331" operator="lessThan">
      <formula>0.96</formula>
    </cfRule>
    <cfRule type="top10" dxfId="12632" priority="12332" rank="10"/>
    <cfRule type="top10" dxfId="12631" priority="12333" percent="1" rank="10"/>
  </conditionalFormatting>
  <conditionalFormatting sqref="L55">
    <cfRule type="top10" dxfId="12630" priority="12334" percent="1" rank="10"/>
    <cfRule type="cellIs" dxfId="12629" priority="12335" operator="greaterThan">
      <formula>0.99</formula>
    </cfRule>
    <cfRule type="top10" dxfId="12628" priority="12336" rank="10"/>
    <cfRule type="top10" dxfId="12627" priority="12337" rank="10"/>
    <cfRule type="cellIs" dxfId="12626" priority="12338" operator="lessThan">
      <formula>0.99</formula>
    </cfRule>
    <cfRule type="top10" dxfId="12625" priority="12339" rank="10"/>
    <cfRule type="cellIs" dxfId="12624" priority="12340" operator="greaterThan">
      <formula>0.99</formula>
    </cfRule>
    <cfRule type="top10" dxfId="12623" priority="12341" percent="1" rank="10"/>
    <cfRule type="top10" dxfId="12622" priority="12342" rank="10"/>
    <cfRule type="cellIs" dxfId="12621" priority="12343" operator="lessThan">
      <formula>0.96</formula>
    </cfRule>
    <cfRule type="cellIs" dxfId="12620" priority="12344" operator="between">
      <formula>0.95</formula>
      <formula>1</formula>
    </cfRule>
    <cfRule type="cellIs" dxfId="12619" priority="12345" operator="between">
      <formula>0.95</formula>
      <formula>1</formula>
    </cfRule>
    <cfRule type="top10" dxfId="12618" priority="12346" percent="1" rank="10"/>
    <cfRule type="top10" dxfId="12617" priority="12347" percent="1" rank="10"/>
    <cfRule type="cellIs" dxfId="12616" priority="12348" operator="lessThan">
      <formula>0.96</formula>
    </cfRule>
    <cfRule type="top10" dxfId="12615" priority="12349" percent="1" rank="10"/>
  </conditionalFormatting>
  <conditionalFormatting sqref="L55">
    <cfRule type="top10" dxfId="12614" priority="12350" percent="1" rank="10"/>
    <cfRule type="cellIs" dxfId="12613" priority="12351" operator="between">
      <formula>0.95</formula>
      <formula>1</formula>
    </cfRule>
    <cfRule type="top10" dxfId="12612" priority="12352" rank="10"/>
    <cfRule type="top10" dxfId="12611" priority="12353" rank="10"/>
    <cfRule type="cellIs" dxfId="12610" priority="12354" operator="lessThan">
      <formula>0.99</formula>
    </cfRule>
    <cfRule type="top10" dxfId="12609" priority="12355" rank="10"/>
    <cfRule type="cellIs" dxfId="12608" priority="12356" operator="greaterThan">
      <formula>0.99</formula>
    </cfRule>
    <cfRule type="top10" dxfId="12607" priority="12357" percent="1" rank="10"/>
    <cfRule type="top10" dxfId="12606" priority="12358" rank="10"/>
    <cfRule type="cellIs" dxfId="12605" priority="12359" operator="lessThan">
      <formula>0.96</formula>
    </cfRule>
    <cfRule type="cellIs" dxfId="12604" priority="12360" operator="between">
      <formula>0.95</formula>
      <formula>1</formula>
    </cfRule>
    <cfRule type="cellIs" dxfId="12603" priority="12361" operator="between">
      <formula>0.95</formula>
      <formula>1</formula>
    </cfRule>
    <cfRule type="top10" dxfId="12602" priority="12362" percent="1" rank="10"/>
    <cfRule type="top10" dxfId="12601" priority="12363" percent="1" rank="10"/>
    <cfRule type="cellIs" dxfId="12600" priority="12364" operator="lessThan">
      <formula>0.96</formula>
    </cfRule>
    <cfRule type="top10" dxfId="12599" priority="12365" percent="1" rank="10"/>
  </conditionalFormatting>
  <conditionalFormatting sqref="L55">
    <cfRule type="cellIs" dxfId="12598" priority="11948" operator="between">
      <formula>0.95</formula>
      <formula>1</formula>
    </cfRule>
    <cfRule type="cellIs" dxfId="12597" priority="11950" operator="between">
      <formula>0.95</formula>
      <formula>1</formula>
    </cfRule>
    <cfRule type="cellIs" dxfId="12596" priority="11951" operator="between">
      <formula>0.95</formula>
      <formula>1</formula>
    </cfRule>
  </conditionalFormatting>
  <conditionalFormatting sqref="L33 L36">
    <cfRule type="cellIs" dxfId="12595" priority="11947" operator="between">
      <formula>0.95</formula>
      <formula>1</formula>
    </cfRule>
  </conditionalFormatting>
  <conditionalFormatting sqref="L33 L36">
    <cfRule type="cellIs" dxfId="12594" priority="11930" operator="greaterThan">
      <formula>0.99</formula>
    </cfRule>
    <cfRule type="cellIs" dxfId="12593" priority="11946" operator="greaterThan">
      <formula>0.99</formula>
    </cfRule>
  </conditionalFormatting>
  <conditionalFormatting sqref="L33 L36">
    <cfRule type="cellIs" dxfId="12592" priority="11940" operator="greaterThan">
      <formula>0.99</formula>
    </cfRule>
    <cfRule type="cellIs" dxfId="12591" priority="11941" operator="between">
      <formula>0.95</formula>
      <formula>1</formula>
    </cfRule>
    <cfRule type="cellIs" dxfId="12590" priority="11942" operator="lessThan">
      <formula>0.96</formula>
    </cfRule>
    <cfRule type="cellIs" dxfId="12589" priority="11943" operator="greaterThan">
      <formula>0.99</formula>
    </cfRule>
    <cfRule type="cellIs" dxfId="12588" priority="11944" operator="between">
      <formula>0.95</formula>
      <formula>1</formula>
    </cfRule>
    <cfRule type="cellIs" dxfId="12587" priority="11945" operator="lessThan">
      <formula>0.96</formula>
    </cfRule>
  </conditionalFormatting>
  <conditionalFormatting sqref="L33 L36">
    <cfRule type="cellIs" dxfId="12586" priority="11938" operator="greaterThan">
      <formula>0.99</formula>
    </cfRule>
    <cfRule type="cellIs" dxfId="12585" priority="11939" operator="between">
      <formula>0.95</formula>
      <formula>1</formula>
    </cfRule>
  </conditionalFormatting>
  <conditionalFormatting sqref="L33 L36">
    <cfRule type="cellIs" dxfId="12584" priority="11937" operator="lessThan">
      <formula>0.96</formula>
    </cfRule>
  </conditionalFormatting>
  <conditionalFormatting sqref="L33 L36">
    <cfRule type="cellIs" dxfId="12583" priority="11932" operator="greaterThan">
      <formula>0.99</formula>
    </cfRule>
    <cfRule type="cellIs" dxfId="12582" priority="11933" operator="between">
      <formula>0.95</formula>
      <formula>1</formula>
    </cfRule>
    <cfRule type="cellIs" dxfId="12581" priority="11934" operator="lessThan">
      <formula>0.96</formula>
    </cfRule>
    <cfRule type="cellIs" dxfId="12580" priority="11935" operator="greaterThan">
      <formula>0.99</formula>
    </cfRule>
    <cfRule type="cellIs" dxfId="12579" priority="11936" operator="lessThan">
      <formula>0.96</formula>
    </cfRule>
  </conditionalFormatting>
  <conditionalFormatting sqref="L33 L36">
    <cfRule type="cellIs" dxfId="12578" priority="11931" operator="greaterThan">
      <formula>0.99</formula>
    </cfRule>
  </conditionalFormatting>
  <conditionalFormatting sqref="L54">
    <cfRule type="cellIs" dxfId="12577" priority="11076" operator="greaterThan">
      <formula>0.99</formula>
    </cfRule>
    <cfRule type="cellIs" dxfId="12576" priority="11498" operator="greaterThan">
      <formula>0.99</formula>
    </cfRule>
    <cfRule type="cellIs" dxfId="12575" priority="11929" operator="greaterThan">
      <formula>0.99</formula>
    </cfRule>
  </conditionalFormatting>
  <conditionalFormatting sqref="L54">
    <cfRule type="cellIs" dxfId="12574" priority="11923" operator="greaterThan">
      <formula>0.99</formula>
    </cfRule>
    <cfRule type="cellIs" dxfId="12573" priority="11924" operator="between">
      <formula>0.95</formula>
      <formula>1</formula>
    </cfRule>
    <cfRule type="cellIs" dxfId="12572" priority="11925" operator="lessThan">
      <formula>0.96</formula>
    </cfRule>
    <cfRule type="cellIs" dxfId="12571" priority="11926" operator="greaterThan">
      <formula>0.99</formula>
    </cfRule>
    <cfRule type="cellIs" dxfId="12570" priority="11927" operator="between">
      <formula>0.95</formula>
      <formula>1</formula>
    </cfRule>
    <cfRule type="cellIs" dxfId="12569" priority="11928" operator="lessThan">
      <formula>0.96</formula>
    </cfRule>
  </conditionalFormatting>
  <conditionalFormatting sqref="L54">
    <cfRule type="cellIs" dxfId="12568" priority="11921" operator="greaterThan">
      <formula>0.99</formula>
    </cfRule>
    <cfRule type="cellIs" dxfId="12567" priority="11922" operator="between">
      <formula>0.95</formula>
      <formula>1</formula>
    </cfRule>
  </conditionalFormatting>
  <conditionalFormatting sqref="L54">
    <cfRule type="cellIs" dxfId="12566" priority="11920" operator="lessThan">
      <formula>0.96</formula>
    </cfRule>
  </conditionalFormatting>
  <conditionalFormatting sqref="L54">
    <cfRule type="cellIs" dxfId="12565" priority="11915" operator="greaterThan">
      <formula>0.99</formula>
    </cfRule>
    <cfRule type="cellIs" dxfId="12564" priority="11916" operator="between">
      <formula>0.95</formula>
      <formula>1</formula>
    </cfRule>
    <cfRule type="cellIs" dxfId="12563" priority="11917" operator="lessThan">
      <formula>0.96</formula>
    </cfRule>
    <cfRule type="cellIs" dxfId="12562" priority="11918" operator="greaterThan">
      <formula>0.99</formula>
    </cfRule>
    <cfRule type="cellIs" dxfId="12561" priority="11919" operator="lessThan">
      <formula>0.96</formula>
    </cfRule>
  </conditionalFormatting>
  <conditionalFormatting sqref="L54">
    <cfRule type="cellIs" dxfId="12560" priority="11676" operator="greaterThan">
      <formula>0.99</formula>
    </cfRule>
    <cfRule type="cellIs" dxfId="12559" priority="11677" operator="between">
      <formula>0.95</formula>
      <formula>1</formula>
    </cfRule>
    <cfRule type="cellIs" dxfId="12558" priority="11678" operator="lessThan">
      <formula>0.96</formula>
    </cfRule>
    <cfRule type="cellIs" dxfId="12557" priority="11679" operator="greaterThan">
      <formula>0.99</formula>
    </cfRule>
    <cfRule type="cellIs" dxfId="12556" priority="11680" operator="between">
      <formula>0.95</formula>
      <formula>1</formula>
    </cfRule>
    <cfRule type="cellIs" dxfId="12555" priority="11681" operator="lessThan">
      <formula>0.96</formula>
    </cfRule>
    <cfRule type="cellIs" dxfId="12554" priority="11682" operator="greaterThan">
      <formula>0.99</formula>
    </cfRule>
    <cfRule type="cellIs" dxfId="12553" priority="11683" operator="between">
      <formula>0.95</formula>
      <formula>1</formula>
    </cfRule>
    <cfRule type="cellIs" dxfId="12552" priority="11684" operator="greaterThan">
      <formula>0.99</formula>
    </cfRule>
    <cfRule type="cellIs" dxfId="12551" priority="11685" operator="between">
      <formula>0.95</formula>
      <formula>1</formula>
    </cfRule>
    <cfRule type="cellIs" dxfId="12550" priority="11686" operator="lessThan">
      <formula>0.96</formula>
    </cfRule>
    <cfRule type="cellIs" dxfId="12549" priority="11687" operator="lessThan">
      <formula>0</formula>
    </cfRule>
    <cfRule type="cellIs" dxfId="12548" priority="11688" operator="greaterThan">
      <formula>0.99</formula>
    </cfRule>
    <cfRule type="cellIs" dxfId="12547" priority="11689" operator="between">
      <formula>0.95</formula>
      <formula>1</formula>
    </cfRule>
    <cfRule type="cellIs" dxfId="12546" priority="11690" operator="lessThan">
      <formula>0.96</formula>
    </cfRule>
    <cfRule type="cellIs" dxfId="12545" priority="11691" operator="greaterThan">
      <formula>0.99</formula>
    </cfRule>
    <cfRule type="cellIs" dxfId="12544" priority="11692" operator="between">
      <formula>0.95</formula>
      <formula>1</formula>
    </cfRule>
    <cfRule type="cellIs" dxfId="12543" priority="11693" operator="lessThan">
      <formula>0.96</formula>
    </cfRule>
    <cfRule type="cellIs" dxfId="12542" priority="11694" operator="greaterThan">
      <formula>0.99</formula>
    </cfRule>
    <cfRule type="cellIs" dxfId="12541" priority="11695" operator="between">
      <formula>0.95</formula>
      <formula>1</formula>
    </cfRule>
    <cfRule type="cellIs" dxfId="12540" priority="11696" operator="lessThan">
      <formula>0.96</formula>
    </cfRule>
    <cfRule type="cellIs" dxfId="12539" priority="11697" operator="lessThan">
      <formula>0.96</formula>
    </cfRule>
    <cfRule type="cellIs" dxfId="12538" priority="11698" operator="greaterThan">
      <formula>0.99</formula>
    </cfRule>
    <cfRule type="cellIs" dxfId="12537" priority="11699" operator="between">
      <formula>0.95</formula>
      <formula>1</formula>
    </cfRule>
    <cfRule type="cellIs" dxfId="12536" priority="11700" operator="lessThan">
      <formula>0.96</formula>
    </cfRule>
  </conditionalFormatting>
  <conditionalFormatting sqref="L54">
    <cfRule type="cellIs" dxfId="12535" priority="11673" operator="lessThan">
      <formula>0.96</formula>
    </cfRule>
    <cfRule type="cellIs" dxfId="12534" priority="11674" operator="between">
      <formula>0.95</formula>
      <formula>0.99</formula>
    </cfRule>
    <cfRule type="cellIs" dxfId="12533" priority="11675" operator="between">
      <formula>0.95</formula>
      <formula>1</formula>
    </cfRule>
  </conditionalFormatting>
  <conditionalFormatting sqref="L54">
    <cfRule type="cellIs" dxfId="12532" priority="11669" operator="greaterThan">
      <formula>0.99</formula>
    </cfRule>
    <cfRule type="cellIs" dxfId="12531" priority="11670" operator="between">
      <formula>0.95</formula>
      <formula>1</formula>
    </cfRule>
    <cfRule type="cellIs" dxfId="12530" priority="11671" operator="between">
      <formula>0.95</formula>
      <formula>1</formula>
    </cfRule>
    <cfRule type="cellIs" dxfId="12529" priority="11672" operator="lessThan">
      <formula>0.95</formula>
    </cfRule>
  </conditionalFormatting>
  <conditionalFormatting sqref="L54">
    <cfRule type="cellIs" dxfId="12528" priority="11664" operator="greaterThan">
      <formula>0.99</formula>
    </cfRule>
    <cfRule type="cellIs" dxfId="12527" priority="11665" operator="between">
      <formula>0.95</formula>
      <formula>1</formula>
    </cfRule>
    <cfRule type="cellIs" dxfId="12526" priority="11666" operator="lessThan">
      <formula>0.95</formula>
    </cfRule>
    <cfRule type="cellIs" dxfId="12525" priority="11667" operator="lessThan">
      <formula>0.95</formula>
    </cfRule>
    <cfRule type="cellIs" dxfId="12524" priority="11668" operator="lessThan">
      <formula>0.95</formula>
    </cfRule>
  </conditionalFormatting>
  <conditionalFormatting sqref="L54">
    <cfRule type="cellIs" dxfId="12523" priority="11658" operator="greaterThan">
      <formula>0.99</formula>
    </cfRule>
    <cfRule type="cellIs" dxfId="12522" priority="11659" operator="between">
      <formula>0.95</formula>
      <formula>1</formula>
    </cfRule>
    <cfRule type="cellIs" dxfId="12521" priority="11660" operator="lessThan">
      <formula>0.96</formula>
    </cfRule>
    <cfRule type="cellIs" dxfId="12520" priority="11661" operator="greaterThan">
      <formula>0.99</formula>
    </cfRule>
    <cfRule type="cellIs" dxfId="12519" priority="11662" operator="between">
      <formula>0.95</formula>
      <formula>1</formula>
    </cfRule>
    <cfRule type="cellIs" dxfId="12518" priority="11663" operator="greaterThan">
      <formula>0.99</formula>
    </cfRule>
  </conditionalFormatting>
  <conditionalFormatting sqref="L54">
    <cfRule type="cellIs" dxfId="12517" priority="11655" operator="greaterThan">
      <formula>0.99</formula>
    </cfRule>
    <cfRule type="cellIs" dxfId="12516" priority="11656" operator="between">
      <formula>0.95</formula>
      <formula>0.99</formula>
    </cfRule>
    <cfRule type="cellIs" dxfId="12515" priority="11657" operator="greaterThan">
      <formula>0.96</formula>
    </cfRule>
  </conditionalFormatting>
  <conditionalFormatting sqref="L54">
    <cfRule type="cellIs" dxfId="12514" priority="11645" operator="greaterThan">
      <formula>0.99</formula>
    </cfRule>
    <cfRule type="cellIs" dxfId="12513" priority="11646" operator="greaterThan">
      <formula>0.99</formula>
    </cfRule>
    <cfRule type="cellIs" dxfId="12512" priority="11647" operator="between">
      <formula>0.95</formula>
      <formula>1</formula>
    </cfRule>
    <cfRule type="cellIs" dxfId="12511" priority="11648" operator="lessThan">
      <formula>0.96</formula>
    </cfRule>
    <cfRule type="cellIs" dxfId="12510" priority="11649" operator="greaterThan">
      <formula>0.99</formula>
    </cfRule>
    <cfRule type="cellIs" dxfId="12509" priority="11650" operator="between">
      <formula>0.95</formula>
      <formula>1</formula>
    </cfRule>
    <cfRule type="cellIs" dxfId="12508" priority="11651" operator="lessThan">
      <formula>0.96</formula>
    </cfRule>
    <cfRule type="cellIs" dxfId="12507" priority="11652" operator="greaterThan">
      <formula>0.99</formula>
    </cfRule>
    <cfRule type="cellIs" dxfId="12506" priority="11653" operator="between">
      <formula>0.95</formula>
      <formula>1</formula>
    </cfRule>
    <cfRule type="cellIs" dxfId="12505" priority="11654" operator="lessThan">
      <formula>0.96</formula>
    </cfRule>
  </conditionalFormatting>
  <conditionalFormatting sqref="L54">
    <cfRule type="cellIs" dxfId="12504" priority="11640" operator="greaterThan">
      <formula>0.99</formula>
    </cfRule>
    <cfRule type="cellIs" dxfId="12503" priority="11641" operator="between">
      <formula>0.95</formula>
      <formula>1</formula>
    </cfRule>
    <cfRule type="cellIs" dxfId="12502" priority="11642" operator="lessThan">
      <formula>0.96</formula>
    </cfRule>
    <cfRule type="cellIs" dxfId="12501" priority="11643" operator="greaterThan">
      <formula>0.99</formula>
    </cfRule>
    <cfRule type="cellIs" dxfId="12500" priority="11644" operator="between">
      <formula>0.95</formula>
      <formula>1</formula>
    </cfRule>
  </conditionalFormatting>
  <conditionalFormatting sqref="L54">
    <cfRule type="cellIs" dxfId="12499" priority="11637" operator="greaterThan">
      <formula>0.99</formula>
    </cfRule>
    <cfRule type="cellIs" dxfId="12498" priority="11638" operator="between">
      <formula>0.95</formula>
      <formula>1</formula>
    </cfRule>
    <cfRule type="cellIs" dxfId="12497" priority="11639" operator="greaterThan">
      <formula>0.99</formula>
    </cfRule>
  </conditionalFormatting>
  <conditionalFormatting sqref="L54">
    <cfRule type="cellIs" dxfId="12496" priority="11629" operator="greaterThan">
      <formula>0.99</formula>
    </cfRule>
    <cfRule type="cellIs" dxfId="12495" priority="11630" operator="between">
      <formula>0.95</formula>
      <formula>1</formula>
    </cfRule>
    <cfRule type="cellIs" dxfId="12494" priority="11631" operator="lessThan">
      <formula>0.96</formula>
    </cfRule>
    <cfRule type="cellIs" dxfId="12493" priority="11632" operator="lessThan">
      <formula>0.96</formula>
    </cfRule>
    <cfRule type="cellIs" dxfId="12492" priority="11633" operator="greaterThan">
      <formula>0.99</formula>
    </cfRule>
    <cfRule type="cellIs" dxfId="12491" priority="11634" operator="greaterThan">
      <formula>0.99</formula>
    </cfRule>
    <cfRule type="cellIs" dxfId="12490" priority="11635" operator="between">
      <formula>0.95</formula>
      <formula>1</formula>
    </cfRule>
    <cfRule type="cellIs" dxfId="12489" priority="11636" operator="lessThan">
      <formula>0.96</formula>
    </cfRule>
  </conditionalFormatting>
  <conditionalFormatting sqref="L54">
    <cfRule type="cellIs" dxfId="12488" priority="11625" operator="lessThan">
      <formula>0.96</formula>
    </cfRule>
    <cfRule type="cellIs" dxfId="12487" priority="11626" operator="between">
      <formula>0.95</formula>
      <formula>0.99</formula>
    </cfRule>
    <cfRule type="cellIs" dxfId="12486" priority="11627" operator="between">
      <formula>0.95</formula>
      <formula>1</formula>
    </cfRule>
    <cfRule type="cellIs" dxfId="12485" priority="11628" operator="between">
      <formula>0.95</formula>
      <formula>0.99</formula>
    </cfRule>
  </conditionalFormatting>
  <conditionalFormatting sqref="L54">
    <cfRule type="cellIs" dxfId="12484" priority="11621" operator="greaterThan">
      <formula>0.99</formula>
    </cfRule>
    <cfRule type="cellIs" dxfId="12483" priority="11622" operator="between">
      <formula>0.95</formula>
      <formula>1</formula>
    </cfRule>
    <cfRule type="cellIs" dxfId="12482" priority="11623" operator="lessThan">
      <formula>0.96</formula>
    </cfRule>
    <cfRule type="cellIs" dxfId="12481" priority="11624" operator="lessThan">
      <formula>0.95</formula>
    </cfRule>
  </conditionalFormatting>
  <conditionalFormatting sqref="L54">
    <cfRule type="cellIs" dxfId="12480" priority="11617" operator="greaterThan">
      <formula>0.99</formula>
    </cfRule>
    <cfRule type="cellIs" dxfId="12479" priority="11618" operator="between">
      <formula>0.95</formula>
      <formula>1</formula>
    </cfRule>
    <cfRule type="cellIs" dxfId="12478" priority="11619" operator="lessThan">
      <formula>0.96</formula>
    </cfRule>
    <cfRule type="cellIs" dxfId="12477" priority="11620" operator="lessThan">
      <formula>0.96</formula>
    </cfRule>
  </conditionalFormatting>
  <conditionalFormatting sqref="L54">
    <cfRule type="cellIs" dxfId="12476" priority="11608" operator="greaterThan">
      <formula>0.99</formula>
    </cfRule>
    <cfRule type="cellIs" dxfId="12475" priority="11609" operator="between">
      <formula>0.95</formula>
      <formula>1</formula>
    </cfRule>
    <cfRule type="cellIs" dxfId="12474" priority="11610" operator="lessThan">
      <formula>0.96</formula>
    </cfRule>
    <cfRule type="cellIs" dxfId="12473" priority="11611" operator="greaterThan">
      <formula>0.99</formula>
    </cfRule>
    <cfRule type="cellIs" dxfId="12472" priority="11612" operator="between">
      <formula>0.95</formula>
      <formula>1</formula>
    </cfRule>
    <cfRule type="cellIs" dxfId="12471" priority="11613" operator="between">
      <formula>0.95</formula>
      <formula>0</formula>
    </cfRule>
    <cfRule type="cellIs" dxfId="12470" priority="11614" operator="greaterThan">
      <formula>0.99</formula>
    </cfRule>
    <cfRule type="cellIs" dxfId="12469" priority="11615" operator="between">
      <formula>0.95</formula>
      <formula>1</formula>
    </cfRule>
    <cfRule type="cellIs" dxfId="12468" priority="11616" operator="lessThan">
      <formula>0.96</formula>
    </cfRule>
  </conditionalFormatting>
  <conditionalFormatting sqref="L54">
    <cfRule type="cellIs" dxfId="12467" priority="11607" operator="between">
      <formula>0.95</formula>
      <formula>1</formula>
    </cfRule>
  </conditionalFormatting>
  <conditionalFormatting sqref="L54">
    <cfRule type="cellIs" dxfId="12466" priority="11604" operator="greaterThan">
      <formula>0.95</formula>
    </cfRule>
    <cfRule type="cellIs" dxfId="12465" priority="11605" operator="between">
      <formula>0.95</formula>
      <formula>1</formula>
    </cfRule>
    <cfRule type="cellIs" dxfId="12464" priority="11606" operator="lessThan">
      <formula>0.96</formula>
    </cfRule>
  </conditionalFormatting>
  <conditionalFormatting sqref="L54">
    <cfRule type="cellIs" dxfId="12463" priority="11603" operator="greaterThan">
      <formula>0.99</formula>
    </cfRule>
  </conditionalFormatting>
  <conditionalFormatting sqref="L54">
    <cfRule type="cellIs" dxfId="12462" priority="11597" operator="greaterThan">
      <formula>0.99</formula>
    </cfRule>
    <cfRule type="cellIs" dxfId="12461" priority="11598" operator="between">
      <formula>0.95</formula>
      <formula>1</formula>
    </cfRule>
    <cfRule type="cellIs" dxfId="12460" priority="11599" operator="lessThan">
      <formula>0.96</formula>
    </cfRule>
    <cfRule type="cellIs" dxfId="12459" priority="11600" operator="lessThan">
      <formula>0.96</formula>
    </cfRule>
    <cfRule type="cellIs" dxfId="12458" priority="11601" operator="between">
      <formula>0.95</formula>
      <formula>1</formula>
    </cfRule>
    <cfRule type="cellIs" dxfId="12457" priority="11602" operator="lessThan">
      <formula>0.96</formula>
    </cfRule>
  </conditionalFormatting>
  <conditionalFormatting sqref="L54">
    <cfRule type="cellIs" dxfId="12456" priority="11590" operator="lessThan">
      <formula>0.96</formula>
    </cfRule>
    <cfRule type="cellIs" dxfId="12455" priority="11591" operator="greaterThan">
      <formula>0.99</formula>
    </cfRule>
    <cfRule type="cellIs" dxfId="12454" priority="11592" operator="greaterThan">
      <formula>0.99</formula>
    </cfRule>
    <cfRule type="cellIs" dxfId="12453" priority="11593" operator="between">
      <formula>0.95</formula>
      <formula>1</formula>
    </cfRule>
    <cfRule type="cellIs" dxfId="12452" priority="11594" operator="greaterThan">
      <formula>0.99</formula>
    </cfRule>
    <cfRule type="cellIs" dxfId="12451" priority="11595" operator="between">
      <formula>0.95</formula>
      <formula>1</formula>
    </cfRule>
    <cfRule type="cellIs" dxfId="12450" priority="11596" operator="lessThan">
      <formula>0.96</formula>
    </cfRule>
  </conditionalFormatting>
  <conditionalFormatting sqref="L54">
    <cfRule type="cellIs" dxfId="12449" priority="11588" operator="lessThan">
      <formula>0.96</formula>
    </cfRule>
    <cfRule type="cellIs" dxfId="12448" priority="11589" operator="lessThan">
      <formula>0.96</formula>
    </cfRule>
  </conditionalFormatting>
  <conditionalFormatting sqref="L54">
    <cfRule type="cellIs" dxfId="12447" priority="11581" operator="lessThan">
      <formula>0.96</formula>
    </cfRule>
    <cfRule type="cellIs" dxfId="12446" priority="11582" operator="greaterThan">
      <formula>0.99</formula>
    </cfRule>
    <cfRule type="cellIs" dxfId="12445" priority="11583" operator="between">
      <formula>0.95</formula>
      <formula>1</formula>
    </cfRule>
    <cfRule type="cellIs" dxfId="12444" priority="11584" operator="lessThan">
      <formula>0.96</formula>
    </cfRule>
    <cfRule type="cellIs" dxfId="12443" priority="11585" operator="greaterThan">
      <formula>0.99</formula>
    </cfRule>
    <cfRule type="cellIs" dxfId="12442" priority="11586" operator="between">
      <formula>0.95</formula>
      <formula>1</formula>
    </cfRule>
    <cfRule type="cellIs" dxfId="12441" priority="11587" operator="lessThan">
      <formula>0.96</formula>
    </cfRule>
  </conditionalFormatting>
  <conditionalFormatting sqref="L54">
    <cfRule type="cellIs" dxfId="12440" priority="11577" operator="between">
      <formula>0.95</formula>
      <formula>1</formula>
    </cfRule>
    <cfRule type="cellIs" dxfId="12439" priority="11578" operator="greaterThan">
      <formula>0.99</formula>
    </cfRule>
    <cfRule type="cellIs" dxfId="12438" priority="11579" operator="between">
      <formula>0.95</formula>
      <formula>1</formula>
    </cfRule>
    <cfRule type="cellIs" dxfId="12437" priority="11580" operator="lessThan">
      <formula>0.96</formula>
    </cfRule>
  </conditionalFormatting>
  <conditionalFormatting sqref="L54">
    <cfRule type="cellIs" dxfId="12436" priority="11574" operator="greaterThan">
      <formula>0.99</formula>
    </cfRule>
    <cfRule type="cellIs" dxfId="12435" priority="11575" operator="greaterThan">
      <formula>0.99</formula>
    </cfRule>
    <cfRule type="cellIs" dxfId="12434" priority="11576" operator="lessThan">
      <formula>0.96</formula>
    </cfRule>
  </conditionalFormatting>
  <conditionalFormatting sqref="L54">
    <cfRule type="cellIs" dxfId="12433" priority="11573" operator="between">
      <formula>0.99</formula>
      <formula>1</formula>
    </cfRule>
  </conditionalFormatting>
  <conditionalFormatting sqref="L54">
    <cfRule type="cellIs" dxfId="12432" priority="11571" operator="greaterThan">
      <formula>0</formula>
    </cfRule>
    <cfRule type="cellIs" dxfId="12431" priority="11572" operator="lessThan">
      <formula>0</formula>
    </cfRule>
  </conditionalFormatting>
  <conditionalFormatting sqref="L54">
    <cfRule type="cellIs" dxfId="12430" priority="11569" operator="greaterThan">
      <formula>0.99</formula>
    </cfRule>
    <cfRule type="cellIs" dxfId="12429" priority="11570" operator="greaterThan">
      <formula>0.99</formula>
    </cfRule>
  </conditionalFormatting>
  <conditionalFormatting sqref="L54">
    <cfRule type="cellIs" dxfId="12428" priority="11561" operator="greaterThan">
      <formula>0.99</formula>
    </cfRule>
    <cfRule type="cellIs" dxfId="12427" priority="11562" operator="between">
      <formula>0.95</formula>
      <formula>1</formula>
    </cfRule>
    <cfRule type="cellIs" dxfId="12426" priority="11563" operator="greaterThan">
      <formula>0.99</formula>
    </cfRule>
    <cfRule type="cellIs" dxfId="12425" priority="11564" operator="between">
      <formula>0.95</formula>
      <formula>1</formula>
    </cfRule>
    <cfRule type="cellIs" dxfId="12424" priority="11565" operator="lessThan">
      <formula>0.96</formula>
    </cfRule>
    <cfRule type="cellIs" dxfId="12423" priority="11566" operator="greaterThan">
      <formula>0.99</formula>
    </cfRule>
    <cfRule type="cellIs" dxfId="12422" priority="11567" operator="between">
      <formula>0.95</formula>
      <formula>1</formula>
    </cfRule>
    <cfRule type="cellIs" dxfId="12421" priority="11568" operator="lessThan">
      <formula>0.96</formula>
    </cfRule>
  </conditionalFormatting>
  <conditionalFormatting sqref="L54">
    <cfRule type="cellIs" dxfId="12420" priority="11559" operator="between">
      <formula>0.95</formula>
      <formula>1</formula>
    </cfRule>
    <cfRule type="cellIs" dxfId="12419" priority="11560" operator="lessThan">
      <formula>0.96</formula>
    </cfRule>
  </conditionalFormatting>
  <conditionalFormatting sqref="L54">
    <cfRule type="cellIs" dxfId="12418" priority="11552" operator="greaterThan">
      <formula>0.99</formula>
    </cfRule>
    <cfRule type="cellIs" dxfId="12417" priority="11553" operator="greaterThan">
      <formula>0.99</formula>
    </cfRule>
    <cfRule type="cellIs" dxfId="12416" priority="11554" operator="between">
      <formula>0.95</formula>
      <formula>1</formula>
    </cfRule>
    <cfRule type="cellIs" dxfId="12415" priority="11555" operator="lessThan">
      <formula>0.96</formula>
    </cfRule>
    <cfRule type="cellIs" dxfId="12414" priority="11556" operator="greaterThan">
      <formula>0.99</formula>
    </cfRule>
    <cfRule type="cellIs" dxfId="12413" priority="11557" operator="between">
      <formula>0.95</formula>
      <formula>1</formula>
    </cfRule>
    <cfRule type="cellIs" dxfId="12412" priority="11558" operator="lessThan">
      <formula>0.96</formula>
    </cfRule>
  </conditionalFormatting>
  <conditionalFormatting sqref="L54">
    <cfRule type="cellIs" dxfId="12411" priority="11544" operator="greaterThan">
      <formula>0.99</formula>
    </cfRule>
    <cfRule type="cellIs" dxfId="12410" priority="11545" operator="between">
      <formula>0.95</formula>
      <formula>1</formula>
    </cfRule>
    <cfRule type="cellIs" dxfId="12409" priority="11546" operator="lessThan">
      <formula>0.96</formula>
    </cfRule>
    <cfRule type="cellIs" dxfId="12408" priority="11547" operator="lessThan">
      <formula>0.96</formula>
    </cfRule>
    <cfRule type="cellIs" dxfId="12407" priority="11548" operator="greaterThan">
      <formula>0.99</formula>
    </cfRule>
    <cfRule type="cellIs" dxfId="12406" priority="11549" operator="between">
      <formula>0.95</formula>
      <formula>1</formula>
    </cfRule>
    <cfRule type="cellIs" dxfId="12405" priority="11550" operator="lessThan">
      <formula>0.96</formula>
    </cfRule>
    <cfRule type="cellIs" dxfId="12404" priority="11551" operator="greaterThan">
      <formula>0.99</formula>
    </cfRule>
  </conditionalFormatting>
  <conditionalFormatting sqref="L54">
    <cfRule type="cellIs" dxfId="12403" priority="11540" operator="greaterThan">
      <formula>0.99</formula>
    </cfRule>
    <cfRule type="cellIs" dxfId="12402" priority="11541" operator="greaterThan">
      <formula>0.99</formula>
    </cfRule>
    <cfRule type="cellIs" dxfId="12401" priority="11542" operator="between">
      <formula>0.95</formula>
      <formula>1</formula>
    </cfRule>
    <cfRule type="cellIs" dxfId="12400" priority="11543" operator="lessThan">
      <formula>0.96</formula>
    </cfRule>
  </conditionalFormatting>
  <conditionalFormatting sqref="L54">
    <cfRule type="cellIs" dxfId="12399" priority="11539" operator="greaterThan">
      <formula>0.99</formula>
    </cfRule>
  </conditionalFormatting>
  <conditionalFormatting sqref="L54">
    <cfRule type="cellIs" dxfId="12398" priority="11535" operator="greaterThan">
      <formula>0.99</formula>
    </cfRule>
    <cfRule type="cellIs" dxfId="12397" priority="11536" operator="between">
      <formula>0.95</formula>
      <formula>1</formula>
    </cfRule>
    <cfRule type="cellIs" dxfId="12396" priority="11537" operator="lessThan">
      <formula>0.96</formula>
    </cfRule>
    <cfRule type="cellIs" dxfId="12395" priority="11538" operator="greaterThan">
      <formula>0.96</formula>
    </cfRule>
  </conditionalFormatting>
  <conditionalFormatting sqref="L54">
    <cfRule type="cellIs" dxfId="12394" priority="11528" operator="greaterThan">
      <formula>0.99</formula>
    </cfRule>
    <cfRule type="cellIs" dxfId="12393" priority="11529" operator="between">
      <formula>0.95</formula>
      <formula>1</formula>
    </cfRule>
    <cfRule type="cellIs" dxfId="12392" priority="11530" operator="lessThan">
      <formula>0.96</formula>
    </cfRule>
    <cfRule type="cellIs" dxfId="12391" priority="11531" operator="lessThan">
      <formula>0.96</formula>
    </cfRule>
    <cfRule type="cellIs" dxfId="12390" priority="11532" operator="greaterThan">
      <formula>0.99</formula>
    </cfRule>
    <cfRule type="cellIs" dxfId="12389" priority="11533" operator="between">
      <formula>0.95</formula>
      <formula>1</formula>
    </cfRule>
    <cfRule type="cellIs" dxfId="12388" priority="11534" operator="lessThan">
      <formula>0.96</formula>
    </cfRule>
  </conditionalFormatting>
  <conditionalFormatting sqref="L54">
    <cfRule type="cellIs" dxfId="12387" priority="11523" operator="between">
      <formula>0.96</formula>
      <formula>1</formula>
    </cfRule>
    <cfRule type="cellIs" dxfId="12386" priority="11524" operator="lessThan">
      <formula>0.99</formula>
    </cfRule>
    <cfRule type="cellIs" dxfId="12385" priority="11525" operator="greaterThan">
      <formula>0.99</formula>
    </cfRule>
    <cfRule type="cellIs" dxfId="12384" priority="11526" operator="lessThan">
      <formula>0.99</formula>
    </cfRule>
    <cfRule type="cellIs" dxfId="12383" priority="11527" operator="greaterThan">
      <formula>0.99</formula>
    </cfRule>
  </conditionalFormatting>
  <conditionalFormatting sqref="L54">
    <cfRule type="cellIs" dxfId="12382" priority="11518" operator="between">
      <formula>0.95</formula>
      <formula>1</formula>
    </cfRule>
    <cfRule type="cellIs" dxfId="12381" priority="11519" operator="lessThan">
      <formula>0.96</formula>
    </cfRule>
    <cfRule type="cellIs" dxfId="12380" priority="11520" operator="greaterThan">
      <formula>0.99</formula>
    </cfRule>
    <cfRule type="cellIs" dxfId="12379" priority="11521" operator="between">
      <formula>0.95</formula>
      <formula>1</formula>
    </cfRule>
    <cfRule type="cellIs" dxfId="12378" priority="11522" operator="lessThan">
      <formula>0.96</formula>
    </cfRule>
  </conditionalFormatting>
  <conditionalFormatting sqref="L54">
    <cfRule type="cellIs" dxfId="12377" priority="11512" operator="greaterThan">
      <formula>0.99</formula>
    </cfRule>
    <cfRule type="cellIs" dxfId="12376" priority="11513" operator="between">
      <formula>0.95</formula>
      <formula>1</formula>
    </cfRule>
    <cfRule type="cellIs" dxfId="12375" priority="11514" operator="lessThan">
      <formula>0.96</formula>
    </cfRule>
    <cfRule type="cellIs" dxfId="12374" priority="11515" operator="greaterThan">
      <formula>0.99</formula>
    </cfRule>
    <cfRule type="cellIs" dxfId="12373" priority="11516" operator="between">
      <formula>0.95</formula>
      <formula>1</formula>
    </cfRule>
    <cfRule type="cellIs" dxfId="12372" priority="11517" operator="lessThan">
      <formula>0.96</formula>
    </cfRule>
  </conditionalFormatting>
  <conditionalFormatting sqref="L54">
    <cfRule type="cellIs" dxfId="12371" priority="11510" operator="greaterThan">
      <formula>0.99</formula>
    </cfRule>
    <cfRule type="cellIs" dxfId="12370" priority="11511" operator="between">
      <formula>0.95</formula>
      <formula>1</formula>
    </cfRule>
  </conditionalFormatting>
  <conditionalFormatting sqref="L54">
    <cfRule type="cellIs" dxfId="12369" priority="11509" operator="lessThan">
      <formula>0.96</formula>
    </cfRule>
  </conditionalFormatting>
  <conditionalFormatting sqref="L54">
    <cfRule type="cellIs" dxfId="12368" priority="11506" operator="greaterThan">
      <formula>0.99</formula>
    </cfRule>
    <cfRule type="cellIs" dxfId="12367" priority="11507" operator="between">
      <formula>0.95</formula>
      <formula>1</formula>
    </cfRule>
    <cfRule type="cellIs" dxfId="12366" priority="11508" operator="lessThan">
      <formula>0.96</formula>
    </cfRule>
  </conditionalFormatting>
  <conditionalFormatting sqref="L54">
    <cfRule type="cellIs" dxfId="12365" priority="11501" operator="greaterThan">
      <formula>0.99</formula>
    </cfRule>
    <cfRule type="cellIs" dxfId="12364" priority="11502" operator="between">
      <formula>0.95</formula>
      <formula>1</formula>
    </cfRule>
    <cfRule type="cellIs" dxfId="12363" priority="11503" operator="lessThan">
      <formula>0.96</formula>
    </cfRule>
    <cfRule type="cellIs" dxfId="12362" priority="11504" operator="greaterThan">
      <formula>0.99</formula>
    </cfRule>
    <cfRule type="cellIs" dxfId="12361" priority="11505" operator="lessThan">
      <formula>0.96</formula>
    </cfRule>
  </conditionalFormatting>
  <conditionalFormatting sqref="L54">
    <cfRule type="top10" dxfId="12360" priority="11701" rank="10"/>
    <cfRule type="cellIs" dxfId="12359" priority="11702" operator="greaterThan">
      <formula>0.99</formula>
    </cfRule>
    <cfRule type="top10" dxfId="12358" priority="11703" rank="10"/>
    <cfRule type="cellIs" dxfId="12357" priority="11704" operator="lessThan">
      <formula>0.96</formula>
    </cfRule>
    <cfRule type="top10" dxfId="12356" priority="11705" percent="1" rank="99"/>
    <cfRule type="cellIs" dxfId="12355" priority="11706" operator="lessThan">
      <formula>0.96</formula>
    </cfRule>
  </conditionalFormatting>
  <conditionalFormatting sqref="L54">
    <cfRule type="top10" dxfId="12354" priority="11707" rank="10"/>
  </conditionalFormatting>
  <conditionalFormatting sqref="L54">
    <cfRule type="cellIs" dxfId="12353" priority="11708" operator="greaterThan">
      <formula>0.99</formula>
    </cfRule>
    <cfRule type="cellIs" dxfId="12352" priority="11709" operator="between">
      <formula>0.95</formula>
      <formula>1</formula>
    </cfRule>
    <cfRule type="cellIs" dxfId="12351" priority="11710" operator="lessThan">
      <formula>0.96</formula>
    </cfRule>
    <cfRule type="cellIs" dxfId="12350" priority="11711" operator="lessThan">
      <formula>0.96</formula>
    </cfRule>
    <cfRule type="top10" dxfId="12349" priority="11712" percent="1" rank="10"/>
  </conditionalFormatting>
  <conditionalFormatting sqref="L54">
    <cfRule type="cellIs" dxfId="12348" priority="11713" operator="lessThan">
      <formula>1</formula>
    </cfRule>
    <cfRule type="cellIs" dxfId="12347" priority="11714" operator="between">
      <formula>0.95</formula>
      <formula>1</formula>
    </cfRule>
    <cfRule type="cellIs" dxfId="12346" priority="11715" operator="lessThan">
      <formula>0.96</formula>
    </cfRule>
    <cfRule type="cellIs" dxfId="12345" priority="11716" operator="between">
      <formula>0.95</formula>
      <formula>1</formula>
    </cfRule>
    <cfRule type="cellIs" dxfId="12344" priority="11717" operator="between">
      <formula>0.95</formula>
      <formula>1</formula>
    </cfRule>
    <cfRule type="top10" dxfId="12343" priority="11718" percent="1" rank="10"/>
    <cfRule type="top10" dxfId="12342" priority="11719" percent="1" rank="10"/>
    <cfRule type="cellIs" dxfId="12341" priority="11720" operator="lessThan">
      <formula>0.96</formula>
    </cfRule>
    <cfRule type="top10" dxfId="12340" priority="11721" percent="1" rank="10"/>
  </conditionalFormatting>
  <conditionalFormatting sqref="L54">
    <cfRule type="top10" dxfId="12339" priority="11722" percent="1" rank="10"/>
    <cfRule type="cellIs" dxfId="12338" priority="11723" operator="lessThan">
      <formula>0.96</formula>
    </cfRule>
    <cfRule type="top10" dxfId="12337" priority="11724" percent="1" rank="10"/>
  </conditionalFormatting>
  <conditionalFormatting sqref="L54">
    <cfRule type="top10" dxfId="12336" priority="11725" rank="10"/>
  </conditionalFormatting>
  <conditionalFormatting sqref="L54">
    <cfRule type="top10" dxfId="12335" priority="11726" rank="10"/>
    <cfRule type="top10" dxfId="12334" priority="11727" rank="10"/>
    <cfRule type="top10" dxfId="12333" priority="11728" rank="10"/>
  </conditionalFormatting>
  <conditionalFormatting sqref="L54">
    <cfRule type="cellIs" dxfId="12332" priority="11729" operator="between">
      <formula>0.95</formula>
      <formula>1</formula>
    </cfRule>
    <cfRule type="cellIs" dxfId="12331" priority="11730" operator="lessThan">
      <formula>0.96</formula>
    </cfRule>
    <cfRule type="cellIs" dxfId="12330" priority="11731" operator="between">
      <formula>0.95</formula>
      <formula>1</formula>
    </cfRule>
    <cfRule type="cellIs" dxfId="12329" priority="11732" operator="between">
      <formula>0.95</formula>
      <formula>1</formula>
    </cfRule>
    <cfRule type="top10" dxfId="12328" priority="11733" percent="1" rank="10"/>
    <cfRule type="top10" dxfId="12327" priority="11734" percent="1" rank="10"/>
    <cfRule type="cellIs" dxfId="12326" priority="11735" operator="lessThan">
      <formula>0.96</formula>
    </cfRule>
    <cfRule type="top10" dxfId="12325" priority="11736" percent="1" rank="10"/>
  </conditionalFormatting>
  <conditionalFormatting sqref="L54">
    <cfRule type="top10" dxfId="12324" priority="11737" rank="10"/>
    <cfRule type="top10" dxfId="12323" priority="11738" rank="10"/>
    <cfRule type="cellIs" dxfId="12322" priority="11739" operator="lessThan">
      <formula>0.96</formula>
    </cfRule>
    <cfRule type="cellIs" dxfId="12321" priority="11740" operator="between">
      <formula>0.95</formula>
      <formula>1</formula>
    </cfRule>
    <cfRule type="cellIs" dxfId="12320" priority="11741" operator="between">
      <formula>0.95</formula>
      <formula>1</formula>
    </cfRule>
    <cfRule type="top10" dxfId="12319" priority="11742" percent="1" rank="10"/>
    <cfRule type="top10" dxfId="12318" priority="11743" percent="1" rank="10"/>
    <cfRule type="cellIs" dxfId="12317" priority="11744" operator="lessThan">
      <formula>0.96</formula>
    </cfRule>
    <cfRule type="top10" dxfId="12316" priority="11745" percent="1" rank="10"/>
  </conditionalFormatting>
  <conditionalFormatting sqref="L54">
    <cfRule type="cellIs" dxfId="12315" priority="11746" operator="lessThan">
      <formula>0.96</formula>
    </cfRule>
    <cfRule type="cellIs" dxfId="12314" priority="11747" operator="between">
      <formula>0.95</formula>
      <formula>1</formula>
    </cfRule>
    <cfRule type="cellIs" dxfId="12313" priority="11748" operator="between">
      <formula>0.95</formula>
      <formula>1</formula>
    </cfRule>
    <cfRule type="top10" dxfId="12312" priority="11749" percent="1" rank="10"/>
    <cfRule type="top10" dxfId="12311" priority="11750" percent="1" rank="10"/>
    <cfRule type="cellIs" dxfId="12310" priority="11751" operator="lessThan">
      <formula>0.96</formula>
    </cfRule>
    <cfRule type="top10" dxfId="12309" priority="11752" percent="1" rank="10"/>
  </conditionalFormatting>
  <conditionalFormatting sqref="L54">
    <cfRule type="top10" dxfId="12308" priority="11753" percent="1" rank="10"/>
    <cfRule type="top10" dxfId="12307" priority="11754" rank="10"/>
    <cfRule type="top10" dxfId="12306" priority="11755" percent="1" rank="10"/>
  </conditionalFormatting>
  <conditionalFormatting sqref="L54">
    <cfRule type="top10" dxfId="12305" priority="11756" rank="10"/>
    <cfRule type="top10" dxfId="12304" priority="11757" rank="10"/>
  </conditionalFormatting>
  <conditionalFormatting sqref="L54">
    <cfRule type="top10" dxfId="12303" priority="11758" rank="10"/>
    <cfRule type="top10" dxfId="12302" priority="11759" rank="10"/>
    <cfRule type="cellIs" dxfId="12301" priority="11760" operator="between">
      <formula>0.95</formula>
      <formula>1</formula>
    </cfRule>
    <cfRule type="cellIs" dxfId="12300" priority="11761" operator="lessThan">
      <formula>0.96</formula>
    </cfRule>
    <cfRule type="cellIs" dxfId="12299" priority="11762" operator="between">
      <formula>0.95</formula>
      <formula>1</formula>
    </cfRule>
    <cfRule type="cellIs" dxfId="12298" priority="11763" operator="between">
      <formula>0.95</formula>
      <formula>1</formula>
    </cfRule>
    <cfRule type="top10" dxfId="12297" priority="11764" percent="1" rank="10"/>
    <cfRule type="top10" dxfId="12296" priority="11765" percent="1" rank="10"/>
    <cfRule type="cellIs" dxfId="12295" priority="11766" operator="lessThan">
      <formula>0.96</formula>
    </cfRule>
    <cfRule type="top10" dxfId="12294" priority="11767" percent="1" rank="10"/>
  </conditionalFormatting>
  <conditionalFormatting sqref="L54">
    <cfRule type="top10" dxfId="12293" priority="11768" rank="10"/>
    <cfRule type="cellIs" dxfId="12292" priority="11769" operator="lessThan">
      <formula>0.96</formula>
    </cfRule>
    <cfRule type="cellIs" dxfId="12291" priority="11770" operator="between">
      <formula>0.95</formula>
      <formula>1</formula>
    </cfRule>
    <cfRule type="cellIs" dxfId="12290" priority="11771" operator="between">
      <formula>0.95</formula>
      <formula>1</formula>
    </cfRule>
    <cfRule type="top10" dxfId="12289" priority="11772" percent="1" rank="10"/>
    <cfRule type="top10" dxfId="12288" priority="11773" percent="1" rank="10"/>
    <cfRule type="cellIs" dxfId="12287" priority="11774" operator="lessThan">
      <formula>0.96</formula>
    </cfRule>
    <cfRule type="top10" dxfId="12286" priority="11775" percent="1" rank="10"/>
  </conditionalFormatting>
  <conditionalFormatting sqref="L54">
    <cfRule type="top10" dxfId="12285" priority="11776" rank="10"/>
    <cfRule type="cellIs" dxfId="12284" priority="11777" operator="lessThan">
      <formula>0.99</formula>
    </cfRule>
    <cfRule type="top10" dxfId="12283" priority="11778" rank="10"/>
    <cfRule type="cellIs" dxfId="12282" priority="11779" operator="greaterThan">
      <formula>0.99</formula>
    </cfRule>
    <cfRule type="top10" dxfId="12281" priority="11780" percent="1" rank="10"/>
    <cfRule type="top10" dxfId="12280" priority="11781" rank="10"/>
    <cfRule type="cellIs" dxfId="12279" priority="11782" operator="lessThan">
      <formula>0.96</formula>
    </cfRule>
    <cfRule type="cellIs" dxfId="12278" priority="11783" operator="between">
      <formula>0.95</formula>
      <formula>1</formula>
    </cfRule>
    <cfRule type="cellIs" dxfId="12277" priority="11784" operator="between">
      <formula>0.95</formula>
      <formula>1</formula>
    </cfRule>
    <cfRule type="top10" dxfId="12276" priority="11785" percent="1" rank="10"/>
    <cfRule type="top10" dxfId="12275" priority="11786" percent="1" rank="10"/>
    <cfRule type="cellIs" dxfId="12274" priority="11787" operator="lessThan">
      <formula>0.96</formula>
    </cfRule>
    <cfRule type="top10" dxfId="12273" priority="11788" percent="1" rank="10"/>
  </conditionalFormatting>
  <conditionalFormatting sqref="L54">
    <cfRule type="top10" dxfId="12272" priority="11789" rank="10"/>
    <cfRule type="top10" dxfId="12271" priority="11790" rank="10"/>
    <cfRule type="cellIs" dxfId="12270" priority="11791" operator="lessThan">
      <formula>0.99</formula>
    </cfRule>
    <cfRule type="top10" dxfId="12269" priority="11792" rank="10"/>
    <cfRule type="cellIs" dxfId="12268" priority="11793" operator="greaterThan">
      <formula>0.99</formula>
    </cfRule>
    <cfRule type="top10" dxfId="12267" priority="11794" percent="1" rank="10"/>
    <cfRule type="top10" dxfId="12266" priority="11795" rank="10"/>
    <cfRule type="cellIs" dxfId="12265" priority="11796" operator="lessThan">
      <formula>0.96</formula>
    </cfRule>
    <cfRule type="cellIs" dxfId="12264" priority="11797" operator="between">
      <formula>0.95</formula>
      <formula>1</formula>
    </cfRule>
    <cfRule type="cellIs" dxfId="12263" priority="11798" operator="between">
      <formula>0.95</formula>
      <formula>1</formula>
    </cfRule>
    <cfRule type="top10" dxfId="12262" priority="11799" percent="1" rank="10"/>
    <cfRule type="top10" dxfId="12261" priority="11800" percent="1" rank="10"/>
    <cfRule type="cellIs" dxfId="12260" priority="11801" operator="lessThan">
      <formula>0.96</formula>
    </cfRule>
    <cfRule type="top10" dxfId="12259" priority="11802" percent="1" rank="10"/>
  </conditionalFormatting>
  <conditionalFormatting sqref="L54">
    <cfRule type="cellIs" dxfId="12258" priority="11803" operator="between">
      <formula>0.95</formula>
      <formula>1</formula>
    </cfRule>
    <cfRule type="cellIs" dxfId="12257" priority="11804" operator="between">
      <formula>0.95</formula>
      <formula>1</formula>
    </cfRule>
    <cfRule type="top10" dxfId="12256" priority="11805" rank="10"/>
  </conditionalFormatting>
  <conditionalFormatting sqref="L54">
    <cfRule type="cellIs" dxfId="12255" priority="11806" operator="between">
      <formula>0.95</formula>
      <formula>1</formula>
    </cfRule>
    <cfRule type="cellIs" dxfId="12254" priority="11807" operator="between">
      <formula>0.95</formula>
      <formula>1</formula>
    </cfRule>
    <cfRule type="cellIs" dxfId="12253" priority="11808" operator="lessThan">
      <formula>0.96</formula>
    </cfRule>
    <cfRule type="cellIs" dxfId="12252" priority="11809" operator="between">
      <formula>0.95</formula>
      <formula>1</formula>
    </cfRule>
    <cfRule type="cellIs" dxfId="12251" priority="11810" operator="between">
      <formula>0.95</formula>
      <formula>1</formula>
    </cfRule>
    <cfRule type="top10" dxfId="12250" priority="11811" percent="1" rank="10"/>
    <cfRule type="top10" dxfId="12249" priority="11812" percent="1" rank="10"/>
    <cfRule type="cellIs" dxfId="12248" priority="11813" operator="lessThan">
      <formula>0.96</formula>
    </cfRule>
    <cfRule type="top10" dxfId="12247" priority="11814" percent="1" rank="10"/>
  </conditionalFormatting>
  <conditionalFormatting sqref="L54">
    <cfRule type="top10" dxfId="12246" priority="11815" rank="10"/>
    <cfRule type="top10" dxfId="12245" priority="11816" rank="10"/>
    <cfRule type="top10" dxfId="12244" priority="11817" rank="10"/>
    <cfRule type="cellIs" dxfId="12243" priority="11818" operator="lessThan">
      <formula>0.96</formula>
    </cfRule>
    <cfRule type="cellIs" dxfId="12242" priority="11819" operator="between">
      <formula>0.95</formula>
      <formula>1</formula>
    </cfRule>
    <cfRule type="cellIs" dxfId="12241" priority="11820" operator="between">
      <formula>0.95</formula>
      <formula>1</formula>
    </cfRule>
    <cfRule type="top10" dxfId="12240" priority="11821" percent="1" rank="10"/>
    <cfRule type="top10" dxfId="12239" priority="11822" percent="1" rank="10"/>
    <cfRule type="cellIs" dxfId="12238" priority="11823" operator="lessThan">
      <formula>0.96</formula>
    </cfRule>
    <cfRule type="top10" dxfId="12237" priority="11824" percent="1" rank="10"/>
  </conditionalFormatting>
  <conditionalFormatting sqref="L54">
    <cfRule type="top10" dxfId="12236" priority="11825" percent="1" rank="10"/>
    <cfRule type="top10" dxfId="12235" priority="11826" rank="10"/>
    <cfRule type="top10" dxfId="12234" priority="11827" rank="10"/>
    <cfRule type="cellIs" dxfId="12233" priority="11828" operator="lessThan">
      <formula>0.99</formula>
    </cfRule>
    <cfRule type="top10" dxfId="12232" priority="11829" rank="10"/>
    <cfRule type="cellIs" dxfId="12231" priority="11830" operator="greaterThan">
      <formula>0.99</formula>
    </cfRule>
    <cfRule type="top10" dxfId="12230" priority="11831" percent="1" rank="10"/>
    <cfRule type="top10" dxfId="12229" priority="11832" rank="10"/>
    <cfRule type="cellIs" dxfId="12228" priority="11833" operator="lessThan">
      <formula>0.96</formula>
    </cfRule>
    <cfRule type="cellIs" dxfId="12227" priority="11834" operator="between">
      <formula>0.95</formula>
      <formula>1</formula>
    </cfRule>
    <cfRule type="cellIs" dxfId="12226" priority="11835" operator="between">
      <formula>0.95</formula>
      <formula>1</formula>
    </cfRule>
    <cfRule type="top10" dxfId="12225" priority="11836" percent="1" rank="10"/>
    <cfRule type="top10" dxfId="12224" priority="11837" percent="1" rank="10"/>
    <cfRule type="cellIs" dxfId="12223" priority="11838" operator="lessThan">
      <formula>0.96</formula>
    </cfRule>
    <cfRule type="top10" dxfId="12222" priority="11839" percent="1" rank="10"/>
  </conditionalFormatting>
  <conditionalFormatting sqref="L54">
    <cfRule type="top10" dxfId="12221" priority="11840" percent="1" rank="10"/>
  </conditionalFormatting>
  <conditionalFormatting sqref="L54">
    <cfRule type="top10" dxfId="12220" priority="11841" rank="10"/>
    <cfRule type="top10" dxfId="12219" priority="11842" percent="1" rank="10"/>
  </conditionalFormatting>
  <conditionalFormatting sqref="L54">
    <cfRule type="top10" dxfId="12218" priority="11843" percent="1" rank="10"/>
    <cfRule type="cellIs" dxfId="12217" priority="11844" operator="lessThan">
      <formula>0.96</formula>
    </cfRule>
    <cfRule type="top10" dxfId="12216" priority="11845" rank="10"/>
    <cfRule type="top10" dxfId="12215" priority="11846" percent="1" rank="10"/>
  </conditionalFormatting>
  <conditionalFormatting sqref="L54">
    <cfRule type="top10" dxfId="12214" priority="11847" percent="1" rank="10"/>
    <cfRule type="cellIs" dxfId="12213" priority="11848" operator="between">
      <formula>0.95</formula>
      <formula>1</formula>
    </cfRule>
    <cfRule type="top10" dxfId="12212" priority="11849" percent="1" rank="10"/>
    <cfRule type="cellIs" dxfId="12211" priority="11850" operator="lessThan">
      <formula>0.96</formula>
    </cfRule>
    <cfRule type="top10" dxfId="12210" priority="11851" rank="10"/>
    <cfRule type="top10" dxfId="12209" priority="11852" percent="1" rank="10"/>
  </conditionalFormatting>
  <conditionalFormatting sqref="L54">
    <cfRule type="cellIs" dxfId="12208" priority="11853" operator="between">
      <formula>0.95</formula>
      <formula>1</formula>
    </cfRule>
    <cfRule type="top10" dxfId="12207" priority="11854" percent="1" rank="10"/>
    <cfRule type="cellIs" dxfId="12206" priority="11855" operator="lessThan">
      <formula>0.96</formula>
    </cfRule>
    <cfRule type="top10" dxfId="12205" priority="11856" rank="10"/>
    <cfRule type="top10" dxfId="12204" priority="11857" percent="1" rank="10"/>
  </conditionalFormatting>
  <conditionalFormatting sqref="L54">
    <cfRule type="top10" dxfId="12203" priority="11858" percent="1" rank="10"/>
    <cfRule type="top10" dxfId="12202" priority="11859" percent="1" rank="10"/>
    <cfRule type="cellIs" dxfId="12201" priority="11860" operator="between">
      <formula>0.95</formula>
      <formula>1</formula>
    </cfRule>
    <cfRule type="top10" dxfId="12200" priority="11861" rank="10"/>
    <cfRule type="top10" dxfId="12199" priority="11862" rank="10"/>
    <cfRule type="cellIs" dxfId="12198" priority="11863" operator="lessThan">
      <formula>0.99</formula>
    </cfRule>
    <cfRule type="top10" dxfId="12197" priority="11864" rank="10"/>
    <cfRule type="cellIs" dxfId="12196" priority="11865" operator="greaterThan">
      <formula>0.99</formula>
    </cfRule>
    <cfRule type="top10" dxfId="12195" priority="11866" percent="1" rank="10"/>
    <cfRule type="top10" dxfId="12194" priority="11867" rank="10"/>
    <cfRule type="cellIs" dxfId="12193" priority="11868" operator="lessThan">
      <formula>0.96</formula>
    </cfRule>
    <cfRule type="cellIs" dxfId="12192" priority="11869" operator="between">
      <formula>0.95</formula>
      <formula>1</formula>
    </cfRule>
    <cfRule type="cellIs" dxfId="12191" priority="11870" operator="between">
      <formula>0.95</formula>
      <formula>1</formula>
    </cfRule>
    <cfRule type="top10" dxfId="12190" priority="11871" percent="1" rank="10"/>
    <cfRule type="top10" dxfId="12189" priority="11872" percent="1" rank="10"/>
    <cfRule type="cellIs" dxfId="12188" priority="11873" operator="lessThan">
      <formula>0.96</formula>
    </cfRule>
    <cfRule type="top10" dxfId="12187" priority="11874" percent="1" rank="10"/>
  </conditionalFormatting>
  <conditionalFormatting sqref="L54">
    <cfRule type="top10" dxfId="12186" priority="11875" percent="1" rank="10"/>
    <cfRule type="top10" dxfId="12185" priority="11876" percent="1" rank="10"/>
  </conditionalFormatting>
  <conditionalFormatting sqref="L54">
    <cfRule type="cellIs" dxfId="12184" priority="11877" operator="between">
      <formula>0.95</formula>
      <formula>1</formula>
    </cfRule>
    <cfRule type="cellIs" dxfId="12183" priority="11878" operator="between">
      <formula>0.95</formula>
      <formula>1</formula>
    </cfRule>
    <cfRule type="top10" dxfId="12182" priority="11879" percent="1" rank="10"/>
    <cfRule type="cellIs" dxfId="12181" priority="11880" operator="lessThan">
      <formula>0.96</formula>
    </cfRule>
    <cfRule type="top10" dxfId="12180" priority="11881" rank="10"/>
    <cfRule type="top10" dxfId="12179" priority="11882" percent="1" rank="10"/>
  </conditionalFormatting>
  <conditionalFormatting sqref="L54">
    <cfRule type="top10" dxfId="12178" priority="11883" percent="1" rank="10"/>
    <cfRule type="cellIs" dxfId="12177" priority="11884" operator="greaterThan">
      <formula>0.99</formula>
    </cfRule>
    <cfRule type="top10" dxfId="12176" priority="11885" rank="10"/>
    <cfRule type="top10" dxfId="12175" priority="11886" rank="10"/>
    <cfRule type="cellIs" dxfId="12174" priority="11887" operator="lessThan">
      <formula>0.99</formula>
    </cfRule>
    <cfRule type="top10" dxfId="12173" priority="11888" rank="10"/>
    <cfRule type="cellIs" dxfId="12172" priority="11889" operator="greaterThan">
      <formula>0.99</formula>
    </cfRule>
    <cfRule type="top10" dxfId="12171" priority="11890" percent="1" rank="10"/>
    <cfRule type="top10" dxfId="12170" priority="11891" rank="10"/>
    <cfRule type="cellIs" dxfId="12169" priority="11892" operator="lessThan">
      <formula>0.96</formula>
    </cfRule>
    <cfRule type="cellIs" dxfId="12168" priority="11893" operator="between">
      <formula>0.95</formula>
      <formula>1</formula>
    </cfRule>
    <cfRule type="cellIs" dxfId="12167" priority="11894" operator="between">
      <formula>0.95</formula>
      <formula>1</formula>
    </cfRule>
    <cfRule type="top10" dxfId="12166" priority="11895" percent="1" rank="10"/>
    <cfRule type="top10" dxfId="12165" priority="11896" percent="1" rank="10"/>
    <cfRule type="cellIs" dxfId="12164" priority="11897" operator="lessThan">
      <formula>0.96</formula>
    </cfRule>
    <cfRule type="top10" dxfId="12163" priority="11898" percent="1" rank="10"/>
  </conditionalFormatting>
  <conditionalFormatting sqref="L54">
    <cfRule type="top10" dxfId="12162" priority="11899" percent="1" rank="10"/>
    <cfRule type="cellIs" dxfId="12161" priority="11900" operator="between">
      <formula>0.95</formula>
      <formula>1</formula>
    </cfRule>
    <cfRule type="top10" dxfId="12160" priority="11901" rank="10"/>
    <cfRule type="top10" dxfId="12159" priority="11902" rank="10"/>
    <cfRule type="cellIs" dxfId="12158" priority="11903" operator="lessThan">
      <formula>0.99</formula>
    </cfRule>
    <cfRule type="top10" dxfId="12157" priority="11904" rank="10"/>
    <cfRule type="cellIs" dxfId="12156" priority="11905" operator="greaterThan">
      <formula>0.99</formula>
    </cfRule>
    <cfRule type="top10" dxfId="12155" priority="11906" percent="1" rank="10"/>
    <cfRule type="top10" dxfId="12154" priority="11907" rank="10"/>
    <cfRule type="cellIs" dxfId="12153" priority="11908" operator="lessThan">
      <formula>0.96</formula>
    </cfRule>
    <cfRule type="cellIs" dxfId="12152" priority="11909" operator="between">
      <formula>0.95</formula>
      <formula>1</formula>
    </cfRule>
    <cfRule type="cellIs" dxfId="12151" priority="11910" operator="between">
      <formula>0.95</formula>
      <formula>1</formula>
    </cfRule>
    <cfRule type="top10" dxfId="12150" priority="11911" percent="1" rank="10"/>
    <cfRule type="top10" dxfId="12149" priority="11912" percent="1" rank="10"/>
    <cfRule type="cellIs" dxfId="12148" priority="11913" operator="lessThan">
      <formula>0.96</formula>
    </cfRule>
    <cfRule type="top10" dxfId="12147" priority="11914" percent="1" rank="10"/>
  </conditionalFormatting>
  <conditionalFormatting sqref="L54">
    <cfRule type="cellIs" dxfId="12146" priority="11497" operator="between">
      <formula>0.95</formula>
      <formula>1</formula>
    </cfRule>
    <cfRule type="cellIs" dxfId="12145" priority="11499" operator="between">
      <formula>0.95</formula>
      <formula>1</formula>
    </cfRule>
    <cfRule type="cellIs" dxfId="12144" priority="11500" operator="between">
      <formula>0.95</formula>
      <formula>1</formula>
    </cfRule>
  </conditionalFormatting>
  <conditionalFormatting sqref="L42">
    <cfRule type="top10" dxfId="12143" priority="14163" rank="10"/>
    <cfRule type="cellIs" dxfId="12142" priority="14164" operator="greaterThan">
      <formula>0.99</formula>
    </cfRule>
    <cfRule type="top10" dxfId="12141" priority="14165" rank="10"/>
    <cfRule type="cellIs" dxfId="12140" priority="14166" operator="lessThan">
      <formula>0.96</formula>
    </cfRule>
    <cfRule type="top10" dxfId="12139" priority="14167" percent="1" rank="99"/>
    <cfRule type="cellIs" dxfId="12138" priority="14168" operator="lessThan">
      <formula>0.96</formula>
    </cfRule>
  </conditionalFormatting>
  <conditionalFormatting sqref="L42">
    <cfRule type="top10" dxfId="12137" priority="14169" rank="10"/>
  </conditionalFormatting>
  <conditionalFormatting sqref="L42">
    <cfRule type="cellIs" dxfId="12136" priority="14170" operator="greaterThan">
      <formula>0.99</formula>
    </cfRule>
    <cfRule type="cellIs" dxfId="12135" priority="14171" operator="between">
      <formula>0.95</formula>
      <formula>1</formula>
    </cfRule>
    <cfRule type="cellIs" dxfId="12134" priority="14172" operator="lessThan">
      <formula>0.96</formula>
    </cfRule>
    <cfRule type="cellIs" dxfId="12133" priority="14173" operator="lessThan">
      <formula>0.96</formula>
    </cfRule>
    <cfRule type="top10" dxfId="12132" priority="14174" percent="1" rank="10"/>
  </conditionalFormatting>
  <conditionalFormatting sqref="L42">
    <cfRule type="cellIs" dxfId="12131" priority="14175" operator="lessThan">
      <formula>1</formula>
    </cfRule>
    <cfRule type="cellIs" dxfId="12130" priority="14176" operator="between">
      <formula>0.95</formula>
      <formula>1</formula>
    </cfRule>
    <cfRule type="cellIs" dxfId="12129" priority="14177" operator="lessThan">
      <formula>0.96</formula>
    </cfRule>
    <cfRule type="cellIs" dxfId="12128" priority="14178" operator="between">
      <formula>0.95</formula>
      <formula>1</formula>
    </cfRule>
    <cfRule type="cellIs" dxfId="12127" priority="14179" operator="between">
      <formula>0.95</formula>
      <formula>1</formula>
    </cfRule>
    <cfRule type="top10" dxfId="12126" priority="14180" percent="1" rank="10"/>
    <cfRule type="top10" dxfId="12125" priority="14181" percent="1" rank="10"/>
    <cfRule type="cellIs" dxfId="12124" priority="14182" operator="lessThan">
      <formula>0.96</formula>
    </cfRule>
    <cfRule type="top10" dxfId="12123" priority="14183" percent="1" rank="10"/>
  </conditionalFormatting>
  <conditionalFormatting sqref="L42">
    <cfRule type="top10" dxfId="12122" priority="14184" percent="1" rank="10"/>
    <cfRule type="cellIs" dxfId="12121" priority="14185" operator="lessThan">
      <formula>0.96</formula>
    </cfRule>
    <cfRule type="top10" dxfId="12120" priority="14186" percent="1" rank="10"/>
  </conditionalFormatting>
  <conditionalFormatting sqref="L42">
    <cfRule type="top10" dxfId="12119" priority="14187" rank="10"/>
  </conditionalFormatting>
  <conditionalFormatting sqref="L42">
    <cfRule type="top10" dxfId="12118" priority="14188" rank="10"/>
    <cfRule type="top10" dxfId="12117" priority="14189" rank="10"/>
    <cfRule type="top10" dxfId="12116" priority="14190" rank="10"/>
  </conditionalFormatting>
  <conditionalFormatting sqref="L42">
    <cfRule type="cellIs" dxfId="12115" priority="14191" operator="between">
      <formula>0.95</formula>
      <formula>1</formula>
    </cfRule>
    <cfRule type="cellIs" dxfId="12114" priority="14192" operator="lessThan">
      <formula>0.96</formula>
    </cfRule>
    <cfRule type="cellIs" dxfId="12113" priority="14193" operator="between">
      <formula>0.95</formula>
      <formula>1</formula>
    </cfRule>
    <cfRule type="cellIs" dxfId="12112" priority="14194" operator="between">
      <formula>0.95</formula>
      <formula>1</formula>
    </cfRule>
    <cfRule type="top10" dxfId="12111" priority="14195" percent="1" rank="10"/>
    <cfRule type="top10" dxfId="12110" priority="14196" percent="1" rank="10"/>
    <cfRule type="cellIs" dxfId="12109" priority="14197" operator="lessThan">
      <formula>0.96</formula>
    </cfRule>
    <cfRule type="top10" dxfId="12108" priority="14198" percent="1" rank="10"/>
  </conditionalFormatting>
  <conditionalFormatting sqref="L42">
    <cfRule type="top10" dxfId="12107" priority="14199" rank="10"/>
    <cfRule type="top10" dxfId="12106" priority="14200" rank="10"/>
    <cfRule type="cellIs" dxfId="12105" priority="14201" operator="lessThan">
      <formula>0.96</formula>
    </cfRule>
    <cfRule type="cellIs" dxfId="12104" priority="14202" operator="between">
      <formula>0.95</formula>
      <formula>1</formula>
    </cfRule>
    <cfRule type="cellIs" dxfId="12103" priority="14203" operator="between">
      <formula>0.95</formula>
      <formula>1</formula>
    </cfRule>
    <cfRule type="top10" dxfId="12102" priority="14204" percent="1" rank="10"/>
    <cfRule type="top10" dxfId="12101" priority="14205" percent="1" rank="10"/>
    <cfRule type="cellIs" dxfId="12100" priority="14206" operator="lessThan">
      <formula>0.96</formula>
    </cfRule>
    <cfRule type="top10" dxfId="12099" priority="14207" percent="1" rank="10"/>
  </conditionalFormatting>
  <conditionalFormatting sqref="L42">
    <cfRule type="cellIs" dxfId="12098" priority="14208" operator="lessThan">
      <formula>0.96</formula>
    </cfRule>
    <cfRule type="cellIs" dxfId="12097" priority="14209" operator="between">
      <formula>0.95</formula>
      <formula>1</formula>
    </cfRule>
    <cfRule type="cellIs" dxfId="12096" priority="14210" operator="between">
      <formula>0.95</formula>
      <formula>1</formula>
    </cfRule>
    <cfRule type="top10" dxfId="12095" priority="14211" percent="1" rank="10"/>
    <cfRule type="top10" dxfId="12094" priority="14212" percent="1" rank="10"/>
    <cfRule type="cellIs" dxfId="12093" priority="14213" operator="lessThan">
      <formula>0.96</formula>
    </cfRule>
    <cfRule type="top10" dxfId="12092" priority="14214" percent="1" rank="10"/>
  </conditionalFormatting>
  <conditionalFormatting sqref="L42">
    <cfRule type="top10" dxfId="12091" priority="14215" percent="1" rank="10"/>
    <cfRule type="top10" dxfId="12090" priority="14216" rank="10"/>
    <cfRule type="top10" dxfId="12089" priority="14217" percent="1" rank="10"/>
  </conditionalFormatting>
  <conditionalFormatting sqref="L42">
    <cfRule type="top10" dxfId="12088" priority="14218" rank="10"/>
    <cfRule type="top10" dxfId="12087" priority="14219" rank="10"/>
  </conditionalFormatting>
  <conditionalFormatting sqref="L42">
    <cfRule type="top10" dxfId="12086" priority="14220" rank="10"/>
    <cfRule type="top10" dxfId="12085" priority="14221" rank="10"/>
    <cfRule type="cellIs" dxfId="12084" priority="14222" operator="between">
      <formula>0.95</formula>
      <formula>1</formula>
    </cfRule>
    <cfRule type="cellIs" dxfId="12083" priority="14223" operator="lessThan">
      <formula>0.96</formula>
    </cfRule>
    <cfRule type="cellIs" dxfId="12082" priority="14224" operator="between">
      <formula>0.95</formula>
      <formula>1</formula>
    </cfRule>
    <cfRule type="cellIs" dxfId="12081" priority="14225" operator="between">
      <formula>0.95</formula>
      <formula>1</formula>
    </cfRule>
    <cfRule type="top10" dxfId="12080" priority="14226" percent="1" rank="10"/>
    <cfRule type="top10" dxfId="12079" priority="14227" percent="1" rank="10"/>
    <cfRule type="cellIs" dxfId="12078" priority="14228" operator="lessThan">
      <formula>0.96</formula>
    </cfRule>
    <cfRule type="top10" dxfId="12077" priority="14229" percent="1" rank="10"/>
  </conditionalFormatting>
  <conditionalFormatting sqref="L42">
    <cfRule type="top10" dxfId="12076" priority="14230" rank="10"/>
    <cfRule type="cellIs" dxfId="12075" priority="14231" operator="lessThan">
      <formula>0.96</formula>
    </cfRule>
    <cfRule type="cellIs" dxfId="12074" priority="14232" operator="between">
      <formula>0.95</formula>
      <formula>1</formula>
    </cfRule>
    <cfRule type="cellIs" dxfId="12073" priority="14233" operator="between">
      <formula>0.95</formula>
      <formula>1</formula>
    </cfRule>
    <cfRule type="top10" dxfId="12072" priority="14234" percent="1" rank="10"/>
    <cfRule type="top10" dxfId="12071" priority="14235" percent="1" rank="10"/>
    <cfRule type="cellIs" dxfId="12070" priority="14236" operator="lessThan">
      <formula>0.96</formula>
    </cfRule>
    <cfRule type="top10" dxfId="12069" priority="14237" percent="1" rank="10"/>
  </conditionalFormatting>
  <conditionalFormatting sqref="L42">
    <cfRule type="top10" dxfId="12068" priority="14238" rank="10"/>
    <cfRule type="cellIs" dxfId="12067" priority="14239" operator="lessThan">
      <formula>0.99</formula>
    </cfRule>
    <cfRule type="top10" dxfId="12066" priority="14240" rank="10"/>
    <cfRule type="cellIs" dxfId="12065" priority="14241" operator="greaterThan">
      <formula>0.99</formula>
    </cfRule>
    <cfRule type="top10" dxfId="12064" priority="14242" percent="1" rank="10"/>
    <cfRule type="top10" dxfId="12063" priority="14243" rank="10"/>
    <cfRule type="cellIs" dxfId="12062" priority="14244" operator="lessThan">
      <formula>0.96</formula>
    </cfRule>
    <cfRule type="cellIs" dxfId="12061" priority="14245" operator="between">
      <formula>0.95</formula>
      <formula>1</formula>
    </cfRule>
    <cfRule type="cellIs" dxfId="12060" priority="14246" operator="between">
      <formula>0.95</formula>
      <formula>1</formula>
    </cfRule>
    <cfRule type="top10" dxfId="12059" priority="14247" percent="1" rank="10"/>
    <cfRule type="top10" dxfId="12058" priority="14248" percent="1" rank="10"/>
    <cfRule type="cellIs" dxfId="12057" priority="14249" operator="lessThan">
      <formula>0.96</formula>
    </cfRule>
    <cfRule type="top10" dxfId="12056" priority="14250" percent="1" rank="10"/>
  </conditionalFormatting>
  <conditionalFormatting sqref="L42">
    <cfRule type="top10" dxfId="12055" priority="14251" rank="10"/>
    <cfRule type="top10" dxfId="12054" priority="14252" rank="10"/>
    <cfRule type="cellIs" dxfId="12053" priority="14253" operator="lessThan">
      <formula>0.99</formula>
    </cfRule>
    <cfRule type="top10" dxfId="12052" priority="14254" rank="10"/>
    <cfRule type="cellIs" dxfId="12051" priority="14255" operator="greaterThan">
      <formula>0.99</formula>
    </cfRule>
    <cfRule type="top10" dxfId="12050" priority="14256" percent="1" rank="10"/>
    <cfRule type="top10" dxfId="12049" priority="14257" rank="10"/>
    <cfRule type="cellIs" dxfId="12048" priority="14258" operator="lessThan">
      <formula>0.96</formula>
    </cfRule>
    <cfRule type="cellIs" dxfId="12047" priority="14259" operator="between">
      <formula>0.95</formula>
      <formula>1</formula>
    </cfRule>
    <cfRule type="cellIs" dxfId="12046" priority="14260" operator="between">
      <formula>0.95</formula>
      <formula>1</formula>
    </cfRule>
    <cfRule type="top10" dxfId="12045" priority="14261" percent="1" rank="10"/>
    <cfRule type="top10" dxfId="12044" priority="14262" percent="1" rank="10"/>
    <cfRule type="cellIs" dxfId="12043" priority="14263" operator="lessThan">
      <formula>0.96</formula>
    </cfRule>
    <cfRule type="top10" dxfId="12042" priority="14264" percent="1" rank="10"/>
  </conditionalFormatting>
  <conditionalFormatting sqref="L42">
    <cfRule type="cellIs" dxfId="12041" priority="14265" operator="between">
      <formula>0.95</formula>
      <formula>1</formula>
    </cfRule>
    <cfRule type="cellIs" dxfId="12040" priority="14266" operator="between">
      <formula>0.95</formula>
      <formula>1</formula>
    </cfRule>
    <cfRule type="top10" dxfId="12039" priority="14267" rank="10"/>
  </conditionalFormatting>
  <conditionalFormatting sqref="L42">
    <cfRule type="cellIs" dxfId="12038" priority="14268" operator="between">
      <formula>0.95</formula>
      <formula>1</formula>
    </cfRule>
    <cfRule type="cellIs" dxfId="12037" priority="14269" operator="between">
      <formula>0.95</formula>
      <formula>1</formula>
    </cfRule>
    <cfRule type="cellIs" dxfId="12036" priority="14270" operator="lessThan">
      <formula>0.96</formula>
    </cfRule>
    <cfRule type="cellIs" dxfId="12035" priority="14271" operator="between">
      <formula>0.95</formula>
      <formula>1</formula>
    </cfRule>
    <cfRule type="cellIs" dxfId="12034" priority="14272" operator="between">
      <formula>0.95</formula>
      <formula>1</formula>
    </cfRule>
    <cfRule type="top10" dxfId="12033" priority="14273" percent="1" rank="10"/>
    <cfRule type="top10" dxfId="12032" priority="14274" percent="1" rank="10"/>
    <cfRule type="cellIs" dxfId="12031" priority="14275" operator="lessThan">
      <formula>0.96</formula>
    </cfRule>
    <cfRule type="top10" dxfId="12030" priority="14276" percent="1" rank="10"/>
  </conditionalFormatting>
  <conditionalFormatting sqref="L42">
    <cfRule type="top10" dxfId="12029" priority="14277" rank="10"/>
    <cfRule type="top10" dxfId="12028" priority="14278" rank="10"/>
    <cfRule type="top10" dxfId="12027" priority="14279" rank="10"/>
    <cfRule type="cellIs" dxfId="12026" priority="14280" operator="lessThan">
      <formula>0.96</formula>
    </cfRule>
    <cfRule type="cellIs" dxfId="12025" priority="14281" operator="between">
      <formula>0.95</formula>
      <formula>1</formula>
    </cfRule>
    <cfRule type="cellIs" dxfId="12024" priority="14282" operator="between">
      <formula>0.95</formula>
      <formula>1</formula>
    </cfRule>
    <cfRule type="top10" dxfId="12023" priority="14283" percent="1" rank="10"/>
    <cfRule type="top10" dxfId="12022" priority="14284" percent="1" rank="10"/>
    <cfRule type="cellIs" dxfId="12021" priority="14285" operator="lessThan">
      <formula>0.96</formula>
    </cfRule>
    <cfRule type="top10" dxfId="12020" priority="14286" percent="1" rank="10"/>
  </conditionalFormatting>
  <conditionalFormatting sqref="L42">
    <cfRule type="top10" dxfId="12019" priority="14287" percent="1" rank="10"/>
    <cfRule type="top10" dxfId="12018" priority="14288" rank="10"/>
    <cfRule type="top10" dxfId="12017" priority="14289" rank="10"/>
    <cfRule type="cellIs" dxfId="12016" priority="14290" operator="lessThan">
      <formula>0.99</formula>
    </cfRule>
    <cfRule type="top10" dxfId="12015" priority="14291" rank="10"/>
    <cfRule type="cellIs" dxfId="12014" priority="14292" operator="greaterThan">
      <formula>0.99</formula>
    </cfRule>
    <cfRule type="top10" dxfId="12013" priority="14293" percent="1" rank="10"/>
    <cfRule type="top10" dxfId="12012" priority="14294" rank="10"/>
    <cfRule type="cellIs" dxfId="12011" priority="14295" operator="lessThan">
      <formula>0.96</formula>
    </cfRule>
    <cfRule type="cellIs" dxfId="12010" priority="14296" operator="between">
      <formula>0.95</formula>
      <formula>1</formula>
    </cfRule>
    <cfRule type="cellIs" dxfId="12009" priority="14297" operator="between">
      <formula>0.95</formula>
      <formula>1</formula>
    </cfRule>
    <cfRule type="top10" dxfId="12008" priority="14298" percent="1" rank="10"/>
    <cfRule type="top10" dxfId="12007" priority="14299" percent="1" rank="10"/>
    <cfRule type="cellIs" dxfId="12006" priority="14300" operator="lessThan">
      <formula>0.96</formula>
    </cfRule>
    <cfRule type="top10" dxfId="12005" priority="14301" percent="1" rank="10"/>
  </conditionalFormatting>
  <conditionalFormatting sqref="L42">
    <cfRule type="top10" dxfId="12004" priority="14302" percent="1" rank="10"/>
  </conditionalFormatting>
  <conditionalFormatting sqref="L42">
    <cfRule type="top10" dxfId="12003" priority="14303" rank="10"/>
    <cfRule type="top10" dxfId="12002" priority="14304" percent="1" rank="10"/>
  </conditionalFormatting>
  <conditionalFormatting sqref="L42">
    <cfRule type="top10" dxfId="12001" priority="14305" percent="1" rank="10"/>
    <cfRule type="cellIs" dxfId="12000" priority="14306" operator="lessThan">
      <formula>0.96</formula>
    </cfRule>
    <cfRule type="top10" dxfId="11999" priority="14307" rank="10"/>
    <cfRule type="top10" dxfId="11998" priority="14308" percent="1" rank="10"/>
  </conditionalFormatting>
  <conditionalFormatting sqref="L42">
    <cfRule type="top10" dxfId="11997" priority="14309" percent="1" rank="10"/>
    <cfRule type="cellIs" dxfId="11996" priority="14310" operator="between">
      <formula>0.95</formula>
      <formula>1</formula>
    </cfRule>
    <cfRule type="top10" dxfId="11995" priority="14311" percent="1" rank="10"/>
    <cfRule type="cellIs" dxfId="11994" priority="14312" operator="lessThan">
      <formula>0.96</formula>
    </cfRule>
    <cfRule type="top10" dxfId="11993" priority="14313" rank="10"/>
    <cfRule type="top10" dxfId="11992" priority="14314" percent="1" rank="10"/>
  </conditionalFormatting>
  <conditionalFormatting sqref="L42">
    <cfRule type="cellIs" dxfId="11991" priority="14315" operator="between">
      <formula>0.95</formula>
      <formula>1</formula>
    </cfRule>
    <cfRule type="top10" dxfId="11990" priority="14316" percent="1" rank="10"/>
    <cfRule type="cellIs" dxfId="11989" priority="14317" operator="lessThan">
      <formula>0.96</formula>
    </cfRule>
    <cfRule type="top10" dxfId="11988" priority="14318" rank="10"/>
    <cfRule type="top10" dxfId="11987" priority="14319" percent="1" rank="10"/>
  </conditionalFormatting>
  <conditionalFormatting sqref="L42">
    <cfRule type="top10" dxfId="11986" priority="14320" percent="1" rank="10"/>
    <cfRule type="top10" dxfId="11985" priority="14321" percent="1" rank="10"/>
    <cfRule type="cellIs" dxfId="11984" priority="14322" operator="between">
      <formula>0.95</formula>
      <formula>1</formula>
    </cfRule>
    <cfRule type="top10" dxfId="11983" priority="14323" rank="10"/>
    <cfRule type="top10" dxfId="11982" priority="14324" rank="10"/>
    <cfRule type="cellIs" dxfId="11981" priority="14325" operator="lessThan">
      <formula>0.99</formula>
    </cfRule>
    <cfRule type="top10" dxfId="11980" priority="14326" rank="10"/>
    <cfRule type="cellIs" dxfId="11979" priority="14327" operator="greaterThan">
      <formula>0.99</formula>
    </cfRule>
    <cfRule type="top10" dxfId="11978" priority="14328" percent="1" rank="10"/>
    <cfRule type="top10" dxfId="11977" priority="14329" rank="10"/>
    <cfRule type="cellIs" dxfId="11976" priority="14330" operator="lessThan">
      <formula>0.96</formula>
    </cfRule>
    <cfRule type="cellIs" dxfId="11975" priority="14331" operator="between">
      <formula>0.95</formula>
      <formula>1</formula>
    </cfRule>
    <cfRule type="cellIs" dxfId="11974" priority="14332" operator="between">
      <formula>0.95</formula>
      <formula>1</formula>
    </cfRule>
    <cfRule type="top10" dxfId="11973" priority="14333" percent="1" rank="10"/>
    <cfRule type="top10" dxfId="11972" priority="14334" percent="1" rank="10"/>
    <cfRule type="cellIs" dxfId="11971" priority="14335" operator="lessThan">
      <formula>0.96</formula>
    </cfRule>
    <cfRule type="top10" dxfId="11970" priority="14336" percent="1" rank="10"/>
  </conditionalFormatting>
  <conditionalFormatting sqref="L42">
    <cfRule type="top10" dxfId="11969" priority="14337" percent="1" rank="10"/>
    <cfRule type="top10" dxfId="11968" priority="14338" percent="1" rank="10"/>
  </conditionalFormatting>
  <conditionalFormatting sqref="L42">
    <cfRule type="cellIs" dxfId="11967" priority="14339" operator="between">
      <formula>0.95</formula>
      <formula>1</formula>
    </cfRule>
    <cfRule type="cellIs" dxfId="11966" priority="14340" operator="between">
      <formula>0.95</formula>
      <formula>1</formula>
    </cfRule>
    <cfRule type="top10" dxfId="11965" priority="14341" percent="1" rank="10"/>
    <cfRule type="cellIs" dxfId="11964" priority="14342" operator="lessThan">
      <formula>0.96</formula>
    </cfRule>
    <cfRule type="top10" dxfId="11963" priority="14343" rank="10"/>
    <cfRule type="top10" dxfId="11962" priority="14344" percent="1" rank="10"/>
  </conditionalFormatting>
  <conditionalFormatting sqref="L42">
    <cfRule type="top10" dxfId="11961" priority="14345" percent="1" rank="10"/>
    <cfRule type="cellIs" dxfId="11960" priority="14346" operator="greaterThan">
      <formula>0.99</formula>
    </cfRule>
    <cfRule type="top10" dxfId="11959" priority="14347" rank="10"/>
    <cfRule type="top10" dxfId="11958" priority="14348" rank="10"/>
    <cfRule type="cellIs" dxfId="11957" priority="14349" operator="lessThan">
      <formula>0.99</formula>
    </cfRule>
    <cfRule type="top10" dxfId="11956" priority="14350" rank="10"/>
    <cfRule type="cellIs" dxfId="11955" priority="14351" operator="greaterThan">
      <formula>0.99</formula>
    </cfRule>
    <cfRule type="top10" dxfId="11954" priority="14352" percent="1" rank="10"/>
    <cfRule type="top10" dxfId="11953" priority="14353" rank="10"/>
    <cfRule type="cellIs" dxfId="11952" priority="14354" operator="lessThan">
      <formula>0.96</formula>
    </cfRule>
    <cfRule type="cellIs" dxfId="11951" priority="14355" operator="between">
      <formula>0.95</formula>
      <formula>1</formula>
    </cfRule>
    <cfRule type="cellIs" dxfId="11950" priority="14356" operator="between">
      <formula>0.95</formula>
      <formula>1</formula>
    </cfRule>
    <cfRule type="top10" dxfId="11949" priority="14357" percent="1" rank="10"/>
    <cfRule type="top10" dxfId="11948" priority="14358" percent="1" rank="10"/>
    <cfRule type="cellIs" dxfId="11947" priority="14359" operator="lessThan">
      <formula>0.96</formula>
    </cfRule>
    <cfRule type="top10" dxfId="11946" priority="14360" percent="1" rank="10"/>
  </conditionalFormatting>
  <conditionalFormatting sqref="L42">
    <cfRule type="top10" dxfId="11945" priority="14361" percent="1" rank="10"/>
    <cfRule type="cellIs" dxfId="11944" priority="14362" operator="between">
      <formula>0.95</formula>
      <formula>1</formula>
    </cfRule>
    <cfRule type="top10" dxfId="11943" priority="14363" rank="10"/>
    <cfRule type="top10" dxfId="11942" priority="14364" rank="10"/>
    <cfRule type="cellIs" dxfId="11941" priority="14365" operator="lessThan">
      <formula>0.99</formula>
    </cfRule>
    <cfRule type="top10" dxfId="11940" priority="14366" rank="10"/>
    <cfRule type="cellIs" dxfId="11939" priority="14367" operator="greaterThan">
      <formula>0.99</formula>
    </cfRule>
    <cfRule type="top10" dxfId="11938" priority="14368" percent="1" rank="10"/>
    <cfRule type="top10" dxfId="11937" priority="14369" rank="10"/>
    <cfRule type="cellIs" dxfId="11936" priority="14370" operator="lessThan">
      <formula>0.96</formula>
    </cfRule>
    <cfRule type="cellIs" dxfId="11935" priority="14371" operator="between">
      <formula>0.95</formula>
      <formula>1</formula>
    </cfRule>
    <cfRule type="cellIs" dxfId="11934" priority="14372" operator="between">
      <formula>0.95</formula>
      <formula>1</formula>
    </cfRule>
    <cfRule type="top10" dxfId="11933" priority="14373" percent="1" rank="10"/>
    <cfRule type="top10" dxfId="11932" priority="14374" percent="1" rank="10"/>
    <cfRule type="cellIs" dxfId="11931" priority="14375" operator="lessThan">
      <formula>0.96</formula>
    </cfRule>
    <cfRule type="top10" dxfId="11930" priority="14376" percent="1" rank="10"/>
  </conditionalFormatting>
  <conditionalFormatting sqref="L51 L53">
    <cfRule type="cellIs" dxfId="11929" priority="11494" operator="lessThan">
      <formula>0.96</formula>
    </cfRule>
    <cfRule type="cellIs" dxfId="11928" priority="11495" operator="between">
      <formula>0.95</formula>
      <formula>0.99</formula>
    </cfRule>
    <cfRule type="cellIs" dxfId="11927" priority="11496" operator="between">
      <formula>0.95</formula>
      <formula>1</formula>
    </cfRule>
  </conditionalFormatting>
  <conditionalFormatting sqref="L51 L53">
    <cfRule type="cellIs" dxfId="11926" priority="11490" operator="greaterThan">
      <formula>0.99</formula>
    </cfRule>
    <cfRule type="cellIs" dxfId="11925" priority="11491" operator="between">
      <formula>0.95</formula>
      <formula>1</formula>
    </cfRule>
    <cfRule type="cellIs" dxfId="11924" priority="11492" operator="between">
      <formula>0.95</formula>
      <formula>1</formula>
    </cfRule>
    <cfRule type="cellIs" dxfId="11923" priority="11493" operator="lessThan">
      <formula>0.95</formula>
    </cfRule>
  </conditionalFormatting>
  <conditionalFormatting sqref="L51 L53">
    <cfRule type="cellIs" dxfId="11922" priority="11485" operator="greaterThan">
      <formula>0.99</formula>
    </cfRule>
    <cfRule type="cellIs" dxfId="11921" priority="11486" operator="between">
      <formula>0.95</formula>
      <formula>1</formula>
    </cfRule>
    <cfRule type="cellIs" dxfId="11920" priority="11487" operator="lessThan">
      <formula>0.95</formula>
    </cfRule>
    <cfRule type="cellIs" dxfId="11919" priority="11488" operator="lessThan">
      <formula>0.95</formula>
    </cfRule>
    <cfRule type="cellIs" dxfId="11918" priority="11489" operator="lessThan">
      <formula>0.95</formula>
    </cfRule>
  </conditionalFormatting>
  <conditionalFormatting sqref="L51 L53">
    <cfRule type="cellIs" dxfId="11917" priority="11479" operator="greaterThan">
      <formula>0.99</formula>
    </cfRule>
    <cfRule type="cellIs" dxfId="11916" priority="11480" operator="between">
      <formula>0.95</formula>
      <formula>1</formula>
    </cfRule>
    <cfRule type="cellIs" dxfId="11915" priority="11481" operator="lessThan">
      <formula>0.96</formula>
    </cfRule>
    <cfRule type="cellIs" dxfId="11914" priority="11482" operator="greaterThan">
      <formula>0.99</formula>
    </cfRule>
    <cfRule type="cellIs" dxfId="11913" priority="11483" operator="between">
      <formula>0.95</formula>
      <formula>1</formula>
    </cfRule>
    <cfRule type="cellIs" dxfId="11912" priority="11484" operator="greaterThan">
      <formula>0.99</formula>
    </cfRule>
  </conditionalFormatting>
  <conditionalFormatting sqref="L51 L53">
    <cfRule type="cellIs" dxfId="11911" priority="11476" operator="greaterThan">
      <formula>0.99</formula>
    </cfRule>
    <cfRule type="cellIs" dxfId="11910" priority="11477" operator="between">
      <formula>0.95</formula>
      <formula>0.99</formula>
    </cfRule>
    <cfRule type="cellIs" dxfId="11909" priority="11478" operator="greaterThan">
      <formula>0.96</formula>
    </cfRule>
  </conditionalFormatting>
  <conditionalFormatting sqref="L51 L53">
    <cfRule type="cellIs" dxfId="11908" priority="11466" operator="greaterThan">
      <formula>0.99</formula>
    </cfRule>
    <cfRule type="cellIs" dxfId="11907" priority="11467" operator="greaterThan">
      <formula>0.99</formula>
    </cfRule>
    <cfRule type="cellIs" dxfId="11906" priority="11468" operator="between">
      <formula>0.95</formula>
      <formula>1</formula>
    </cfRule>
    <cfRule type="cellIs" dxfId="11905" priority="11469" operator="lessThan">
      <formula>0.96</formula>
    </cfRule>
    <cfRule type="cellIs" dxfId="11904" priority="11470" operator="greaterThan">
      <formula>0.99</formula>
    </cfRule>
    <cfRule type="cellIs" dxfId="11903" priority="11471" operator="between">
      <formula>0.95</formula>
      <formula>1</formula>
    </cfRule>
    <cfRule type="cellIs" dxfId="11902" priority="11472" operator="lessThan">
      <formula>0.96</formula>
    </cfRule>
    <cfRule type="cellIs" dxfId="11901" priority="11473" operator="greaterThan">
      <formula>0.99</formula>
    </cfRule>
    <cfRule type="cellIs" dxfId="11900" priority="11474" operator="between">
      <formula>0.95</formula>
      <formula>1</formula>
    </cfRule>
    <cfRule type="cellIs" dxfId="11899" priority="11475" operator="lessThan">
      <formula>0.96</formula>
    </cfRule>
  </conditionalFormatting>
  <conditionalFormatting sqref="L51 L53">
    <cfRule type="cellIs" dxfId="11898" priority="11461" operator="greaterThan">
      <formula>0.99</formula>
    </cfRule>
    <cfRule type="cellIs" dxfId="11897" priority="11462" operator="between">
      <formula>0.95</formula>
      <formula>1</formula>
    </cfRule>
    <cfRule type="cellIs" dxfId="11896" priority="11463" operator="lessThan">
      <formula>0.96</formula>
    </cfRule>
    <cfRule type="cellIs" dxfId="11895" priority="11464" operator="greaterThan">
      <formula>0.99</formula>
    </cfRule>
    <cfRule type="cellIs" dxfId="11894" priority="11465" operator="between">
      <formula>0.95</formula>
      <formula>1</formula>
    </cfRule>
  </conditionalFormatting>
  <conditionalFormatting sqref="L51 L53">
    <cfRule type="cellIs" dxfId="11893" priority="11458" operator="greaterThan">
      <formula>0.99</formula>
    </cfRule>
    <cfRule type="cellIs" dxfId="11892" priority="11459" operator="between">
      <formula>0.95</formula>
      <formula>1</formula>
    </cfRule>
    <cfRule type="cellIs" dxfId="11891" priority="11460" operator="greaterThan">
      <formula>0.99</formula>
    </cfRule>
  </conditionalFormatting>
  <conditionalFormatting sqref="L51 L53">
    <cfRule type="cellIs" dxfId="11890" priority="11450" operator="greaterThan">
      <formula>0.99</formula>
    </cfRule>
    <cfRule type="cellIs" dxfId="11889" priority="11451" operator="between">
      <formula>0.95</formula>
      <formula>1</formula>
    </cfRule>
    <cfRule type="cellIs" dxfId="11888" priority="11452" operator="lessThan">
      <formula>0.96</formula>
    </cfRule>
    <cfRule type="cellIs" dxfId="11887" priority="11453" operator="lessThan">
      <formula>0.96</formula>
    </cfRule>
    <cfRule type="cellIs" dxfId="11886" priority="11454" operator="greaterThan">
      <formula>0.99</formula>
    </cfRule>
    <cfRule type="cellIs" dxfId="11885" priority="11455" operator="greaterThan">
      <formula>0.99</formula>
    </cfRule>
    <cfRule type="cellIs" dxfId="11884" priority="11456" operator="between">
      <formula>0.95</formula>
      <formula>1</formula>
    </cfRule>
    <cfRule type="cellIs" dxfId="11883" priority="11457" operator="lessThan">
      <formula>0.96</formula>
    </cfRule>
  </conditionalFormatting>
  <conditionalFormatting sqref="L51 L53">
    <cfRule type="cellIs" dxfId="11882" priority="11446" operator="lessThan">
      <formula>0.96</formula>
    </cfRule>
    <cfRule type="cellIs" dxfId="11881" priority="11447" operator="between">
      <formula>0.95</formula>
      <formula>0.99</formula>
    </cfRule>
    <cfRule type="cellIs" dxfId="11880" priority="11448" operator="between">
      <formula>0.95</formula>
      <formula>1</formula>
    </cfRule>
    <cfRule type="cellIs" dxfId="11879" priority="11449" operator="between">
      <formula>0.95</formula>
      <formula>0.99</formula>
    </cfRule>
  </conditionalFormatting>
  <conditionalFormatting sqref="L51 L53">
    <cfRule type="cellIs" dxfId="11878" priority="11442" operator="greaterThan">
      <formula>0.99</formula>
    </cfRule>
    <cfRule type="cellIs" dxfId="11877" priority="11443" operator="between">
      <formula>0.95</formula>
      <formula>1</formula>
    </cfRule>
    <cfRule type="cellIs" dxfId="11876" priority="11444" operator="lessThan">
      <formula>0.96</formula>
    </cfRule>
    <cfRule type="cellIs" dxfId="11875" priority="11445" operator="lessThan">
      <formula>0.95</formula>
    </cfRule>
  </conditionalFormatting>
  <conditionalFormatting sqref="L51 L53">
    <cfRule type="cellIs" dxfId="11874" priority="11438" operator="greaterThan">
      <formula>0.99</formula>
    </cfRule>
    <cfRule type="cellIs" dxfId="11873" priority="11439" operator="between">
      <formula>0.95</formula>
      <formula>1</formula>
    </cfRule>
    <cfRule type="cellIs" dxfId="11872" priority="11440" operator="lessThan">
      <formula>0.96</formula>
    </cfRule>
    <cfRule type="cellIs" dxfId="11871" priority="11441" operator="lessThan">
      <formula>0.96</formula>
    </cfRule>
  </conditionalFormatting>
  <conditionalFormatting sqref="L51 L53">
    <cfRule type="cellIs" dxfId="11870" priority="11429" operator="greaterThan">
      <formula>0.99</formula>
    </cfRule>
    <cfRule type="cellIs" dxfId="11869" priority="11430" operator="between">
      <formula>0.95</formula>
      <formula>1</formula>
    </cfRule>
    <cfRule type="cellIs" dxfId="11868" priority="11431" operator="lessThan">
      <formula>0.96</formula>
    </cfRule>
    <cfRule type="cellIs" dxfId="11867" priority="11432" operator="greaterThan">
      <formula>0.99</formula>
    </cfRule>
    <cfRule type="cellIs" dxfId="11866" priority="11433" operator="between">
      <formula>0.95</formula>
      <formula>1</formula>
    </cfRule>
    <cfRule type="cellIs" dxfId="11865" priority="11434" operator="between">
      <formula>0.95</formula>
      <formula>0</formula>
    </cfRule>
    <cfRule type="cellIs" dxfId="11864" priority="11435" operator="greaterThan">
      <formula>0.99</formula>
    </cfRule>
    <cfRule type="cellIs" dxfId="11863" priority="11436" operator="between">
      <formula>0.95</formula>
      <formula>1</formula>
    </cfRule>
    <cfRule type="cellIs" dxfId="11862" priority="11437" operator="lessThan">
      <formula>0.96</formula>
    </cfRule>
  </conditionalFormatting>
  <conditionalFormatting sqref="L51 L53">
    <cfRule type="cellIs" dxfId="11861" priority="11428" operator="between">
      <formula>0.95</formula>
      <formula>1</formula>
    </cfRule>
  </conditionalFormatting>
  <conditionalFormatting sqref="L51 L53">
    <cfRule type="cellIs" dxfId="11860" priority="11425" operator="greaterThan">
      <formula>0.95</formula>
    </cfRule>
    <cfRule type="cellIs" dxfId="11859" priority="11426" operator="between">
      <formula>0.95</formula>
      <formula>1</formula>
    </cfRule>
    <cfRule type="cellIs" dxfId="11858" priority="11427" operator="lessThan">
      <formula>0.96</formula>
    </cfRule>
  </conditionalFormatting>
  <conditionalFormatting sqref="L51 L53">
    <cfRule type="cellIs" dxfId="11857" priority="11424" operator="greaterThan">
      <formula>0.99</formula>
    </cfRule>
  </conditionalFormatting>
  <conditionalFormatting sqref="L51 L53">
    <cfRule type="cellIs" dxfId="11856" priority="11418" operator="greaterThan">
      <formula>0.99</formula>
    </cfRule>
    <cfRule type="cellIs" dxfId="11855" priority="11419" operator="between">
      <formula>0.95</formula>
      <formula>1</formula>
    </cfRule>
    <cfRule type="cellIs" dxfId="11854" priority="11420" operator="lessThan">
      <formula>0.96</formula>
    </cfRule>
    <cfRule type="cellIs" dxfId="11853" priority="11421" operator="lessThan">
      <formula>0.96</formula>
    </cfRule>
    <cfRule type="cellIs" dxfId="11852" priority="11422" operator="between">
      <formula>0.95</formula>
      <formula>1</formula>
    </cfRule>
    <cfRule type="cellIs" dxfId="11851" priority="11423" operator="lessThan">
      <formula>0.96</formula>
    </cfRule>
  </conditionalFormatting>
  <conditionalFormatting sqref="L51 L53">
    <cfRule type="cellIs" dxfId="11850" priority="11411" operator="lessThan">
      <formula>0.96</formula>
    </cfRule>
    <cfRule type="cellIs" dxfId="11849" priority="11412" operator="greaterThan">
      <formula>0.99</formula>
    </cfRule>
    <cfRule type="cellIs" dxfId="11848" priority="11413" operator="greaterThan">
      <formula>0.99</formula>
    </cfRule>
    <cfRule type="cellIs" dxfId="11847" priority="11414" operator="between">
      <formula>0.95</formula>
      <formula>1</formula>
    </cfRule>
    <cfRule type="cellIs" dxfId="11846" priority="11415" operator="greaterThan">
      <formula>0.99</formula>
    </cfRule>
    <cfRule type="cellIs" dxfId="11845" priority="11416" operator="between">
      <formula>0.95</formula>
      <formula>1</formula>
    </cfRule>
    <cfRule type="cellIs" dxfId="11844" priority="11417" operator="lessThan">
      <formula>0.96</formula>
    </cfRule>
  </conditionalFormatting>
  <conditionalFormatting sqref="L51 L53">
    <cfRule type="cellIs" dxfId="11843" priority="11409" operator="lessThan">
      <formula>0.96</formula>
    </cfRule>
    <cfRule type="cellIs" dxfId="11842" priority="11410" operator="lessThan">
      <formula>0.96</formula>
    </cfRule>
  </conditionalFormatting>
  <conditionalFormatting sqref="L51 L53">
    <cfRule type="cellIs" dxfId="11841" priority="11402" operator="lessThan">
      <formula>0.96</formula>
    </cfRule>
    <cfRule type="cellIs" dxfId="11840" priority="11403" operator="greaterThan">
      <formula>0.99</formula>
    </cfRule>
    <cfRule type="cellIs" dxfId="11839" priority="11404" operator="between">
      <formula>0.95</formula>
      <formula>1</formula>
    </cfRule>
    <cfRule type="cellIs" dxfId="11838" priority="11405" operator="lessThan">
      <formula>0.96</formula>
    </cfRule>
    <cfRule type="cellIs" dxfId="11837" priority="11406" operator="greaterThan">
      <formula>0.99</formula>
    </cfRule>
    <cfRule type="cellIs" dxfId="11836" priority="11407" operator="between">
      <formula>0.95</formula>
      <formula>1</formula>
    </cfRule>
    <cfRule type="cellIs" dxfId="11835" priority="11408" operator="lessThan">
      <formula>0.96</formula>
    </cfRule>
  </conditionalFormatting>
  <conditionalFormatting sqref="L51 L53">
    <cfRule type="cellIs" dxfId="11834" priority="11398" operator="between">
      <formula>0.95</formula>
      <formula>1</formula>
    </cfRule>
    <cfRule type="cellIs" dxfId="11833" priority="11399" operator="greaterThan">
      <formula>0.99</formula>
    </cfRule>
    <cfRule type="cellIs" dxfId="11832" priority="11400" operator="between">
      <formula>0.95</formula>
      <formula>1</formula>
    </cfRule>
    <cfRule type="cellIs" dxfId="11831" priority="11401" operator="lessThan">
      <formula>0.96</formula>
    </cfRule>
  </conditionalFormatting>
  <conditionalFormatting sqref="L51 L53">
    <cfRule type="cellIs" dxfId="11830" priority="11395" operator="greaterThan">
      <formula>0.99</formula>
    </cfRule>
    <cfRule type="cellIs" dxfId="11829" priority="11396" operator="greaterThan">
      <formula>0.99</formula>
    </cfRule>
    <cfRule type="cellIs" dxfId="11828" priority="11397" operator="lessThan">
      <formula>0.96</formula>
    </cfRule>
  </conditionalFormatting>
  <conditionalFormatting sqref="L51 L53">
    <cfRule type="cellIs" dxfId="11827" priority="11394" operator="between">
      <formula>0.99</formula>
      <formula>1</formula>
    </cfRule>
  </conditionalFormatting>
  <conditionalFormatting sqref="L51 L53">
    <cfRule type="cellIs" dxfId="11826" priority="11392" operator="greaterThan">
      <formula>0</formula>
    </cfRule>
    <cfRule type="cellIs" dxfId="11825" priority="11393" operator="lessThan">
      <formula>0</formula>
    </cfRule>
  </conditionalFormatting>
  <conditionalFormatting sqref="L51 L53">
    <cfRule type="cellIs" dxfId="11824" priority="11390" operator="greaterThan">
      <formula>0.99</formula>
    </cfRule>
    <cfRule type="cellIs" dxfId="11823" priority="11391" operator="greaterThan">
      <formula>0.99</formula>
    </cfRule>
  </conditionalFormatting>
  <conditionalFormatting sqref="L51 L53">
    <cfRule type="cellIs" dxfId="11822" priority="11382" operator="greaterThan">
      <formula>0.99</formula>
    </cfRule>
    <cfRule type="cellIs" dxfId="11821" priority="11383" operator="between">
      <formula>0.95</formula>
      <formula>1</formula>
    </cfRule>
    <cfRule type="cellIs" dxfId="11820" priority="11384" operator="greaterThan">
      <formula>0.99</formula>
    </cfRule>
    <cfRule type="cellIs" dxfId="11819" priority="11385" operator="between">
      <formula>0.95</formula>
      <formula>1</formula>
    </cfRule>
    <cfRule type="cellIs" dxfId="11818" priority="11386" operator="lessThan">
      <formula>0.96</formula>
    </cfRule>
    <cfRule type="cellIs" dxfId="11817" priority="11387" operator="greaterThan">
      <formula>0.99</formula>
    </cfRule>
    <cfRule type="cellIs" dxfId="11816" priority="11388" operator="between">
      <formula>0.95</formula>
      <formula>1</formula>
    </cfRule>
    <cfRule type="cellIs" dxfId="11815" priority="11389" operator="lessThan">
      <formula>0.96</formula>
    </cfRule>
  </conditionalFormatting>
  <conditionalFormatting sqref="L51 L53">
    <cfRule type="cellIs" dxfId="11814" priority="11380" operator="between">
      <formula>0.95</formula>
      <formula>1</formula>
    </cfRule>
    <cfRule type="cellIs" dxfId="11813" priority="11381" operator="lessThan">
      <formula>0.96</formula>
    </cfRule>
  </conditionalFormatting>
  <conditionalFormatting sqref="L51 L53">
    <cfRule type="cellIs" dxfId="11812" priority="11373" operator="greaterThan">
      <formula>0.99</formula>
    </cfRule>
    <cfRule type="cellIs" dxfId="11811" priority="11374" operator="greaterThan">
      <formula>0.99</formula>
    </cfRule>
    <cfRule type="cellIs" dxfId="11810" priority="11375" operator="between">
      <formula>0.95</formula>
      <formula>1</formula>
    </cfRule>
    <cfRule type="cellIs" dxfId="11809" priority="11376" operator="lessThan">
      <formula>0.96</formula>
    </cfRule>
    <cfRule type="cellIs" dxfId="11808" priority="11377" operator="greaterThan">
      <formula>0.99</formula>
    </cfRule>
    <cfRule type="cellIs" dxfId="11807" priority="11378" operator="between">
      <formula>0.95</formula>
      <formula>1</formula>
    </cfRule>
    <cfRule type="cellIs" dxfId="11806" priority="11379" operator="lessThan">
      <formula>0.96</formula>
    </cfRule>
  </conditionalFormatting>
  <conditionalFormatting sqref="L51 L53">
    <cfRule type="cellIs" dxfId="11805" priority="11365" operator="greaterThan">
      <formula>0.99</formula>
    </cfRule>
    <cfRule type="cellIs" dxfId="11804" priority="11366" operator="between">
      <formula>0.95</formula>
      <formula>1</formula>
    </cfRule>
    <cfRule type="cellIs" dxfId="11803" priority="11367" operator="lessThan">
      <formula>0.96</formula>
    </cfRule>
    <cfRule type="cellIs" dxfId="11802" priority="11368" operator="lessThan">
      <formula>0.96</formula>
    </cfRule>
    <cfRule type="cellIs" dxfId="11801" priority="11369" operator="greaterThan">
      <formula>0.99</formula>
    </cfRule>
    <cfRule type="cellIs" dxfId="11800" priority="11370" operator="between">
      <formula>0.95</formula>
      <formula>1</formula>
    </cfRule>
    <cfRule type="cellIs" dxfId="11799" priority="11371" operator="lessThan">
      <formula>0.96</formula>
    </cfRule>
    <cfRule type="cellIs" dxfId="11798" priority="11372" operator="greaterThan">
      <formula>0.99</formula>
    </cfRule>
  </conditionalFormatting>
  <conditionalFormatting sqref="L51 L53">
    <cfRule type="cellIs" dxfId="11797" priority="11361" operator="greaterThan">
      <formula>0.99</formula>
    </cfRule>
    <cfRule type="cellIs" dxfId="11796" priority="11362" operator="greaterThan">
      <formula>0.99</formula>
    </cfRule>
    <cfRule type="cellIs" dxfId="11795" priority="11363" operator="between">
      <formula>0.95</formula>
      <formula>1</formula>
    </cfRule>
    <cfRule type="cellIs" dxfId="11794" priority="11364" operator="lessThan">
      <formula>0.96</formula>
    </cfRule>
  </conditionalFormatting>
  <conditionalFormatting sqref="L51 L53">
    <cfRule type="cellIs" dxfId="11793" priority="11077" operator="greaterThan">
      <formula>0.99</formula>
    </cfRule>
    <cfRule type="cellIs" dxfId="11792" priority="11360" operator="greaterThan">
      <formula>0.99</formula>
    </cfRule>
  </conditionalFormatting>
  <conditionalFormatting sqref="L51 L53">
    <cfRule type="cellIs" dxfId="11791" priority="11356" operator="greaterThan">
      <formula>0.99</formula>
    </cfRule>
    <cfRule type="cellIs" dxfId="11790" priority="11357" operator="between">
      <formula>0.95</formula>
      <formula>1</formula>
    </cfRule>
    <cfRule type="cellIs" dxfId="11789" priority="11358" operator="lessThan">
      <formula>0.96</formula>
    </cfRule>
    <cfRule type="cellIs" dxfId="11788" priority="11359" operator="greaterThan">
      <formula>0.96</formula>
    </cfRule>
  </conditionalFormatting>
  <conditionalFormatting sqref="L51 L53">
    <cfRule type="cellIs" dxfId="11787" priority="11349" operator="greaterThan">
      <formula>0.99</formula>
    </cfRule>
    <cfRule type="cellIs" dxfId="11786" priority="11350" operator="between">
      <formula>0.95</formula>
      <formula>1</formula>
    </cfRule>
    <cfRule type="cellIs" dxfId="11785" priority="11351" operator="lessThan">
      <formula>0.96</formula>
    </cfRule>
    <cfRule type="cellIs" dxfId="11784" priority="11352" operator="lessThan">
      <formula>0.96</formula>
    </cfRule>
    <cfRule type="cellIs" dxfId="11783" priority="11353" operator="greaterThan">
      <formula>0.99</formula>
    </cfRule>
    <cfRule type="cellIs" dxfId="11782" priority="11354" operator="between">
      <formula>0.95</formula>
      <formula>1</formula>
    </cfRule>
    <cfRule type="cellIs" dxfId="11781" priority="11355" operator="lessThan">
      <formula>0.96</formula>
    </cfRule>
  </conditionalFormatting>
  <conditionalFormatting sqref="L51 L53">
    <cfRule type="cellIs" dxfId="11780" priority="11344" operator="between">
      <formula>0.96</formula>
      <formula>1</formula>
    </cfRule>
    <cfRule type="cellIs" dxfId="11779" priority="11345" operator="lessThan">
      <formula>0.99</formula>
    </cfRule>
    <cfRule type="cellIs" dxfId="11778" priority="11346" operator="greaterThan">
      <formula>0.99</formula>
    </cfRule>
    <cfRule type="cellIs" dxfId="11777" priority="11347" operator="lessThan">
      <formula>0.99</formula>
    </cfRule>
    <cfRule type="cellIs" dxfId="11776" priority="11348" operator="greaterThan">
      <formula>0.99</formula>
    </cfRule>
  </conditionalFormatting>
  <conditionalFormatting sqref="L51 L53">
    <cfRule type="cellIs" dxfId="11775" priority="11339" operator="between">
      <formula>0.95</formula>
      <formula>1</formula>
    </cfRule>
    <cfRule type="cellIs" dxfId="11774" priority="11340" operator="lessThan">
      <formula>0.96</formula>
    </cfRule>
    <cfRule type="cellIs" dxfId="11773" priority="11341" operator="greaterThan">
      <formula>0.99</formula>
    </cfRule>
    <cfRule type="cellIs" dxfId="11772" priority="11342" operator="between">
      <formula>0.95</formula>
      <formula>1</formula>
    </cfRule>
    <cfRule type="cellIs" dxfId="11771" priority="11343" operator="lessThan">
      <formula>0.96</formula>
    </cfRule>
  </conditionalFormatting>
  <conditionalFormatting sqref="L51 L53">
    <cfRule type="cellIs" dxfId="11770" priority="11333" operator="greaterThan">
      <formula>0.99</formula>
    </cfRule>
    <cfRule type="cellIs" dxfId="11769" priority="11334" operator="between">
      <formula>0.95</formula>
      <formula>1</formula>
    </cfRule>
    <cfRule type="cellIs" dxfId="11768" priority="11335" operator="lessThan">
      <formula>0.96</formula>
    </cfRule>
    <cfRule type="cellIs" dxfId="11767" priority="11336" operator="greaterThan">
      <formula>0.99</formula>
    </cfRule>
    <cfRule type="cellIs" dxfId="11766" priority="11337" operator="between">
      <formula>0.95</formula>
      <formula>1</formula>
    </cfRule>
    <cfRule type="cellIs" dxfId="11765" priority="11338" operator="lessThan">
      <formula>0.96</formula>
    </cfRule>
  </conditionalFormatting>
  <conditionalFormatting sqref="L51 L53">
    <cfRule type="cellIs" dxfId="11764" priority="11331" operator="greaterThan">
      <formula>0.99</formula>
    </cfRule>
    <cfRule type="cellIs" dxfId="11763" priority="11332" operator="between">
      <formula>0.95</formula>
      <formula>1</formula>
    </cfRule>
  </conditionalFormatting>
  <conditionalFormatting sqref="L51 L53">
    <cfRule type="cellIs" dxfId="11762" priority="11330" operator="lessThan">
      <formula>0.96</formula>
    </cfRule>
  </conditionalFormatting>
  <conditionalFormatting sqref="L51 L53">
    <cfRule type="top10" dxfId="11761" priority="11083" rank="10"/>
    <cfRule type="cellIs" dxfId="11760" priority="11084" operator="greaterThan">
      <formula>100</formula>
    </cfRule>
    <cfRule type="cellIs" dxfId="11759" priority="11085" operator="greaterThan">
      <formula>1.03</formula>
    </cfRule>
    <cfRule type="cellIs" dxfId="11758" priority="11086" operator="greaterThan">
      <formula>1.03</formula>
    </cfRule>
    <cfRule type="cellIs" dxfId="11757" priority="11327" operator="lessThan">
      <formula>0.96</formula>
    </cfRule>
    <cfRule type="cellIs" dxfId="11756" priority="11328" operator="between">
      <formula>0.95</formula>
      <formula>0.99</formula>
    </cfRule>
    <cfRule type="cellIs" dxfId="11755" priority="11329" operator="between">
      <formula>0.95</formula>
      <formula>1</formula>
    </cfRule>
  </conditionalFormatting>
  <conditionalFormatting sqref="L51 L53">
    <cfRule type="top10" dxfId="11754" priority="11301" rank="10"/>
    <cfRule type="cellIs" dxfId="11753" priority="11302" operator="greaterThan">
      <formula>0.99</formula>
    </cfRule>
    <cfRule type="cellIs" dxfId="11752" priority="11303" operator="between">
      <formula>0.95</formula>
      <formula>1</formula>
    </cfRule>
    <cfRule type="cellIs" dxfId="11751" priority="11304" operator="lessThan">
      <formula>0.96</formula>
    </cfRule>
    <cfRule type="cellIs" dxfId="11750" priority="11305" operator="greaterThan">
      <formula>0.99</formula>
    </cfRule>
    <cfRule type="cellIs" dxfId="11749" priority="11306" operator="between">
      <formula>0.95</formula>
      <formula>1</formula>
    </cfRule>
    <cfRule type="cellIs" dxfId="11748" priority="11307" operator="lessThan">
      <formula>0.96</formula>
    </cfRule>
    <cfRule type="cellIs" dxfId="11747" priority="11308" operator="greaterThan">
      <formula>0.99</formula>
    </cfRule>
    <cfRule type="cellIs" dxfId="11746" priority="11309" operator="between">
      <formula>0.95</formula>
      <formula>1</formula>
    </cfRule>
    <cfRule type="cellIs" dxfId="11745" priority="11310" operator="greaterThan">
      <formula>0.99</formula>
    </cfRule>
    <cfRule type="cellIs" dxfId="11744" priority="11311" operator="between">
      <formula>0.95</formula>
      <formula>1</formula>
    </cfRule>
    <cfRule type="cellIs" dxfId="11743" priority="11312" operator="lessThan">
      <formula>0.96</formula>
    </cfRule>
    <cfRule type="cellIs" dxfId="11742" priority="11313" operator="lessThan">
      <formula>0</formula>
    </cfRule>
    <cfRule type="cellIs" dxfId="11741" priority="11314" operator="greaterThan">
      <formula>0.99</formula>
    </cfRule>
    <cfRule type="cellIs" dxfId="11740" priority="11315" operator="between">
      <formula>0.95</formula>
      <formula>1</formula>
    </cfRule>
    <cfRule type="cellIs" dxfId="11739" priority="11316" operator="lessThan">
      <formula>0.96</formula>
    </cfRule>
    <cfRule type="cellIs" dxfId="11738" priority="11317" operator="greaterThan">
      <formula>0.99</formula>
    </cfRule>
    <cfRule type="cellIs" dxfId="11737" priority="11318" operator="between">
      <formula>0.95</formula>
      <formula>1</formula>
    </cfRule>
    <cfRule type="cellIs" dxfId="11736" priority="11319" operator="lessThan">
      <formula>0.96</formula>
    </cfRule>
    <cfRule type="cellIs" dxfId="11735" priority="11320" operator="greaterThan">
      <formula>0.99</formula>
    </cfRule>
    <cfRule type="cellIs" dxfId="11734" priority="11321" operator="between">
      <formula>0.95</formula>
      <formula>1</formula>
    </cfRule>
    <cfRule type="cellIs" dxfId="11733" priority="11322" operator="lessThan">
      <formula>0.96</formula>
    </cfRule>
    <cfRule type="cellIs" dxfId="11732" priority="11323" operator="lessThan">
      <formula>0.96</formula>
    </cfRule>
    <cfRule type="cellIs" dxfId="11731" priority="11324" operator="greaterThan">
      <formula>0.99</formula>
    </cfRule>
    <cfRule type="cellIs" dxfId="11730" priority="11325" operator="between">
      <formula>0.95</formula>
      <formula>1</formula>
    </cfRule>
    <cfRule type="cellIs" dxfId="11729" priority="11326" operator="lessThan">
      <formula>0.96</formula>
    </cfRule>
  </conditionalFormatting>
  <conditionalFormatting sqref="L51 L53">
    <cfRule type="top10" dxfId="11728" priority="11295" rank="10"/>
    <cfRule type="cellIs" dxfId="11727" priority="11296" operator="greaterThan">
      <formula>0.99</formula>
    </cfRule>
    <cfRule type="top10" dxfId="11726" priority="11297" rank="10"/>
    <cfRule type="cellIs" dxfId="11725" priority="11298" operator="lessThan">
      <formula>0.96</formula>
    </cfRule>
    <cfRule type="top10" dxfId="11724" priority="11299" percent="1" rank="99"/>
    <cfRule type="cellIs" dxfId="11723" priority="11300" operator="lessThan">
      <formula>0.96</formula>
    </cfRule>
  </conditionalFormatting>
  <conditionalFormatting sqref="L51 L53">
    <cfRule type="top10" dxfId="11722" priority="11294" rank="10"/>
  </conditionalFormatting>
  <conditionalFormatting sqref="L51 L53">
    <cfRule type="cellIs" dxfId="11721" priority="11289" operator="greaterThan">
      <formula>0.99</formula>
    </cfRule>
    <cfRule type="cellIs" dxfId="11720" priority="11290" operator="between">
      <formula>0.95</formula>
      <formula>1</formula>
    </cfRule>
    <cfRule type="cellIs" dxfId="11719" priority="11291" operator="lessThan">
      <formula>0.96</formula>
    </cfRule>
    <cfRule type="cellIs" dxfId="11718" priority="11292" operator="lessThan">
      <formula>0.96</formula>
    </cfRule>
    <cfRule type="top10" dxfId="11717" priority="11293" percent="1" rank="10"/>
  </conditionalFormatting>
  <conditionalFormatting sqref="L51 L53">
    <cfRule type="cellIs" dxfId="11716" priority="11280" operator="lessThan">
      <formula>1</formula>
    </cfRule>
    <cfRule type="cellIs" dxfId="11715" priority="11281" operator="between">
      <formula>0.95</formula>
      <formula>1</formula>
    </cfRule>
    <cfRule type="cellIs" dxfId="11714" priority="11282" operator="lessThan">
      <formula>0.96</formula>
    </cfRule>
    <cfRule type="cellIs" dxfId="11713" priority="11283" operator="between">
      <formula>0.95</formula>
      <formula>1</formula>
    </cfRule>
    <cfRule type="cellIs" dxfId="11712" priority="11284" operator="between">
      <formula>0.95</formula>
      <formula>1</formula>
    </cfRule>
    <cfRule type="top10" dxfId="11711" priority="11285" percent="1" rank="10"/>
    <cfRule type="top10" dxfId="11710" priority="11286" percent="1" rank="10"/>
    <cfRule type="cellIs" dxfId="11709" priority="11287" operator="lessThan">
      <formula>0.96</formula>
    </cfRule>
    <cfRule type="top10" dxfId="11708" priority="11288" percent="1" rank="10"/>
  </conditionalFormatting>
  <conditionalFormatting sqref="L51 L53">
    <cfRule type="top10" dxfId="11707" priority="11277" percent="1" rank="10"/>
    <cfRule type="cellIs" dxfId="11706" priority="11278" operator="lessThan">
      <formula>0.96</formula>
    </cfRule>
    <cfRule type="top10" dxfId="11705" priority="11279" percent="1" rank="10"/>
  </conditionalFormatting>
  <conditionalFormatting sqref="L51 L53">
    <cfRule type="top10" dxfId="11704" priority="11276" rank="10"/>
  </conditionalFormatting>
  <conditionalFormatting sqref="L51 L53">
    <cfRule type="top10" dxfId="11703" priority="11273" rank="10"/>
    <cfRule type="top10" dxfId="11702" priority="11274" rank="10"/>
    <cfRule type="top10" dxfId="11701" priority="11275" rank="10"/>
  </conditionalFormatting>
  <conditionalFormatting sqref="L51 L53">
    <cfRule type="cellIs" dxfId="11700" priority="11265" operator="between">
      <formula>0.95</formula>
      <formula>1</formula>
    </cfRule>
    <cfRule type="cellIs" dxfId="11699" priority="11266" operator="lessThan">
      <formula>0.96</formula>
    </cfRule>
    <cfRule type="cellIs" dxfId="11698" priority="11267" operator="between">
      <formula>0.95</formula>
      <formula>1</formula>
    </cfRule>
    <cfRule type="cellIs" dxfId="11697" priority="11268" operator="between">
      <formula>0.95</formula>
      <formula>1</formula>
    </cfRule>
    <cfRule type="top10" dxfId="11696" priority="11269" percent="1" rank="10"/>
    <cfRule type="top10" dxfId="11695" priority="11270" percent="1" rank="10"/>
    <cfRule type="cellIs" dxfId="11694" priority="11271" operator="lessThan">
      <formula>0.96</formula>
    </cfRule>
    <cfRule type="top10" dxfId="11693" priority="11272" percent="1" rank="10"/>
  </conditionalFormatting>
  <conditionalFormatting sqref="L51 L53">
    <cfRule type="top10" dxfId="11692" priority="11256" rank="10"/>
    <cfRule type="top10" dxfId="11691" priority="11257" rank="10"/>
    <cfRule type="cellIs" dxfId="11690" priority="11258" operator="lessThan">
      <formula>0.96</formula>
    </cfRule>
    <cfRule type="cellIs" dxfId="11689" priority="11259" operator="between">
      <formula>0.95</formula>
      <formula>1</formula>
    </cfRule>
    <cfRule type="cellIs" dxfId="11688" priority="11260" operator="between">
      <formula>0.95</formula>
      <formula>1</formula>
    </cfRule>
    <cfRule type="top10" dxfId="11687" priority="11261" percent="1" rank="10"/>
    <cfRule type="top10" dxfId="11686" priority="11262" percent="1" rank="10"/>
    <cfRule type="cellIs" dxfId="11685" priority="11263" operator="lessThan">
      <formula>0.96</formula>
    </cfRule>
    <cfRule type="top10" dxfId="11684" priority="11264" percent="1" rank="10"/>
  </conditionalFormatting>
  <conditionalFormatting sqref="L51 L53">
    <cfRule type="cellIs" dxfId="11683" priority="11249" operator="lessThan">
      <formula>0.96</formula>
    </cfRule>
    <cfRule type="cellIs" dxfId="11682" priority="11250" operator="between">
      <formula>0.95</formula>
      <formula>1</formula>
    </cfRule>
    <cfRule type="cellIs" dxfId="11681" priority="11251" operator="between">
      <formula>0.95</formula>
      <formula>1</formula>
    </cfRule>
    <cfRule type="top10" dxfId="11680" priority="11252" percent="1" rank="10"/>
    <cfRule type="top10" dxfId="11679" priority="11253" percent="1" rank="10"/>
    <cfRule type="cellIs" dxfId="11678" priority="11254" operator="lessThan">
      <formula>0.96</formula>
    </cfRule>
    <cfRule type="top10" dxfId="11677" priority="11255" percent="1" rank="10"/>
  </conditionalFormatting>
  <conditionalFormatting sqref="L51 L53">
    <cfRule type="top10" dxfId="11676" priority="11246" percent="1" rank="10"/>
    <cfRule type="top10" dxfId="11675" priority="11247" rank="10"/>
    <cfRule type="top10" dxfId="11674" priority="11248" percent="1" rank="10"/>
  </conditionalFormatting>
  <conditionalFormatting sqref="L51 L53">
    <cfRule type="top10" dxfId="11673" priority="11244" rank="10"/>
    <cfRule type="top10" dxfId="11672" priority="11245" rank="10"/>
  </conditionalFormatting>
  <conditionalFormatting sqref="L51 L53">
    <cfRule type="top10" dxfId="11671" priority="11234" rank="10"/>
    <cfRule type="top10" dxfId="11670" priority="11235" rank="10"/>
    <cfRule type="cellIs" dxfId="11669" priority="11236" operator="between">
      <formula>0.95</formula>
      <formula>1</formula>
    </cfRule>
    <cfRule type="cellIs" dxfId="11668" priority="11237" operator="lessThan">
      <formula>0.96</formula>
    </cfRule>
    <cfRule type="cellIs" dxfId="11667" priority="11238" operator="between">
      <formula>0.95</formula>
      <formula>1</formula>
    </cfRule>
    <cfRule type="cellIs" dxfId="11666" priority="11239" operator="between">
      <formula>0.95</formula>
      <formula>1</formula>
    </cfRule>
    <cfRule type="top10" dxfId="11665" priority="11240" percent="1" rank="10"/>
    <cfRule type="top10" dxfId="11664" priority="11241" percent="1" rank="10"/>
    <cfRule type="cellIs" dxfId="11663" priority="11242" operator="lessThan">
      <formula>0.96</formula>
    </cfRule>
    <cfRule type="top10" dxfId="11662" priority="11243" percent="1" rank="10"/>
  </conditionalFormatting>
  <conditionalFormatting sqref="L51 L53">
    <cfRule type="top10" dxfId="11661" priority="11226" rank="10"/>
    <cfRule type="cellIs" dxfId="11660" priority="11227" operator="lessThan">
      <formula>0.96</formula>
    </cfRule>
    <cfRule type="cellIs" dxfId="11659" priority="11228" operator="between">
      <formula>0.95</formula>
      <formula>1</formula>
    </cfRule>
    <cfRule type="cellIs" dxfId="11658" priority="11229" operator="between">
      <formula>0.95</formula>
      <formula>1</formula>
    </cfRule>
    <cfRule type="top10" dxfId="11657" priority="11230" percent="1" rank="10"/>
    <cfRule type="top10" dxfId="11656" priority="11231" percent="1" rank="10"/>
    <cfRule type="cellIs" dxfId="11655" priority="11232" operator="lessThan">
      <formula>0.96</formula>
    </cfRule>
    <cfRule type="top10" dxfId="11654" priority="11233" percent="1" rank="10"/>
  </conditionalFormatting>
  <conditionalFormatting sqref="L51 L53">
    <cfRule type="top10" dxfId="11653" priority="11213" rank="10"/>
    <cfRule type="cellIs" dxfId="11652" priority="11214" operator="lessThan">
      <formula>0.99</formula>
    </cfRule>
    <cfRule type="top10" dxfId="11651" priority="11215" rank="10"/>
    <cfRule type="cellIs" dxfId="11650" priority="11216" operator="greaterThan">
      <formula>0.99</formula>
    </cfRule>
    <cfRule type="top10" dxfId="11649" priority="11217" percent="1" rank="10"/>
    <cfRule type="top10" dxfId="11648" priority="11218" rank="10"/>
    <cfRule type="cellIs" dxfId="11647" priority="11219" operator="lessThan">
      <formula>0.96</formula>
    </cfRule>
    <cfRule type="cellIs" dxfId="11646" priority="11220" operator="between">
      <formula>0.95</formula>
      <formula>1</formula>
    </cfRule>
    <cfRule type="cellIs" dxfId="11645" priority="11221" operator="between">
      <formula>0.95</formula>
      <formula>1</formula>
    </cfRule>
    <cfRule type="top10" dxfId="11644" priority="11222" percent="1" rank="10"/>
    <cfRule type="top10" dxfId="11643" priority="11223" percent="1" rank="10"/>
    <cfRule type="cellIs" dxfId="11642" priority="11224" operator="lessThan">
      <formula>0.96</formula>
    </cfRule>
    <cfRule type="top10" dxfId="11641" priority="11225" percent="1" rank="10"/>
  </conditionalFormatting>
  <conditionalFormatting sqref="L51 L53">
    <cfRule type="top10" dxfId="11640" priority="11199" rank="10"/>
    <cfRule type="top10" dxfId="11639" priority="11200" rank="10"/>
    <cfRule type="cellIs" dxfId="11638" priority="11201" operator="lessThan">
      <formula>0.99</formula>
    </cfRule>
    <cfRule type="top10" dxfId="11637" priority="11202" rank="10"/>
    <cfRule type="cellIs" dxfId="11636" priority="11203" operator="greaterThan">
      <formula>0.99</formula>
    </cfRule>
    <cfRule type="top10" dxfId="11635" priority="11204" percent="1" rank="10"/>
    <cfRule type="top10" dxfId="11634" priority="11205" rank="10"/>
    <cfRule type="cellIs" dxfId="11633" priority="11206" operator="lessThan">
      <formula>0.96</formula>
    </cfRule>
    <cfRule type="cellIs" dxfId="11632" priority="11207" operator="between">
      <formula>0.95</formula>
      <formula>1</formula>
    </cfRule>
    <cfRule type="cellIs" dxfId="11631" priority="11208" operator="between">
      <formula>0.95</formula>
      <formula>1</formula>
    </cfRule>
    <cfRule type="top10" dxfId="11630" priority="11209" percent="1" rank="10"/>
    <cfRule type="top10" dxfId="11629" priority="11210" percent="1" rank="10"/>
    <cfRule type="cellIs" dxfId="11628" priority="11211" operator="lessThan">
      <formula>0.96</formula>
    </cfRule>
    <cfRule type="top10" dxfId="11627" priority="11212" percent="1" rank="10"/>
  </conditionalFormatting>
  <conditionalFormatting sqref="L51 L53">
    <cfRule type="cellIs" dxfId="11626" priority="11196" operator="between">
      <formula>0.95</formula>
      <formula>1</formula>
    </cfRule>
    <cfRule type="cellIs" dxfId="11625" priority="11197" operator="between">
      <formula>0.95</formula>
      <formula>1</formula>
    </cfRule>
    <cfRule type="top10" dxfId="11624" priority="11198" rank="10"/>
  </conditionalFormatting>
  <conditionalFormatting sqref="L51 L53">
    <cfRule type="cellIs" dxfId="11623" priority="11187" operator="between">
      <formula>0.95</formula>
      <formula>1</formula>
    </cfRule>
    <cfRule type="cellIs" dxfId="11622" priority="11188" operator="between">
      <formula>0.95</formula>
      <formula>1</formula>
    </cfRule>
    <cfRule type="cellIs" dxfId="11621" priority="11189" operator="lessThan">
      <formula>0.96</formula>
    </cfRule>
    <cfRule type="cellIs" dxfId="11620" priority="11190" operator="between">
      <formula>0.95</formula>
      <formula>1</formula>
    </cfRule>
    <cfRule type="cellIs" dxfId="11619" priority="11191" operator="between">
      <formula>0.95</formula>
      <formula>1</formula>
    </cfRule>
    <cfRule type="top10" dxfId="11618" priority="11192" percent="1" rank="10"/>
    <cfRule type="top10" dxfId="11617" priority="11193" percent="1" rank="10"/>
    <cfRule type="cellIs" dxfId="11616" priority="11194" operator="lessThan">
      <formula>0.96</formula>
    </cfRule>
    <cfRule type="top10" dxfId="11615" priority="11195" percent="1" rank="10"/>
  </conditionalFormatting>
  <conditionalFormatting sqref="L51 L53">
    <cfRule type="top10" dxfId="11614" priority="11177" rank="10"/>
    <cfRule type="top10" dxfId="11613" priority="11178" rank="10"/>
    <cfRule type="top10" dxfId="11612" priority="11179" rank="10"/>
    <cfRule type="cellIs" dxfId="11611" priority="11180" operator="lessThan">
      <formula>0.96</formula>
    </cfRule>
    <cfRule type="cellIs" dxfId="11610" priority="11181" operator="between">
      <formula>0.95</formula>
      <formula>1</formula>
    </cfRule>
    <cfRule type="cellIs" dxfId="11609" priority="11182" operator="between">
      <formula>0.95</formula>
      <formula>1</formula>
    </cfRule>
    <cfRule type="top10" dxfId="11608" priority="11183" percent="1" rank="10"/>
    <cfRule type="top10" dxfId="11607" priority="11184" percent="1" rank="10"/>
    <cfRule type="cellIs" dxfId="11606" priority="11185" operator="lessThan">
      <formula>0.96</formula>
    </cfRule>
    <cfRule type="top10" dxfId="11605" priority="11186" percent="1" rank="10"/>
  </conditionalFormatting>
  <conditionalFormatting sqref="L51 L53">
    <cfRule type="top10" dxfId="11604" priority="11162" percent="1" rank="10"/>
    <cfRule type="top10" dxfId="11603" priority="11163" rank="10"/>
    <cfRule type="top10" dxfId="11602" priority="11164" rank="10"/>
    <cfRule type="cellIs" dxfId="11601" priority="11165" operator="lessThan">
      <formula>0.99</formula>
    </cfRule>
    <cfRule type="top10" dxfId="11600" priority="11166" rank="10"/>
    <cfRule type="cellIs" dxfId="11599" priority="11167" operator="greaterThan">
      <formula>0.99</formula>
    </cfRule>
    <cfRule type="top10" dxfId="11598" priority="11168" percent="1" rank="10"/>
    <cfRule type="top10" dxfId="11597" priority="11169" rank="10"/>
    <cfRule type="cellIs" dxfId="11596" priority="11170" operator="lessThan">
      <formula>0.96</formula>
    </cfRule>
    <cfRule type="cellIs" dxfId="11595" priority="11171" operator="between">
      <formula>0.95</formula>
      <formula>1</formula>
    </cfRule>
    <cfRule type="cellIs" dxfId="11594" priority="11172" operator="between">
      <formula>0.95</formula>
      <formula>1</formula>
    </cfRule>
    <cfRule type="top10" dxfId="11593" priority="11173" percent="1" rank="10"/>
    <cfRule type="top10" dxfId="11592" priority="11174" percent="1" rank="10"/>
    <cfRule type="cellIs" dxfId="11591" priority="11175" operator="lessThan">
      <formula>0.96</formula>
    </cfRule>
    <cfRule type="top10" dxfId="11590" priority="11176" percent="1" rank="10"/>
  </conditionalFormatting>
  <conditionalFormatting sqref="L51 L53">
    <cfRule type="top10" dxfId="11589" priority="11161" percent="1" rank="10"/>
  </conditionalFormatting>
  <conditionalFormatting sqref="L51 L53">
    <cfRule type="top10" dxfId="11588" priority="11159" rank="10"/>
    <cfRule type="top10" dxfId="11587" priority="11160" percent="1" rank="10"/>
  </conditionalFormatting>
  <conditionalFormatting sqref="L51 L53">
    <cfRule type="top10" dxfId="11586" priority="11155" percent="1" rank="10"/>
    <cfRule type="cellIs" dxfId="11585" priority="11156" operator="lessThan">
      <formula>0.96</formula>
    </cfRule>
    <cfRule type="top10" dxfId="11584" priority="11157" rank="10"/>
    <cfRule type="top10" dxfId="11583" priority="11158" percent="1" rank="10"/>
  </conditionalFormatting>
  <conditionalFormatting sqref="L51 L53">
    <cfRule type="top10" dxfId="11582" priority="11149" percent="1" rank="10"/>
    <cfRule type="cellIs" dxfId="11581" priority="11150" operator="between">
      <formula>0.95</formula>
      <formula>1</formula>
    </cfRule>
    <cfRule type="top10" dxfId="11580" priority="11151" percent="1" rank="10"/>
    <cfRule type="cellIs" dxfId="11579" priority="11152" operator="lessThan">
      <formula>0.96</formula>
    </cfRule>
    <cfRule type="top10" dxfId="11578" priority="11153" rank="10"/>
    <cfRule type="top10" dxfId="11577" priority="11154" percent="1" rank="10"/>
  </conditionalFormatting>
  <conditionalFormatting sqref="L51 L53">
    <cfRule type="cellIs" dxfId="11576" priority="11144" operator="between">
      <formula>0.95</formula>
      <formula>1</formula>
    </cfRule>
    <cfRule type="top10" dxfId="11575" priority="11145" percent="1" rank="10"/>
    <cfRule type="cellIs" dxfId="11574" priority="11146" operator="lessThan">
      <formula>0.96</formula>
    </cfRule>
    <cfRule type="top10" dxfId="11573" priority="11147" rank="10"/>
    <cfRule type="top10" dxfId="11572" priority="11148" percent="1" rank="10"/>
  </conditionalFormatting>
  <conditionalFormatting sqref="L51 L53">
    <cfRule type="top10" dxfId="11571" priority="11127" percent="1" rank="10"/>
    <cfRule type="top10" dxfId="11570" priority="11128" percent="1" rank="10"/>
    <cfRule type="cellIs" dxfId="11569" priority="11129" operator="between">
      <formula>0.95</formula>
      <formula>1</formula>
    </cfRule>
    <cfRule type="top10" dxfId="11568" priority="11130" rank="10"/>
    <cfRule type="top10" dxfId="11567" priority="11131" rank="10"/>
    <cfRule type="cellIs" dxfId="11566" priority="11132" operator="lessThan">
      <formula>0.99</formula>
    </cfRule>
    <cfRule type="top10" dxfId="11565" priority="11133" rank="10"/>
    <cfRule type="cellIs" dxfId="11564" priority="11134" operator="greaterThan">
      <formula>0.99</formula>
    </cfRule>
    <cfRule type="top10" dxfId="11563" priority="11135" percent="1" rank="10"/>
    <cfRule type="top10" dxfId="11562" priority="11136" rank="10"/>
    <cfRule type="cellIs" dxfId="11561" priority="11137" operator="lessThan">
      <formula>0.96</formula>
    </cfRule>
    <cfRule type="cellIs" dxfId="11560" priority="11138" operator="between">
      <formula>0.95</formula>
      <formula>1</formula>
    </cfRule>
    <cfRule type="cellIs" dxfId="11559" priority="11139" operator="between">
      <formula>0.95</formula>
      <formula>1</formula>
    </cfRule>
    <cfRule type="top10" dxfId="11558" priority="11140" percent="1" rank="10"/>
    <cfRule type="top10" dxfId="11557" priority="11141" percent="1" rank="10"/>
    <cfRule type="cellIs" dxfId="11556" priority="11142" operator="lessThan">
      <formula>0.96</formula>
    </cfRule>
    <cfRule type="top10" dxfId="11555" priority="11143" percent="1" rank="10"/>
  </conditionalFormatting>
  <conditionalFormatting sqref="L51 L53">
    <cfRule type="top10" dxfId="11554" priority="11125" percent="1" rank="10"/>
    <cfRule type="top10" dxfId="11553" priority="11126" percent="1" rank="10"/>
  </conditionalFormatting>
  <conditionalFormatting sqref="L51 L53">
    <cfRule type="cellIs" dxfId="11552" priority="11119" operator="between">
      <formula>0.95</formula>
      <formula>1</formula>
    </cfRule>
    <cfRule type="cellIs" dxfId="11551" priority="11120" operator="between">
      <formula>0.95</formula>
      <formula>1</formula>
    </cfRule>
    <cfRule type="top10" dxfId="11550" priority="11121" percent="1" rank="10"/>
    <cfRule type="cellIs" dxfId="11549" priority="11122" operator="lessThan">
      <formula>0.96</formula>
    </cfRule>
    <cfRule type="top10" dxfId="11548" priority="11123" rank="10"/>
    <cfRule type="top10" dxfId="11547" priority="11124" percent="1" rank="10"/>
  </conditionalFormatting>
  <conditionalFormatting sqref="L51 L53">
    <cfRule type="top10" dxfId="11546" priority="11103" percent="1" rank="10"/>
    <cfRule type="cellIs" dxfId="11545" priority="11104" operator="greaterThan">
      <formula>0.99</formula>
    </cfRule>
    <cfRule type="top10" dxfId="11544" priority="11105" rank="10"/>
    <cfRule type="top10" dxfId="11543" priority="11106" rank="10"/>
    <cfRule type="cellIs" dxfId="11542" priority="11107" operator="lessThan">
      <formula>0.99</formula>
    </cfRule>
    <cfRule type="top10" dxfId="11541" priority="11108" rank="10"/>
    <cfRule type="cellIs" dxfId="11540" priority="11109" operator="greaterThan">
      <formula>0.99</formula>
    </cfRule>
    <cfRule type="top10" dxfId="11539" priority="11110" percent="1" rank="10"/>
    <cfRule type="top10" dxfId="11538" priority="11111" rank="10"/>
    <cfRule type="cellIs" dxfId="11537" priority="11112" operator="lessThan">
      <formula>0.96</formula>
    </cfRule>
    <cfRule type="cellIs" dxfId="11536" priority="11113" operator="between">
      <formula>0.95</formula>
      <formula>1</formula>
    </cfRule>
    <cfRule type="cellIs" dxfId="11535" priority="11114" operator="between">
      <formula>0.95</formula>
      <formula>1</formula>
    </cfRule>
    <cfRule type="top10" dxfId="11534" priority="11115" percent="1" rank="10"/>
    <cfRule type="top10" dxfId="11533" priority="11116" percent="1" rank="10"/>
    <cfRule type="cellIs" dxfId="11532" priority="11117" operator="lessThan">
      <formula>0.96</formula>
    </cfRule>
    <cfRule type="top10" dxfId="11531" priority="11118" percent="1" rank="10"/>
  </conditionalFormatting>
  <conditionalFormatting sqref="L51 L53">
    <cfRule type="top10" dxfId="11530" priority="11087" percent="1" rank="10"/>
    <cfRule type="cellIs" dxfId="11529" priority="11088" operator="between">
      <formula>0.95</formula>
      <formula>1</formula>
    </cfRule>
    <cfRule type="top10" dxfId="11528" priority="11089" rank="10"/>
    <cfRule type="top10" dxfId="11527" priority="11090" rank="10"/>
    <cfRule type="cellIs" dxfId="11526" priority="11091" operator="lessThan">
      <formula>0.99</formula>
    </cfRule>
    <cfRule type="top10" dxfId="11525" priority="11092" rank="10"/>
    <cfRule type="cellIs" dxfId="11524" priority="11093" operator="greaterThan">
      <formula>0.99</formula>
    </cfRule>
    <cfRule type="top10" dxfId="11523" priority="11094" percent="1" rank="10"/>
    <cfRule type="top10" dxfId="11522" priority="11095" rank="10"/>
    <cfRule type="cellIs" dxfId="11521" priority="11096" operator="lessThan">
      <formula>0.96</formula>
    </cfRule>
    <cfRule type="cellIs" dxfId="11520" priority="11097" operator="between">
      <formula>0.95</formula>
      <formula>1</formula>
    </cfRule>
    <cfRule type="cellIs" dxfId="11519" priority="11098" operator="between">
      <formula>0.95</formula>
      <formula>1</formula>
    </cfRule>
    <cfRule type="top10" dxfId="11518" priority="11099" percent="1" rank="10"/>
    <cfRule type="top10" dxfId="11517" priority="11100" percent="1" rank="10"/>
    <cfRule type="cellIs" dxfId="11516" priority="11101" operator="lessThan">
      <formula>0.96</formula>
    </cfRule>
    <cfRule type="top10" dxfId="11515" priority="11102" percent="1" rank="10"/>
  </conditionalFormatting>
  <conditionalFormatting sqref="L51 L53">
    <cfRule type="cellIs" dxfId="11514" priority="11078" operator="greaterThan">
      <formula>0.99</formula>
    </cfRule>
    <cfRule type="cellIs" dxfId="11513" priority="11079" operator="between">
      <formula>0.95</formula>
      <formula>1</formula>
    </cfRule>
    <cfRule type="cellIs" dxfId="11512" priority="11080" operator="lessThan">
      <formula>0.96</formula>
    </cfRule>
    <cfRule type="cellIs" dxfId="11511" priority="11081" operator="greaterThan">
      <formula>0.99</formula>
    </cfRule>
    <cfRule type="cellIs" dxfId="11510" priority="11082" operator="lessThan">
      <formula>0.96</formula>
    </cfRule>
  </conditionalFormatting>
  <conditionalFormatting sqref="L67 L56:L57">
    <cfRule type="cellIs" dxfId="11509" priority="10380" operator="greaterThan">
      <formula>0.99</formula>
    </cfRule>
    <cfRule type="cellIs" dxfId="11508" priority="10381" operator="between">
      <formula>0.95</formula>
      <formula>1</formula>
    </cfRule>
    <cfRule type="cellIs" dxfId="11507" priority="10382" operator="lessThan">
      <formula>0.96</formula>
    </cfRule>
    <cfRule type="cellIs" dxfId="11506" priority="10383" operator="greaterThan">
      <formula>0.99</formula>
    </cfRule>
    <cfRule type="cellIs" dxfId="11505" priority="10384" operator="between">
      <formula>0.95</formula>
      <formula>1</formula>
    </cfRule>
    <cfRule type="cellIs" dxfId="11504" priority="10385" operator="lessThan">
      <formula>0.96</formula>
    </cfRule>
    <cfRule type="cellIs" dxfId="11503" priority="10386" operator="greaterThan">
      <formula>0.99</formula>
    </cfRule>
    <cfRule type="cellIs" dxfId="11502" priority="10387" operator="between">
      <formula>0.95</formula>
      <formula>1</formula>
    </cfRule>
    <cfRule type="cellIs" dxfId="11501" priority="10388" operator="greaterThan">
      <formula>0.99</formula>
    </cfRule>
    <cfRule type="cellIs" dxfId="11500" priority="10389" operator="between">
      <formula>0.95</formula>
      <formula>1</formula>
    </cfRule>
    <cfRule type="cellIs" dxfId="11499" priority="10390" operator="lessThan">
      <formula>0.96</formula>
    </cfRule>
    <cfRule type="cellIs" dxfId="11498" priority="10391" operator="lessThan">
      <formula>0</formula>
    </cfRule>
    <cfRule type="cellIs" dxfId="11497" priority="10392" operator="greaterThan">
      <formula>0.99</formula>
    </cfRule>
    <cfRule type="cellIs" dxfId="11496" priority="10393" operator="between">
      <formula>0.95</formula>
      <formula>1</formula>
    </cfRule>
    <cfRule type="cellIs" dxfId="11495" priority="10394" operator="lessThan">
      <formula>0.96</formula>
    </cfRule>
    <cfRule type="cellIs" dxfId="11494" priority="10395" operator="greaterThan">
      <formula>0.99</formula>
    </cfRule>
    <cfRule type="cellIs" dxfId="11493" priority="10396" operator="between">
      <formula>0.95</formula>
      <formula>1</formula>
    </cfRule>
    <cfRule type="cellIs" dxfId="11492" priority="10397" operator="lessThan">
      <formula>0.96</formula>
    </cfRule>
    <cfRule type="cellIs" dxfId="11491" priority="10398" operator="greaterThan">
      <formula>0.99</formula>
    </cfRule>
    <cfRule type="cellIs" dxfId="11490" priority="10399" operator="between">
      <formula>0.95</formula>
      <formula>1</formula>
    </cfRule>
    <cfRule type="cellIs" dxfId="11489" priority="10400" operator="lessThan">
      <formula>0.96</formula>
    </cfRule>
    <cfRule type="cellIs" dxfId="11488" priority="10401" operator="lessThan">
      <formula>0.96</formula>
    </cfRule>
    <cfRule type="cellIs" dxfId="11487" priority="10402" operator="greaterThan">
      <formula>0.99</formula>
    </cfRule>
    <cfRule type="cellIs" dxfId="11486" priority="10403" operator="between">
      <formula>0.95</formula>
      <formula>1</formula>
    </cfRule>
    <cfRule type="cellIs" dxfId="11485" priority="10404" operator="lessThan">
      <formula>0.96</formula>
    </cfRule>
  </conditionalFormatting>
  <conditionalFormatting sqref="L56:L57 L67:L68">
    <cfRule type="cellIs" dxfId="11484" priority="10377" operator="lessThan">
      <formula>0.96</formula>
    </cfRule>
    <cfRule type="cellIs" dxfId="11483" priority="10378" operator="between">
      <formula>0.95</formula>
      <formula>0.99</formula>
    </cfRule>
    <cfRule type="cellIs" dxfId="11482" priority="10379" operator="between">
      <formula>0.95</formula>
      <formula>1</formula>
    </cfRule>
  </conditionalFormatting>
  <conditionalFormatting sqref="L56:L57 L67:L68">
    <cfRule type="cellIs" dxfId="11481" priority="10373" operator="greaterThan">
      <formula>0.99</formula>
    </cfRule>
    <cfRule type="cellIs" dxfId="11480" priority="10374" operator="between">
      <formula>0.95</formula>
      <formula>1</formula>
    </cfRule>
    <cfRule type="cellIs" dxfId="11479" priority="10375" operator="between">
      <formula>0.95</formula>
      <formula>1</formula>
    </cfRule>
    <cfRule type="cellIs" dxfId="11478" priority="10376" operator="lessThan">
      <formula>0.95</formula>
    </cfRule>
  </conditionalFormatting>
  <conditionalFormatting sqref="L56:L57 L67:L68">
    <cfRule type="cellIs" dxfId="11477" priority="10368" operator="greaterThan">
      <formula>0.99</formula>
    </cfRule>
    <cfRule type="cellIs" dxfId="11476" priority="10369" operator="between">
      <formula>0.95</formula>
      <formula>1</formula>
    </cfRule>
    <cfRule type="cellIs" dxfId="11475" priority="10370" operator="lessThan">
      <formula>0.95</formula>
    </cfRule>
    <cfRule type="cellIs" dxfId="11474" priority="10371" operator="lessThan">
      <formula>0.95</formula>
    </cfRule>
    <cfRule type="cellIs" dxfId="11473" priority="10372" operator="lessThan">
      <formula>0.95</formula>
    </cfRule>
  </conditionalFormatting>
  <conditionalFormatting sqref="L56:L57 L67:L68">
    <cfRule type="cellIs" dxfId="11472" priority="10362" operator="greaterThan">
      <formula>0.99</formula>
    </cfRule>
    <cfRule type="cellIs" dxfId="11471" priority="10363" operator="between">
      <formula>0.95</formula>
      <formula>1</formula>
    </cfRule>
    <cfRule type="cellIs" dxfId="11470" priority="10364" operator="lessThan">
      <formula>0.96</formula>
    </cfRule>
    <cfRule type="cellIs" dxfId="11469" priority="10365" operator="greaterThan">
      <formula>0.99</formula>
    </cfRule>
    <cfRule type="cellIs" dxfId="11468" priority="10366" operator="between">
      <formula>0.95</formula>
      <formula>1</formula>
    </cfRule>
    <cfRule type="cellIs" dxfId="11467" priority="10367" operator="greaterThan">
      <formula>0.99</formula>
    </cfRule>
  </conditionalFormatting>
  <conditionalFormatting sqref="L56:L57 L67:L68">
    <cfRule type="cellIs" dxfId="11466" priority="10359" operator="greaterThan">
      <formula>0.99</formula>
    </cfRule>
    <cfRule type="cellIs" dxfId="11465" priority="10360" operator="between">
      <formula>0.95</formula>
      <formula>0.99</formula>
    </cfRule>
    <cfRule type="cellIs" dxfId="11464" priority="10361" operator="greaterThan">
      <formula>0.96</formula>
    </cfRule>
  </conditionalFormatting>
  <conditionalFormatting sqref="L56:L57 L67:L68">
    <cfRule type="cellIs" dxfId="11463" priority="10349" operator="greaterThan">
      <formula>0.99</formula>
    </cfRule>
    <cfRule type="cellIs" dxfId="11462" priority="10350" operator="greaterThan">
      <formula>0.99</formula>
    </cfRule>
    <cfRule type="cellIs" dxfId="11461" priority="10351" operator="between">
      <formula>0.95</formula>
      <formula>1</formula>
    </cfRule>
    <cfRule type="cellIs" dxfId="11460" priority="10352" operator="lessThan">
      <formula>0.96</formula>
    </cfRule>
    <cfRule type="cellIs" dxfId="11459" priority="10353" operator="greaterThan">
      <formula>0.99</formula>
    </cfRule>
    <cfRule type="cellIs" dxfId="11458" priority="10354" operator="between">
      <formula>0.95</formula>
      <formula>1</formula>
    </cfRule>
    <cfRule type="cellIs" dxfId="11457" priority="10355" operator="lessThan">
      <formula>0.96</formula>
    </cfRule>
    <cfRule type="cellIs" dxfId="11456" priority="10356" operator="greaterThan">
      <formula>0.99</formula>
    </cfRule>
    <cfRule type="cellIs" dxfId="11455" priority="10357" operator="between">
      <formula>0.95</formula>
      <formula>1</formula>
    </cfRule>
    <cfRule type="cellIs" dxfId="11454" priority="10358" operator="lessThan">
      <formula>0.96</formula>
    </cfRule>
  </conditionalFormatting>
  <conditionalFormatting sqref="L56:L57 L67:L68">
    <cfRule type="cellIs" dxfId="11453" priority="10344" operator="greaterThan">
      <formula>0.99</formula>
    </cfRule>
    <cfRule type="cellIs" dxfId="11452" priority="10345" operator="between">
      <formula>0.95</formula>
      <formula>1</formula>
    </cfRule>
    <cfRule type="cellIs" dxfId="11451" priority="10346" operator="lessThan">
      <formula>0.96</formula>
    </cfRule>
    <cfRule type="cellIs" dxfId="11450" priority="10347" operator="greaterThan">
      <formula>0.99</formula>
    </cfRule>
    <cfRule type="cellIs" dxfId="11449" priority="10348" operator="between">
      <formula>0.95</formula>
      <formula>1</formula>
    </cfRule>
  </conditionalFormatting>
  <conditionalFormatting sqref="L56:L57 L67:L68">
    <cfRule type="cellIs" dxfId="11448" priority="10341" operator="greaterThan">
      <formula>0.99</formula>
    </cfRule>
    <cfRule type="cellIs" dxfId="11447" priority="10342" operator="between">
      <formula>0.95</formula>
      <formula>1</formula>
    </cfRule>
    <cfRule type="cellIs" dxfId="11446" priority="10343" operator="greaterThan">
      <formula>0.99</formula>
    </cfRule>
  </conditionalFormatting>
  <conditionalFormatting sqref="L56:L57 L67:L68">
    <cfRule type="cellIs" dxfId="11445" priority="10333" operator="greaterThan">
      <formula>0.99</formula>
    </cfRule>
    <cfRule type="cellIs" dxfId="11444" priority="10334" operator="between">
      <formula>0.95</formula>
      <formula>1</formula>
    </cfRule>
    <cfRule type="cellIs" dxfId="11443" priority="10335" operator="lessThan">
      <formula>0.96</formula>
    </cfRule>
    <cfRule type="cellIs" dxfId="11442" priority="10336" operator="lessThan">
      <formula>0.96</formula>
    </cfRule>
    <cfRule type="cellIs" dxfId="11441" priority="10337" operator="greaterThan">
      <formula>0.99</formula>
    </cfRule>
    <cfRule type="cellIs" dxfId="11440" priority="10338" operator="greaterThan">
      <formula>0.99</formula>
    </cfRule>
    <cfRule type="cellIs" dxfId="11439" priority="10339" operator="between">
      <formula>0.95</formula>
      <formula>1</formula>
    </cfRule>
    <cfRule type="cellIs" dxfId="11438" priority="10340" operator="lessThan">
      <formula>0.96</formula>
    </cfRule>
  </conditionalFormatting>
  <conditionalFormatting sqref="L56:L57 L67:L68">
    <cfRule type="cellIs" dxfId="11437" priority="10329" operator="lessThan">
      <formula>0.96</formula>
    </cfRule>
    <cfRule type="cellIs" dxfId="11436" priority="10330" operator="between">
      <formula>0.95</formula>
      <formula>0.99</formula>
    </cfRule>
    <cfRule type="cellIs" dxfId="11435" priority="10331" operator="between">
      <formula>0.95</formula>
      <formula>1</formula>
    </cfRule>
    <cfRule type="cellIs" dxfId="11434" priority="10332" operator="between">
      <formula>0.95</formula>
      <formula>0.99</formula>
    </cfRule>
  </conditionalFormatting>
  <conditionalFormatting sqref="L56:L57 L67:L68">
    <cfRule type="cellIs" dxfId="11433" priority="10325" operator="greaterThan">
      <formula>0.99</formula>
    </cfRule>
    <cfRule type="cellIs" dxfId="11432" priority="10326" operator="between">
      <formula>0.95</formula>
      <formula>1</formula>
    </cfRule>
    <cfRule type="cellIs" dxfId="11431" priority="10327" operator="lessThan">
      <formula>0.96</formula>
    </cfRule>
    <cfRule type="cellIs" dxfId="11430" priority="10328" operator="lessThan">
      <formula>0.95</formula>
    </cfRule>
  </conditionalFormatting>
  <conditionalFormatting sqref="L56:L57 L67:L68">
    <cfRule type="cellIs" dxfId="11429" priority="10321" operator="greaterThan">
      <formula>0.99</formula>
    </cfRule>
    <cfRule type="cellIs" dxfId="11428" priority="10322" operator="between">
      <formula>0.95</formula>
      <formula>1</formula>
    </cfRule>
    <cfRule type="cellIs" dxfId="11427" priority="10323" operator="lessThan">
      <formula>0.96</formula>
    </cfRule>
    <cfRule type="cellIs" dxfId="11426" priority="10324" operator="lessThan">
      <formula>0.96</formula>
    </cfRule>
  </conditionalFormatting>
  <conditionalFormatting sqref="L56:L57 L67:L68">
    <cfRule type="cellIs" dxfId="11425" priority="10312" operator="greaterThan">
      <formula>0.99</formula>
    </cfRule>
    <cfRule type="cellIs" dxfId="11424" priority="10313" operator="between">
      <formula>0.95</formula>
      <formula>1</formula>
    </cfRule>
    <cfRule type="cellIs" dxfId="11423" priority="10314" operator="lessThan">
      <formula>0.96</formula>
    </cfRule>
    <cfRule type="cellIs" dxfId="11422" priority="10315" operator="greaterThan">
      <formula>0.99</formula>
    </cfRule>
    <cfRule type="cellIs" dxfId="11421" priority="10316" operator="between">
      <formula>0.95</formula>
      <formula>1</formula>
    </cfRule>
    <cfRule type="cellIs" dxfId="11420" priority="10317" operator="between">
      <formula>0.95</formula>
      <formula>0</formula>
    </cfRule>
    <cfRule type="cellIs" dxfId="11419" priority="10318" operator="greaterThan">
      <formula>0.99</formula>
    </cfRule>
    <cfRule type="cellIs" dxfId="11418" priority="10319" operator="between">
      <formula>0.95</formula>
      <formula>1</formula>
    </cfRule>
    <cfRule type="cellIs" dxfId="11417" priority="10320" operator="lessThan">
      <formula>0.96</formula>
    </cfRule>
  </conditionalFormatting>
  <conditionalFormatting sqref="L56:L57 L66:L68">
    <cfRule type="cellIs" dxfId="11416" priority="10311" operator="between">
      <formula>0.95</formula>
      <formula>1</formula>
    </cfRule>
  </conditionalFormatting>
  <conditionalFormatting sqref="L56:L57 L67:L68">
    <cfRule type="cellIs" dxfId="11415" priority="10308" operator="greaterThan">
      <formula>0.95</formula>
    </cfRule>
    <cfRule type="cellIs" dxfId="11414" priority="10309" operator="between">
      <formula>0.95</formula>
      <formula>1</formula>
    </cfRule>
    <cfRule type="cellIs" dxfId="11413" priority="10310" operator="lessThan">
      <formula>0.96</formula>
    </cfRule>
  </conditionalFormatting>
  <conditionalFormatting sqref="L56:L57 L67:L68">
    <cfRule type="cellIs" dxfId="11412" priority="10307" operator="greaterThan">
      <formula>0.99</formula>
    </cfRule>
  </conditionalFormatting>
  <conditionalFormatting sqref="L56:L57 L67:L68">
    <cfRule type="cellIs" dxfId="11411" priority="10301" operator="greaterThan">
      <formula>0.99</formula>
    </cfRule>
    <cfRule type="cellIs" dxfId="11410" priority="10302" operator="between">
      <formula>0.95</formula>
      <formula>1</formula>
    </cfRule>
    <cfRule type="cellIs" dxfId="11409" priority="10303" operator="lessThan">
      <formula>0.96</formula>
    </cfRule>
    <cfRule type="cellIs" dxfId="11408" priority="10304" operator="lessThan">
      <formula>0.96</formula>
    </cfRule>
    <cfRule type="cellIs" dxfId="11407" priority="10305" operator="between">
      <formula>0.95</formula>
      <formula>1</formula>
    </cfRule>
    <cfRule type="cellIs" dxfId="11406" priority="10306" operator="lessThan">
      <formula>0.96</formula>
    </cfRule>
  </conditionalFormatting>
  <conditionalFormatting sqref="L56:L57 L67:L68">
    <cfRule type="cellIs" dxfId="11405" priority="10294" operator="lessThan">
      <formula>0.96</formula>
    </cfRule>
    <cfRule type="cellIs" dxfId="11404" priority="10295" operator="greaterThan">
      <formula>0.99</formula>
    </cfRule>
    <cfRule type="cellIs" dxfId="11403" priority="10296" operator="greaterThan">
      <formula>0.99</formula>
    </cfRule>
    <cfRule type="cellIs" dxfId="11402" priority="10297" operator="between">
      <formula>0.95</formula>
      <formula>1</formula>
    </cfRule>
    <cfRule type="cellIs" dxfId="11401" priority="10298" operator="greaterThan">
      <formula>0.99</formula>
    </cfRule>
    <cfRule type="cellIs" dxfId="11400" priority="10299" operator="between">
      <formula>0.95</formula>
      <formula>1</formula>
    </cfRule>
    <cfRule type="cellIs" dxfId="11399" priority="10300" operator="lessThan">
      <formula>0.96</formula>
    </cfRule>
  </conditionalFormatting>
  <conditionalFormatting sqref="L56:L57 L59 L80:L82 L71 L62:L68 L74:L75">
    <cfRule type="cellIs" dxfId="11398" priority="10292" operator="lessThan">
      <formula>0.96</formula>
    </cfRule>
    <cfRule type="cellIs" dxfId="11397" priority="10293" operator="lessThan">
      <formula>0.96</formula>
    </cfRule>
  </conditionalFormatting>
  <conditionalFormatting sqref="L56:L57 L67:L68">
    <cfRule type="cellIs" dxfId="11396" priority="10285" operator="lessThan">
      <formula>0.96</formula>
    </cfRule>
    <cfRule type="cellIs" dxfId="11395" priority="10286" operator="greaterThan">
      <formula>0.99</formula>
    </cfRule>
    <cfRule type="cellIs" dxfId="11394" priority="10287" operator="between">
      <formula>0.95</formula>
      <formula>1</formula>
    </cfRule>
    <cfRule type="cellIs" dxfId="11393" priority="10288" operator="lessThan">
      <formula>0.96</formula>
    </cfRule>
    <cfRule type="cellIs" dxfId="11392" priority="10289" operator="greaterThan">
      <formula>0.99</formula>
    </cfRule>
    <cfRule type="cellIs" dxfId="11391" priority="10290" operator="between">
      <formula>0.95</formula>
      <formula>1</formula>
    </cfRule>
    <cfRule type="cellIs" dxfId="11390" priority="10291" operator="lessThan">
      <formula>0.96</formula>
    </cfRule>
  </conditionalFormatting>
  <conditionalFormatting sqref="L56:L57 L67:L68">
    <cfRule type="cellIs" dxfId="11389" priority="10281" operator="between">
      <formula>0.95</formula>
      <formula>1</formula>
    </cfRule>
    <cfRule type="cellIs" dxfId="11388" priority="10282" operator="greaterThan">
      <formula>0.99</formula>
    </cfRule>
    <cfRule type="cellIs" dxfId="11387" priority="10283" operator="between">
      <formula>0.95</formula>
      <formula>1</formula>
    </cfRule>
    <cfRule type="cellIs" dxfId="11386" priority="10284" operator="lessThan">
      <formula>0.96</formula>
    </cfRule>
  </conditionalFormatting>
  <conditionalFormatting sqref="L56:L57 L67:L68">
    <cfRule type="cellIs" dxfId="11385" priority="10278" operator="greaterThan">
      <formula>0.99</formula>
    </cfRule>
    <cfRule type="cellIs" dxfId="11384" priority="10279" operator="greaterThan">
      <formula>0.99</formula>
    </cfRule>
    <cfRule type="cellIs" dxfId="11383" priority="10280" operator="lessThan">
      <formula>0.96</formula>
    </cfRule>
  </conditionalFormatting>
  <conditionalFormatting sqref="L56:L57 L67:L68">
    <cfRule type="cellIs" dxfId="11382" priority="10277" operator="between">
      <formula>0.99</formula>
      <formula>1</formula>
    </cfRule>
  </conditionalFormatting>
  <conditionalFormatting sqref="L56:L57 L67:L68">
    <cfRule type="cellIs" dxfId="11381" priority="10275" operator="greaterThan">
      <formula>0</formula>
    </cfRule>
    <cfRule type="cellIs" dxfId="11380" priority="10276" operator="lessThan">
      <formula>0</formula>
    </cfRule>
  </conditionalFormatting>
  <conditionalFormatting sqref="L56:L57 L67:L68">
    <cfRule type="cellIs" dxfId="11379" priority="10273" operator="greaterThan">
      <formula>0.99</formula>
    </cfRule>
    <cfRule type="cellIs" dxfId="11378" priority="10274" operator="greaterThan">
      <formula>0.99</formula>
    </cfRule>
  </conditionalFormatting>
  <conditionalFormatting sqref="L56:L57 L67:L68">
    <cfRule type="cellIs" dxfId="11377" priority="10265" operator="greaterThan">
      <formula>0.99</formula>
    </cfRule>
    <cfRule type="cellIs" dxfId="11376" priority="10266" operator="between">
      <formula>0.95</formula>
      <formula>1</formula>
    </cfRule>
    <cfRule type="cellIs" dxfId="11375" priority="10267" operator="greaterThan">
      <formula>0.99</formula>
    </cfRule>
    <cfRule type="cellIs" dxfId="11374" priority="10268" operator="between">
      <formula>0.95</formula>
      <formula>1</formula>
    </cfRule>
    <cfRule type="cellIs" dxfId="11373" priority="10269" operator="lessThan">
      <formula>0.96</formula>
    </cfRule>
    <cfRule type="cellIs" dxfId="11372" priority="10270" operator="greaterThan">
      <formula>0.99</formula>
    </cfRule>
    <cfRule type="cellIs" dxfId="11371" priority="10271" operator="between">
      <formula>0.95</formula>
      <formula>1</formula>
    </cfRule>
    <cfRule type="cellIs" dxfId="11370" priority="10272" operator="lessThan">
      <formula>0.96</formula>
    </cfRule>
  </conditionalFormatting>
  <conditionalFormatting sqref="L56:L57 L67:L68">
    <cfRule type="cellIs" dxfId="11369" priority="10263" operator="between">
      <formula>0.95</formula>
      <formula>1</formula>
    </cfRule>
    <cfRule type="cellIs" dxfId="11368" priority="10264" operator="lessThan">
      <formula>0.96</formula>
    </cfRule>
  </conditionalFormatting>
  <conditionalFormatting sqref="L56:L57 L67:L68">
    <cfRule type="cellIs" dxfId="11367" priority="10256" operator="greaterThan">
      <formula>0.99</formula>
    </cfRule>
    <cfRule type="cellIs" dxfId="11366" priority="10257" operator="greaterThan">
      <formula>0.99</formula>
    </cfRule>
    <cfRule type="cellIs" dxfId="11365" priority="10258" operator="between">
      <formula>0.95</formula>
      <formula>1</formula>
    </cfRule>
    <cfRule type="cellIs" dxfId="11364" priority="10259" operator="lessThan">
      <formula>0.96</formula>
    </cfRule>
    <cfRule type="cellIs" dxfId="11363" priority="10260" operator="greaterThan">
      <formula>0.99</formula>
    </cfRule>
    <cfRule type="cellIs" dxfId="11362" priority="10261" operator="between">
      <formula>0.95</formula>
      <formula>1</formula>
    </cfRule>
    <cfRule type="cellIs" dxfId="11361" priority="10262" operator="lessThan">
      <formula>0.96</formula>
    </cfRule>
  </conditionalFormatting>
  <conditionalFormatting sqref="L56:L57 L67:L68">
    <cfRule type="cellIs" dxfId="11360" priority="10248" operator="greaterThan">
      <formula>0.99</formula>
    </cfRule>
    <cfRule type="cellIs" dxfId="11359" priority="10249" operator="between">
      <formula>0.95</formula>
      <formula>1</formula>
    </cfRule>
    <cfRule type="cellIs" dxfId="11358" priority="10250" operator="lessThan">
      <formula>0.96</formula>
    </cfRule>
    <cfRule type="cellIs" dxfId="11357" priority="10251" operator="lessThan">
      <formula>0.96</formula>
    </cfRule>
    <cfRule type="cellIs" dxfId="11356" priority="10252" operator="greaterThan">
      <formula>0.99</formula>
    </cfRule>
    <cfRule type="cellIs" dxfId="11355" priority="10253" operator="between">
      <formula>0.95</formula>
      <formula>1</formula>
    </cfRule>
    <cfRule type="cellIs" dxfId="11354" priority="10254" operator="lessThan">
      <formula>0.96</formula>
    </cfRule>
    <cfRule type="cellIs" dxfId="11353" priority="10255" operator="greaterThan">
      <formula>0.99</formula>
    </cfRule>
  </conditionalFormatting>
  <conditionalFormatting sqref="L56:L57 L67:L68">
    <cfRule type="cellIs" dxfId="11352" priority="10244" operator="greaterThan">
      <formula>0.99</formula>
    </cfRule>
    <cfRule type="cellIs" dxfId="11351" priority="10245" operator="greaterThan">
      <formula>0.99</formula>
    </cfRule>
    <cfRule type="cellIs" dxfId="11350" priority="10246" operator="between">
      <formula>0.95</formula>
      <formula>1</formula>
    </cfRule>
    <cfRule type="cellIs" dxfId="11349" priority="10247" operator="lessThan">
      <formula>0.96</formula>
    </cfRule>
  </conditionalFormatting>
  <conditionalFormatting sqref="L56:L57 L74:L75 L71 L66:L68">
    <cfRule type="cellIs" dxfId="11348" priority="9570" operator="greaterThan">
      <formula>0.99</formula>
    </cfRule>
    <cfRule type="cellIs" dxfId="11347" priority="10243" operator="greaterThan">
      <formula>0.99</formula>
    </cfRule>
  </conditionalFormatting>
  <conditionalFormatting sqref="L56:L57 L67:L68">
    <cfRule type="cellIs" dxfId="11346" priority="10239" operator="greaterThan">
      <formula>0.99</formula>
    </cfRule>
    <cfRule type="cellIs" dxfId="11345" priority="10240" operator="between">
      <formula>0.95</formula>
      <formula>1</formula>
    </cfRule>
    <cfRule type="cellIs" dxfId="11344" priority="10241" operator="lessThan">
      <formula>0.96</formula>
    </cfRule>
    <cfRule type="cellIs" dxfId="11343" priority="10242" operator="greaterThan">
      <formula>0.96</formula>
    </cfRule>
  </conditionalFormatting>
  <conditionalFormatting sqref="L56:L57 L67:L68">
    <cfRule type="cellIs" dxfId="11342" priority="10232" operator="greaterThan">
      <formula>0.99</formula>
    </cfRule>
    <cfRule type="cellIs" dxfId="11341" priority="10233" operator="between">
      <formula>0.95</formula>
      <formula>1</formula>
    </cfRule>
    <cfRule type="cellIs" dxfId="11340" priority="10234" operator="lessThan">
      <formula>0.96</formula>
    </cfRule>
    <cfRule type="cellIs" dxfId="11339" priority="10235" operator="lessThan">
      <formula>0.96</formula>
    </cfRule>
    <cfRule type="cellIs" dxfId="11338" priority="10236" operator="greaterThan">
      <formula>0.99</formula>
    </cfRule>
    <cfRule type="cellIs" dxfId="11337" priority="10237" operator="between">
      <formula>0.95</formula>
      <formula>1</formula>
    </cfRule>
    <cfRule type="cellIs" dxfId="11336" priority="10238" operator="lessThan">
      <formula>0.96</formula>
    </cfRule>
  </conditionalFormatting>
  <conditionalFormatting sqref="L56:L57 L67:L68">
    <cfRule type="cellIs" dxfId="11335" priority="10227" operator="between">
      <formula>0.96</formula>
      <formula>1</formula>
    </cfRule>
    <cfRule type="cellIs" dxfId="11334" priority="10228" operator="lessThan">
      <formula>0.99</formula>
    </cfRule>
    <cfRule type="cellIs" dxfId="11333" priority="10229" operator="greaterThan">
      <formula>0.99</formula>
    </cfRule>
    <cfRule type="cellIs" dxfId="11332" priority="10230" operator="lessThan">
      <formula>0.99</formula>
    </cfRule>
    <cfRule type="cellIs" dxfId="11331" priority="10231" operator="greaterThan">
      <formula>0.99</formula>
    </cfRule>
  </conditionalFormatting>
  <conditionalFormatting sqref="L56:L57 L67:L68">
    <cfRule type="cellIs" dxfId="11330" priority="10222" operator="between">
      <formula>0.95</formula>
      <formula>1</formula>
    </cfRule>
    <cfRule type="cellIs" dxfId="11329" priority="10223" operator="lessThan">
      <formula>0.96</formula>
    </cfRule>
    <cfRule type="cellIs" dxfId="11328" priority="10224" operator="greaterThan">
      <formula>0.99</formula>
    </cfRule>
    <cfRule type="cellIs" dxfId="11327" priority="10225" operator="between">
      <formula>0.95</formula>
      <formula>1</formula>
    </cfRule>
    <cfRule type="cellIs" dxfId="11326" priority="10226" operator="lessThan">
      <formula>0.96</formula>
    </cfRule>
  </conditionalFormatting>
  <conditionalFormatting sqref="L56:L57 L74:L75 L71 L66:L68">
    <cfRule type="cellIs" dxfId="11325" priority="10216" operator="greaterThan">
      <formula>0.99</formula>
    </cfRule>
    <cfRule type="cellIs" dxfId="11324" priority="10217" operator="between">
      <formula>0.95</formula>
      <formula>1</formula>
    </cfRule>
    <cfRule type="cellIs" dxfId="11323" priority="10218" operator="lessThan">
      <formula>0.96</formula>
    </cfRule>
    <cfRule type="cellIs" dxfId="11322" priority="10219" operator="greaterThan">
      <formula>0.99</formula>
    </cfRule>
    <cfRule type="cellIs" dxfId="11321" priority="10220" operator="between">
      <formula>0.95</formula>
      <formula>1</formula>
    </cfRule>
    <cfRule type="cellIs" dxfId="11320" priority="10221" operator="lessThan">
      <formula>0.96</formula>
    </cfRule>
  </conditionalFormatting>
  <conditionalFormatting sqref="L56:L57 L66:L68">
    <cfRule type="cellIs" dxfId="11319" priority="10214" operator="greaterThan">
      <formula>0.99</formula>
    </cfRule>
    <cfRule type="cellIs" dxfId="11318" priority="10215" operator="between">
      <formula>0.95</formula>
      <formula>1</formula>
    </cfRule>
  </conditionalFormatting>
  <conditionalFormatting sqref="L56:L57">
    <cfRule type="cellIs" dxfId="11317" priority="7557" operator="lessThan">
      <formula>0.96</formula>
    </cfRule>
    <cfRule type="cellIs" dxfId="11316" priority="10213" operator="lessThan">
      <formula>0.96</formula>
    </cfRule>
  </conditionalFormatting>
  <conditionalFormatting sqref="L56:L57">
    <cfRule type="top10" dxfId="11315" priority="10207" rank="10"/>
    <cfRule type="cellIs" dxfId="11314" priority="10208" operator="greaterThan">
      <formula>0.99</formula>
    </cfRule>
    <cfRule type="top10" dxfId="11313" priority="10209" rank="10"/>
    <cfRule type="cellIs" dxfId="11312" priority="10210" operator="lessThan">
      <formula>0.96</formula>
    </cfRule>
    <cfRule type="top10" dxfId="11311" priority="10211" percent="1" rank="99"/>
    <cfRule type="cellIs" dxfId="11310" priority="10212" operator="lessThan">
      <formula>0.96</formula>
    </cfRule>
  </conditionalFormatting>
  <conditionalFormatting sqref="L56:L57">
    <cfRule type="top10" dxfId="11309" priority="10206" rank="10"/>
  </conditionalFormatting>
  <conditionalFormatting sqref="L56:L57">
    <cfRule type="cellIs" dxfId="11308" priority="10201" operator="greaterThan">
      <formula>0.99</formula>
    </cfRule>
    <cfRule type="cellIs" dxfId="11307" priority="10202" operator="between">
      <formula>0.95</formula>
      <formula>1</formula>
    </cfRule>
    <cfRule type="cellIs" dxfId="11306" priority="10203" operator="lessThan">
      <formula>0.96</formula>
    </cfRule>
    <cfRule type="cellIs" dxfId="11305" priority="10204" operator="lessThan">
      <formula>0.96</formula>
    </cfRule>
    <cfRule type="top10" dxfId="11304" priority="10205" percent="1" rank="10"/>
  </conditionalFormatting>
  <conditionalFormatting sqref="L56:L57">
    <cfRule type="cellIs" dxfId="11303" priority="10192" operator="lessThan">
      <formula>1</formula>
    </cfRule>
    <cfRule type="cellIs" dxfId="11302" priority="10193" operator="between">
      <formula>0.95</formula>
      <formula>1</formula>
    </cfRule>
    <cfRule type="cellIs" dxfId="11301" priority="10194" operator="lessThan">
      <formula>0.96</formula>
    </cfRule>
    <cfRule type="cellIs" dxfId="11300" priority="10195" operator="between">
      <formula>0.95</formula>
      <formula>1</formula>
    </cfRule>
    <cfRule type="cellIs" dxfId="11299" priority="10196" operator="between">
      <formula>0.95</formula>
      <formula>1</formula>
    </cfRule>
    <cfRule type="top10" dxfId="11298" priority="10197" percent="1" rank="10"/>
    <cfRule type="top10" dxfId="11297" priority="10198" percent="1" rank="10"/>
    <cfRule type="cellIs" dxfId="11296" priority="10199" operator="lessThan">
      <formula>0.96</formula>
    </cfRule>
    <cfRule type="top10" dxfId="11295" priority="10200" percent="1" rank="10"/>
  </conditionalFormatting>
  <conditionalFormatting sqref="L56:L57">
    <cfRule type="top10" dxfId="11294" priority="10189" percent="1" rank="10"/>
    <cfRule type="cellIs" dxfId="11293" priority="10190" operator="lessThan">
      <formula>0.96</formula>
    </cfRule>
    <cfRule type="top10" dxfId="11292" priority="10191" percent="1" rank="10"/>
  </conditionalFormatting>
  <conditionalFormatting sqref="L56:L57">
    <cfRule type="top10" dxfId="11291" priority="10188" rank="10"/>
  </conditionalFormatting>
  <conditionalFormatting sqref="L56:L57">
    <cfRule type="top10" dxfId="11290" priority="10185" rank="10"/>
    <cfRule type="top10" dxfId="11289" priority="10186" rank="10"/>
    <cfRule type="top10" dxfId="11288" priority="10187" rank="10"/>
  </conditionalFormatting>
  <conditionalFormatting sqref="L56:L57">
    <cfRule type="cellIs" dxfId="11287" priority="10177" operator="between">
      <formula>0.95</formula>
      <formula>1</formula>
    </cfRule>
    <cfRule type="cellIs" dxfId="11286" priority="10178" operator="lessThan">
      <formula>0.96</formula>
    </cfRule>
    <cfRule type="cellIs" dxfId="11285" priority="10179" operator="between">
      <formula>0.95</formula>
      <formula>1</formula>
    </cfRule>
    <cfRule type="cellIs" dxfId="11284" priority="10180" operator="between">
      <formula>0.95</formula>
      <formula>1</formula>
    </cfRule>
    <cfRule type="top10" dxfId="11283" priority="10181" percent="1" rank="10"/>
    <cfRule type="top10" dxfId="11282" priority="10182" percent="1" rank="10"/>
    <cfRule type="cellIs" dxfId="11281" priority="10183" operator="lessThan">
      <formula>0.96</formula>
    </cfRule>
    <cfRule type="top10" dxfId="11280" priority="10184" percent="1" rank="10"/>
  </conditionalFormatting>
  <conditionalFormatting sqref="L56:L57">
    <cfRule type="top10" dxfId="11279" priority="10168" rank="10"/>
    <cfRule type="top10" dxfId="11278" priority="10169" rank="10"/>
    <cfRule type="cellIs" dxfId="11277" priority="10170" operator="lessThan">
      <formula>0.96</formula>
    </cfRule>
    <cfRule type="cellIs" dxfId="11276" priority="10171" operator="between">
      <formula>0.95</formula>
      <formula>1</formula>
    </cfRule>
    <cfRule type="cellIs" dxfId="11275" priority="10172" operator="between">
      <formula>0.95</formula>
      <formula>1</formula>
    </cfRule>
    <cfRule type="top10" dxfId="11274" priority="10173" percent="1" rank="10"/>
    <cfRule type="top10" dxfId="11273" priority="10174" percent="1" rank="10"/>
    <cfRule type="cellIs" dxfId="11272" priority="10175" operator="lessThan">
      <formula>0.96</formula>
    </cfRule>
    <cfRule type="top10" dxfId="11271" priority="10176" percent="1" rank="10"/>
  </conditionalFormatting>
  <conditionalFormatting sqref="L56:L57">
    <cfRule type="cellIs" dxfId="11270" priority="10161" operator="lessThan">
      <formula>0.96</formula>
    </cfRule>
    <cfRule type="cellIs" dxfId="11269" priority="10162" operator="between">
      <formula>0.95</formula>
      <formula>1</formula>
    </cfRule>
    <cfRule type="cellIs" dxfId="11268" priority="10163" operator="between">
      <formula>0.95</formula>
      <formula>1</formula>
    </cfRule>
    <cfRule type="top10" dxfId="11267" priority="10164" percent="1" rank="10"/>
    <cfRule type="top10" dxfId="11266" priority="10165" percent="1" rank="10"/>
    <cfRule type="cellIs" dxfId="11265" priority="10166" operator="lessThan">
      <formula>0.96</formula>
    </cfRule>
    <cfRule type="top10" dxfId="11264" priority="10167" percent="1" rank="10"/>
  </conditionalFormatting>
  <conditionalFormatting sqref="L56:L57">
    <cfRule type="top10" dxfId="11263" priority="10158" percent="1" rank="10"/>
    <cfRule type="top10" dxfId="11262" priority="10159" rank="10"/>
    <cfRule type="top10" dxfId="11261" priority="10160" percent="1" rank="10"/>
  </conditionalFormatting>
  <conditionalFormatting sqref="L56:L57">
    <cfRule type="top10" dxfId="11260" priority="10156" rank="10"/>
    <cfRule type="top10" dxfId="11259" priority="10157" rank="10"/>
  </conditionalFormatting>
  <conditionalFormatting sqref="L56:L57">
    <cfRule type="top10" dxfId="11258" priority="10146" rank="10"/>
    <cfRule type="top10" dxfId="11257" priority="10147" rank="10"/>
    <cfRule type="cellIs" dxfId="11256" priority="10148" operator="between">
      <formula>0.95</formula>
      <formula>1</formula>
    </cfRule>
    <cfRule type="cellIs" dxfId="11255" priority="10149" operator="lessThan">
      <formula>0.96</formula>
    </cfRule>
    <cfRule type="cellIs" dxfId="11254" priority="10150" operator="between">
      <formula>0.95</formula>
      <formula>1</formula>
    </cfRule>
    <cfRule type="cellIs" dxfId="11253" priority="10151" operator="between">
      <formula>0.95</formula>
      <formula>1</formula>
    </cfRule>
    <cfRule type="top10" dxfId="11252" priority="10152" percent="1" rank="10"/>
    <cfRule type="top10" dxfId="11251" priority="10153" percent="1" rank="10"/>
    <cfRule type="cellIs" dxfId="11250" priority="10154" operator="lessThan">
      <formula>0.96</formula>
    </cfRule>
    <cfRule type="top10" dxfId="11249" priority="10155" percent="1" rank="10"/>
  </conditionalFormatting>
  <conditionalFormatting sqref="L56:L57">
    <cfRule type="top10" dxfId="11248" priority="10138" rank="10"/>
    <cfRule type="cellIs" dxfId="11247" priority="10139" operator="lessThan">
      <formula>0.96</formula>
    </cfRule>
    <cfRule type="cellIs" dxfId="11246" priority="10140" operator="between">
      <formula>0.95</formula>
      <formula>1</formula>
    </cfRule>
    <cfRule type="cellIs" dxfId="11245" priority="10141" operator="between">
      <formula>0.95</formula>
      <formula>1</formula>
    </cfRule>
    <cfRule type="top10" dxfId="11244" priority="10142" percent="1" rank="10"/>
    <cfRule type="top10" dxfId="11243" priority="10143" percent="1" rank="10"/>
    <cfRule type="cellIs" dxfId="11242" priority="10144" operator="lessThan">
      <formula>0.96</formula>
    </cfRule>
    <cfRule type="top10" dxfId="11241" priority="10145" percent="1" rank="10"/>
  </conditionalFormatting>
  <conditionalFormatting sqref="L56:L57">
    <cfRule type="top10" dxfId="11240" priority="10125" rank="10"/>
    <cfRule type="cellIs" dxfId="11239" priority="10126" operator="lessThan">
      <formula>0.99</formula>
    </cfRule>
    <cfRule type="top10" dxfId="11238" priority="10127" rank="10"/>
    <cfRule type="cellIs" dxfId="11237" priority="10128" operator="greaterThan">
      <formula>0.99</formula>
    </cfRule>
    <cfRule type="top10" dxfId="11236" priority="10129" percent="1" rank="10"/>
    <cfRule type="top10" dxfId="11235" priority="10130" rank="10"/>
    <cfRule type="cellIs" dxfId="11234" priority="10131" operator="lessThan">
      <formula>0.96</formula>
    </cfRule>
    <cfRule type="cellIs" dxfId="11233" priority="10132" operator="between">
      <formula>0.95</formula>
      <formula>1</formula>
    </cfRule>
    <cfRule type="cellIs" dxfId="11232" priority="10133" operator="between">
      <formula>0.95</formula>
      <formula>1</formula>
    </cfRule>
    <cfRule type="top10" dxfId="11231" priority="10134" percent="1" rank="10"/>
    <cfRule type="top10" dxfId="11230" priority="10135" percent="1" rank="10"/>
    <cfRule type="cellIs" dxfId="11229" priority="10136" operator="lessThan">
      <formula>0.96</formula>
    </cfRule>
    <cfRule type="top10" dxfId="11228" priority="10137" percent="1" rank="10"/>
  </conditionalFormatting>
  <conditionalFormatting sqref="L56:L57">
    <cfRule type="top10" dxfId="11227" priority="10111" rank="10"/>
    <cfRule type="top10" dxfId="11226" priority="10112" rank="10"/>
    <cfRule type="cellIs" dxfId="11225" priority="10113" operator="lessThan">
      <formula>0.99</formula>
    </cfRule>
    <cfRule type="top10" dxfId="11224" priority="10114" rank="10"/>
    <cfRule type="cellIs" dxfId="11223" priority="10115" operator="greaterThan">
      <formula>0.99</formula>
    </cfRule>
    <cfRule type="top10" dxfId="11222" priority="10116" percent="1" rank="10"/>
    <cfRule type="top10" dxfId="11221" priority="10117" rank="10"/>
    <cfRule type="cellIs" dxfId="11220" priority="10118" operator="lessThan">
      <formula>0.96</formula>
    </cfRule>
    <cfRule type="cellIs" dxfId="11219" priority="10119" operator="between">
      <formula>0.95</formula>
      <formula>1</formula>
    </cfRule>
    <cfRule type="cellIs" dxfId="11218" priority="10120" operator="between">
      <formula>0.95</formula>
      <formula>1</formula>
    </cfRule>
    <cfRule type="top10" dxfId="11217" priority="10121" percent="1" rank="10"/>
    <cfRule type="top10" dxfId="11216" priority="10122" percent="1" rank="10"/>
    <cfRule type="cellIs" dxfId="11215" priority="10123" operator="lessThan">
      <formula>0.96</formula>
    </cfRule>
    <cfRule type="top10" dxfId="11214" priority="10124" percent="1" rank="10"/>
  </conditionalFormatting>
  <conditionalFormatting sqref="L56:L57">
    <cfRule type="cellIs" dxfId="11213" priority="10108" operator="between">
      <formula>0.95</formula>
      <formula>1</formula>
    </cfRule>
    <cfRule type="cellIs" dxfId="11212" priority="10109" operator="between">
      <formula>0.95</formula>
      <formula>1</formula>
    </cfRule>
    <cfRule type="top10" dxfId="11211" priority="10110" rank="10"/>
  </conditionalFormatting>
  <conditionalFormatting sqref="L56:L57">
    <cfRule type="cellIs" dxfId="11210" priority="10099" operator="between">
      <formula>0.95</formula>
      <formula>1</formula>
    </cfRule>
    <cfRule type="cellIs" dxfId="11209" priority="10100" operator="between">
      <formula>0.95</formula>
      <formula>1</formula>
    </cfRule>
    <cfRule type="cellIs" dxfId="11208" priority="10101" operator="lessThan">
      <formula>0.96</formula>
    </cfRule>
    <cfRule type="cellIs" dxfId="11207" priority="10102" operator="between">
      <formula>0.95</formula>
      <formula>1</formula>
    </cfRule>
    <cfRule type="cellIs" dxfId="11206" priority="10103" operator="between">
      <formula>0.95</formula>
      <formula>1</formula>
    </cfRule>
    <cfRule type="top10" dxfId="11205" priority="10104" percent="1" rank="10"/>
    <cfRule type="top10" dxfId="11204" priority="10105" percent="1" rank="10"/>
    <cfRule type="cellIs" dxfId="11203" priority="10106" operator="lessThan">
      <formula>0.96</formula>
    </cfRule>
    <cfRule type="top10" dxfId="11202" priority="10107" percent="1" rank="10"/>
  </conditionalFormatting>
  <conditionalFormatting sqref="L56:L57">
    <cfRule type="top10" dxfId="11201" priority="10089" rank="10"/>
    <cfRule type="top10" dxfId="11200" priority="10090" rank="10"/>
    <cfRule type="top10" dxfId="11199" priority="10091" rank="10"/>
    <cfRule type="cellIs" dxfId="11198" priority="10092" operator="lessThan">
      <formula>0.96</formula>
    </cfRule>
    <cfRule type="cellIs" dxfId="11197" priority="10093" operator="between">
      <formula>0.95</formula>
      <formula>1</formula>
    </cfRule>
    <cfRule type="cellIs" dxfId="11196" priority="10094" operator="between">
      <formula>0.95</formula>
      <formula>1</formula>
    </cfRule>
    <cfRule type="top10" dxfId="11195" priority="10095" percent="1" rank="10"/>
    <cfRule type="top10" dxfId="11194" priority="10096" percent="1" rank="10"/>
    <cfRule type="cellIs" dxfId="11193" priority="10097" operator="lessThan">
      <formula>0.96</formula>
    </cfRule>
    <cfRule type="top10" dxfId="11192" priority="10098" percent="1" rank="10"/>
  </conditionalFormatting>
  <conditionalFormatting sqref="L56:L57">
    <cfRule type="top10" dxfId="11191" priority="10074" percent="1" rank="10"/>
    <cfRule type="top10" dxfId="11190" priority="10075" rank="10"/>
    <cfRule type="top10" dxfId="11189" priority="10076" rank="10"/>
    <cfRule type="cellIs" dxfId="11188" priority="10077" operator="lessThan">
      <formula>0.99</formula>
    </cfRule>
    <cfRule type="top10" dxfId="11187" priority="10078" rank="10"/>
    <cfRule type="cellIs" dxfId="11186" priority="10079" operator="greaterThan">
      <formula>0.99</formula>
    </cfRule>
    <cfRule type="top10" dxfId="11185" priority="10080" percent="1" rank="10"/>
    <cfRule type="top10" dxfId="11184" priority="10081" rank="10"/>
    <cfRule type="cellIs" dxfId="11183" priority="10082" operator="lessThan">
      <formula>0.96</formula>
    </cfRule>
    <cfRule type="cellIs" dxfId="11182" priority="10083" operator="between">
      <formula>0.95</formula>
      <formula>1</formula>
    </cfRule>
    <cfRule type="cellIs" dxfId="11181" priority="10084" operator="between">
      <formula>0.95</formula>
      <formula>1</formula>
    </cfRule>
    <cfRule type="top10" dxfId="11180" priority="10085" percent="1" rank="10"/>
    <cfRule type="top10" dxfId="11179" priority="10086" percent="1" rank="10"/>
    <cfRule type="cellIs" dxfId="11178" priority="10087" operator="lessThan">
      <formula>0.96</formula>
    </cfRule>
    <cfRule type="top10" dxfId="11177" priority="10088" percent="1" rank="10"/>
  </conditionalFormatting>
  <conditionalFormatting sqref="L56:L57">
    <cfRule type="top10" dxfId="11176" priority="10073" percent="1" rank="10"/>
  </conditionalFormatting>
  <conditionalFormatting sqref="L56:L57">
    <cfRule type="top10" dxfId="11175" priority="10071" rank="10"/>
    <cfRule type="top10" dxfId="11174" priority="10072" percent="1" rank="10"/>
  </conditionalFormatting>
  <conditionalFormatting sqref="L56:L57">
    <cfRule type="top10" dxfId="11173" priority="10067" percent="1" rank="10"/>
    <cfRule type="cellIs" dxfId="11172" priority="10068" operator="lessThan">
      <formula>0.96</formula>
    </cfRule>
    <cfRule type="top10" dxfId="11171" priority="10069" rank="10"/>
    <cfRule type="top10" dxfId="11170" priority="10070" percent="1" rank="10"/>
  </conditionalFormatting>
  <conditionalFormatting sqref="L56:L57">
    <cfRule type="top10" dxfId="11169" priority="10061" percent="1" rank="10"/>
    <cfRule type="cellIs" dxfId="11168" priority="10062" operator="between">
      <formula>0.95</formula>
      <formula>1</formula>
    </cfRule>
    <cfRule type="top10" dxfId="11167" priority="10063" percent="1" rank="10"/>
    <cfRule type="cellIs" dxfId="11166" priority="10064" operator="lessThan">
      <formula>0.96</formula>
    </cfRule>
    <cfRule type="top10" dxfId="11165" priority="10065" rank="10"/>
    <cfRule type="top10" dxfId="11164" priority="10066" percent="1" rank="10"/>
  </conditionalFormatting>
  <conditionalFormatting sqref="L56:L57">
    <cfRule type="cellIs" dxfId="11163" priority="10056" operator="between">
      <formula>0.95</formula>
      <formula>1</formula>
    </cfRule>
    <cfRule type="top10" dxfId="11162" priority="10057" percent="1" rank="10"/>
    <cfRule type="cellIs" dxfId="11161" priority="10058" operator="lessThan">
      <formula>0.96</formula>
    </cfRule>
    <cfRule type="top10" dxfId="11160" priority="10059" rank="10"/>
    <cfRule type="top10" dxfId="11159" priority="10060" percent="1" rank="10"/>
  </conditionalFormatting>
  <conditionalFormatting sqref="L56:L57">
    <cfRule type="top10" dxfId="11158" priority="10039" percent="1" rank="10"/>
    <cfRule type="top10" dxfId="11157" priority="10040" percent="1" rank="10"/>
    <cfRule type="cellIs" dxfId="11156" priority="10041" operator="between">
      <formula>0.95</formula>
      <formula>1</formula>
    </cfRule>
    <cfRule type="top10" dxfId="11155" priority="10042" rank="10"/>
    <cfRule type="top10" dxfId="11154" priority="10043" rank="10"/>
    <cfRule type="cellIs" dxfId="11153" priority="10044" operator="lessThan">
      <formula>0.99</formula>
    </cfRule>
    <cfRule type="top10" dxfId="11152" priority="10045" rank="10"/>
    <cfRule type="cellIs" dxfId="11151" priority="10046" operator="greaterThan">
      <formula>0.99</formula>
    </cfRule>
    <cfRule type="top10" dxfId="11150" priority="10047" percent="1" rank="10"/>
    <cfRule type="top10" dxfId="11149" priority="10048" rank="10"/>
    <cfRule type="cellIs" dxfId="11148" priority="10049" operator="lessThan">
      <formula>0.96</formula>
    </cfRule>
    <cfRule type="cellIs" dxfId="11147" priority="10050" operator="between">
      <formula>0.95</formula>
      <formula>1</formula>
    </cfRule>
    <cfRule type="cellIs" dxfId="11146" priority="10051" operator="between">
      <formula>0.95</formula>
      <formula>1</formula>
    </cfRule>
    <cfRule type="top10" dxfId="11145" priority="10052" percent="1" rank="10"/>
    <cfRule type="top10" dxfId="11144" priority="10053" percent="1" rank="10"/>
    <cfRule type="cellIs" dxfId="11143" priority="10054" operator="lessThan">
      <formula>0.96</formula>
    </cfRule>
    <cfRule type="top10" dxfId="11142" priority="10055" percent="1" rank="10"/>
  </conditionalFormatting>
  <conditionalFormatting sqref="L56:L57">
    <cfRule type="top10" dxfId="11141" priority="10037" percent="1" rank="10"/>
    <cfRule type="top10" dxfId="11140" priority="10038" percent="1" rank="10"/>
  </conditionalFormatting>
  <conditionalFormatting sqref="L56:L57">
    <cfRule type="cellIs" dxfId="11139" priority="10031" operator="between">
      <formula>0.95</formula>
      <formula>1</formula>
    </cfRule>
    <cfRule type="cellIs" dxfId="11138" priority="10032" operator="between">
      <formula>0.95</formula>
      <formula>1</formula>
    </cfRule>
    <cfRule type="top10" dxfId="11137" priority="10033" percent="1" rank="10"/>
    <cfRule type="cellIs" dxfId="11136" priority="10034" operator="lessThan">
      <formula>0.96</formula>
    </cfRule>
    <cfRule type="top10" dxfId="11135" priority="10035" rank="10"/>
    <cfRule type="top10" dxfId="11134" priority="10036" percent="1" rank="10"/>
  </conditionalFormatting>
  <conditionalFormatting sqref="L56:L57">
    <cfRule type="top10" dxfId="11133" priority="10015" percent="1" rank="10"/>
    <cfRule type="cellIs" dxfId="11132" priority="10016" operator="greaterThan">
      <formula>0.99</formula>
    </cfRule>
    <cfRule type="top10" dxfId="11131" priority="10017" rank="10"/>
    <cfRule type="top10" dxfId="11130" priority="10018" rank="10"/>
    <cfRule type="cellIs" dxfId="11129" priority="10019" operator="lessThan">
      <formula>0.99</formula>
    </cfRule>
    <cfRule type="top10" dxfId="11128" priority="10020" rank="10"/>
    <cfRule type="cellIs" dxfId="11127" priority="10021" operator="greaterThan">
      <formula>0.99</formula>
    </cfRule>
    <cfRule type="top10" dxfId="11126" priority="10022" percent="1" rank="10"/>
    <cfRule type="top10" dxfId="11125" priority="10023" rank="10"/>
    <cfRule type="cellIs" dxfId="11124" priority="10024" operator="lessThan">
      <formula>0.96</formula>
    </cfRule>
    <cfRule type="cellIs" dxfId="11123" priority="10025" operator="between">
      <formula>0.95</formula>
      <formula>1</formula>
    </cfRule>
    <cfRule type="cellIs" dxfId="11122" priority="10026" operator="between">
      <formula>0.95</formula>
      <formula>1</formula>
    </cfRule>
    <cfRule type="top10" dxfId="11121" priority="10027" percent="1" rank="10"/>
    <cfRule type="top10" dxfId="11120" priority="10028" percent="1" rank="10"/>
    <cfRule type="cellIs" dxfId="11119" priority="10029" operator="lessThan">
      <formula>0.96</formula>
    </cfRule>
    <cfRule type="top10" dxfId="11118" priority="10030" percent="1" rank="10"/>
  </conditionalFormatting>
  <conditionalFormatting sqref="L56:L57">
    <cfRule type="top10" dxfId="11117" priority="9999" percent="1" rank="10"/>
    <cfRule type="cellIs" dxfId="11116" priority="10000" operator="between">
      <formula>0.95</formula>
      <formula>1</formula>
    </cfRule>
    <cfRule type="top10" dxfId="11115" priority="10001" rank="10"/>
    <cfRule type="top10" dxfId="11114" priority="10002" rank="10"/>
    <cfRule type="cellIs" dxfId="11113" priority="10003" operator="lessThan">
      <formula>0.99</formula>
    </cfRule>
    <cfRule type="top10" dxfId="11112" priority="10004" rank="10"/>
    <cfRule type="cellIs" dxfId="11111" priority="10005" operator="greaterThan">
      <formula>0.99</formula>
    </cfRule>
    <cfRule type="top10" dxfId="11110" priority="10006" percent="1" rank="10"/>
    <cfRule type="top10" dxfId="11109" priority="10007" rank="10"/>
    <cfRule type="cellIs" dxfId="11108" priority="10008" operator="lessThan">
      <formula>0.96</formula>
    </cfRule>
    <cfRule type="cellIs" dxfId="11107" priority="10009" operator="between">
      <formula>0.95</formula>
      <formula>1</formula>
    </cfRule>
    <cfRule type="cellIs" dxfId="11106" priority="10010" operator="between">
      <formula>0.95</formula>
      <formula>1</formula>
    </cfRule>
    <cfRule type="top10" dxfId="11105" priority="10011" percent="1" rank="10"/>
    <cfRule type="top10" dxfId="11104" priority="10012" percent="1" rank="10"/>
    <cfRule type="cellIs" dxfId="11103" priority="10013" operator="lessThan">
      <formula>0.96</formula>
    </cfRule>
    <cfRule type="top10" dxfId="11102" priority="10014" percent="1" rank="10"/>
  </conditionalFormatting>
  <conditionalFormatting sqref="L68">
    <cfRule type="top10" dxfId="11101" priority="9752" rank="10"/>
    <cfRule type="cellIs" dxfId="11100" priority="9753" operator="greaterThan">
      <formula>100</formula>
    </cfRule>
    <cfRule type="cellIs" dxfId="11099" priority="9754" operator="greaterThan">
      <formula>1.03</formula>
    </cfRule>
    <cfRule type="cellIs" dxfId="11098" priority="9755" operator="greaterThan">
      <formula>1.03</formula>
    </cfRule>
    <cfRule type="cellIs" dxfId="11097" priority="9996" operator="lessThan">
      <formula>0.96</formula>
    </cfRule>
    <cfRule type="cellIs" dxfId="11096" priority="9997" operator="between">
      <formula>0.95</formula>
      <formula>0.99</formula>
    </cfRule>
    <cfRule type="cellIs" dxfId="11095" priority="9998" operator="between">
      <formula>0.95</formula>
      <formula>1</formula>
    </cfRule>
  </conditionalFormatting>
  <conditionalFormatting sqref="L68">
    <cfRule type="top10" dxfId="11094" priority="9970" rank="10"/>
    <cfRule type="cellIs" dxfId="11093" priority="9971" operator="greaterThan">
      <formula>0.99</formula>
    </cfRule>
    <cfRule type="cellIs" dxfId="11092" priority="9972" operator="between">
      <formula>0.95</formula>
      <formula>1</formula>
    </cfRule>
    <cfRule type="cellIs" dxfId="11091" priority="9973" operator="lessThan">
      <formula>0.96</formula>
    </cfRule>
    <cfRule type="cellIs" dxfId="11090" priority="9974" operator="greaterThan">
      <formula>0.99</formula>
    </cfRule>
    <cfRule type="cellIs" dxfId="11089" priority="9975" operator="between">
      <formula>0.95</formula>
      <formula>1</formula>
    </cfRule>
    <cfRule type="cellIs" dxfId="11088" priority="9976" operator="lessThan">
      <formula>0.96</formula>
    </cfRule>
    <cfRule type="cellIs" dxfId="11087" priority="9977" operator="greaterThan">
      <formula>0.99</formula>
    </cfRule>
    <cfRule type="cellIs" dxfId="11086" priority="9978" operator="between">
      <formula>0.95</formula>
      <formula>1</formula>
    </cfRule>
    <cfRule type="cellIs" dxfId="11085" priority="9979" operator="greaterThan">
      <formula>0.99</formula>
    </cfRule>
    <cfRule type="cellIs" dxfId="11084" priority="9980" operator="between">
      <formula>0.95</formula>
      <formula>1</formula>
    </cfRule>
    <cfRule type="cellIs" dxfId="11083" priority="9981" operator="lessThan">
      <formula>0.96</formula>
    </cfRule>
    <cfRule type="cellIs" dxfId="11082" priority="9982" operator="lessThan">
      <formula>0</formula>
    </cfRule>
    <cfRule type="cellIs" dxfId="11081" priority="9983" operator="greaterThan">
      <formula>0.99</formula>
    </cfRule>
    <cfRule type="cellIs" dxfId="11080" priority="9984" operator="between">
      <formula>0.95</formula>
      <formula>1</formula>
    </cfRule>
    <cfRule type="cellIs" dxfId="11079" priority="9985" operator="lessThan">
      <formula>0.96</formula>
    </cfRule>
    <cfRule type="cellIs" dxfId="11078" priority="9986" operator="greaterThan">
      <formula>0.99</formula>
    </cfRule>
    <cfRule type="cellIs" dxfId="11077" priority="9987" operator="between">
      <formula>0.95</formula>
      <formula>1</formula>
    </cfRule>
    <cfRule type="cellIs" dxfId="11076" priority="9988" operator="lessThan">
      <formula>0.96</formula>
    </cfRule>
    <cfRule type="cellIs" dxfId="11075" priority="9989" operator="greaterThan">
      <formula>0.99</formula>
    </cfRule>
    <cfRule type="cellIs" dxfId="11074" priority="9990" operator="between">
      <formula>0.95</formula>
      <formula>1</formula>
    </cfRule>
    <cfRule type="cellIs" dxfId="11073" priority="9991" operator="lessThan">
      <formula>0.96</formula>
    </cfRule>
    <cfRule type="cellIs" dxfId="11072" priority="9992" operator="lessThan">
      <formula>0.96</formula>
    </cfRule>
    <cfRule type="cellIs" dxfId="11071" priority="9993" operator="greaterThan">
      <formula>0.99</formula>
    </cfRule>
    <cfRule type="cellIs" dxfId="11070" priority="9994" operator="between">
      <formula>0.95</formula>
      <formula>1</formula>
    </cfRule>
    <cfRule type="cellIs" dxfId="11069" priority="9995" operator="lessThan">
      <formula>0.96</formula>
    </cfRule>
  </conditionalFormatting>
  <conditionalFormatting sqref="L68">
    <cfRule type="top10" dxfId="11068" priority="9964" rank="10"/>
    <cfRule type="cellIs" dxfId="11067" priority="9965" operator="greaterThan">
      <formula>0.99</formula>
    </cfRule>
    <cfRule type="top10" dxfId="11066" priority="9966" rank="10"/>
    <cfRule type="cellIs" dxfId="11065" priority="9967" operator="lessThan">
      <formula>0.96</formula>
    </cfRule>
    <cfRule type="top10" dxfId="11064" priority="9968" percent="1" rank="99"/>
    <cfRule type="cellIs" dxfId="11063" priority="9969" operator="lessThan">
      <formula>0.96</formula>
    </cfRule>
  </conditionalFormatting>
  <conditionalFormatting sqref="L68">
    <cfRule type="top10" dxfId="11062" priority="9963" rank="10"/>
  </conditionalFormatting>
  <conditionalFormatting sqref="L68">
    <cfRule type="cellIs" dxfId="11061" priority="9958" operator="greaterThan">
      <formula>0.99</formula>
    </cfRule>
    <cfRule type="cellIs" dxfId="11060" priority="9959" operator="between">
      <formula>0.95</formula>
      <formula>1</formula>
    </cfRule>
    <cfRule type="cellIs" dxfId="11059" priority="9960" operator="lessThan">
      <formula>0.96</formula>
    </cfRule>
    <cfRule type="cellIs" dxfId="11058" priority="9961" operator="lessThan">
      <formula>0.96</formula>
    </cfRule>
    <cfRule type="top10" dxfId="11057" priority="9962" percent="1" rank="10"/>
  </conditionalFormatting>
  <conditionalFormatting sqref="L68">
    <cfRule type="cellIs" dxfId="11056" priority="9949" operator="lessThan">
      <formula>1</formula>
    </cfRule>
    <cfRule type="cellIs" dxfId="11055" priority="9950" operator="between">
      <formula>0.95</formula>
      <formula>1</formula>
    </cfRule>
    <cfRule type="cellIs" dxfId="11054" priority="9951" operator="lessThan">
      <formula>0.96</formula>
    </cfRule>
    <cfRule type="cellIs" dxfId="11053" priority="9952" operator="between">
      <formula>0.95</formula>
      <formula>1</formula>
    </cfRule>
    <cfRule type="cellIs" dxfId="11052" priority="9953" operator="between">
      <formula>0.95</formula>
      <formula>1</formula>
    </cfRule>
    <cfRule type="top10" dxfId="11051" priority="9954" percent="1" rank="10"/>
    <cfRule type="top10" dxfId="11050" priority="9955" percent="1" rank="10"/>
    <cfRule type="cellIs" dxfId="11049" priority="9956" operator="lessThan">
      <formula>0.96</formula>
    </cfRule>
    <cfRule type="top10" dxfId="11048" priority="9957" percent="1" rank="10"/>
  </conditionalFormatting>
  <conditionalFormatting sqref="L68">
    <cfRule type="top10" dxfId="11047" priority="9946" percent="1" rank="10"/>
    <cfRule type="cellIs" dxfId="11046" priority="9947" operator="lessThan">
      <formula>0.96</formula>
    </cfRule>
    <cfRule type="top10" dxfId="11045" priority="9948" percent="1" rank="10"/>
  </conditionalFormatting>
  <conditionalFormatting sqref="L68">
    <cfRule type="top10" dxfId="11044" priority="9945" rank="10"/>
  </conditionalFormatting>
  <conditionalFormatting sqref="L68">
    <cfRule type="top10" dxfId="11043" priority="9942" rank="10"/>
    <cfRule type="top10" dxfId="11042" priority="9943" rank="10"/>
    <cfRule type="top10" dxfId="11041" priority="9944" rank="10"/>
  </conditionalFormatting>
  <conditionalFormatting sqref="L68">
    <cfRule type="cellIs" dxfId="11040" priority="9934" operator="between">
      <formula>0.95</formula>
      <formula>1</formula>
    </cfRule>
    <cfRule type="cellIs" dxfId="11039" priority="9935" operator="lessThan">
      <formula>0.96</formula>
    </cfRule>
    <cfRule type="cellIs" dxfId="11038" priority="9936" operator="between">
      <formula>0.95</formula>
      <formula>1</formula>
    </cfRule>
    <cfRule type="cellIs" dxfId="11037" priority="9937" operator="between">
      <formula>0.95</formula>
      <formula>1</formula>
    </cfRule>
    <cfRule type="top10" dxfId="11036" priority="9938" percent="1" rank="10"/>
    <cfRule type="top10" dxfId="11035" priority="9939" percent="1" rank="10"/>
    <cfRule type="cellIs" dxfId="11034" priority="9940" operator="lessThan">
      <formula>0.96</formula>
    </cfRule>
    <cfRule type="top10" dxfId="11033" priority="9941" percent="1" rank="10"/>
  </conditionalFormatting>
  <conditionalFormatting sqref="L68">
    <cfRule type="top10" dxfId="11032" priority="9925" rank="10"/>
    <cfRule type="top10" dxfId="11031" priority="9926" rank="10"/>
    <cfRule type="cellIs" dxfId="11030" priority="9927" operator="lessThan">
      <formula>0.96</formula>
    </cfRule>
    <cfRule type="cellIs" dxfId="11029" priority="9928" operator="between">
      <formula>0.95</formula>
      <formula>1</formula>
    </cfRule>
    <cfRule type="cellIs" dxfId="11028" priority="9929" operator="between">
      <formula>0.95</formula>
      <formula>1</formula>
    </cfRule>
    <cfRule type="top10" dxfId="11027" priority="9930" percent="1" rank="10"/>
    <cfRule type="top10" dxfId="11026" priority="9931" percent="1" rank="10"/>
    <cfRule type="cellIs" dxfId="11025" priority="9932" operator="lessThan">
      <formula>0.96</formula>
    </cfRule>
    <cfRule type="top10" dxfId="11024" priority="9933" percent="1" rank="10"/>
  </conditionalFormatting>
  <conditionalFormatting sqref="L68">
    <cfRule type="cellIs" dxfId="11023" priority="9918" operator="lessThan">
      <formula>0.96</formula>
    </cfRule>
    <cfRule type="cellIs" dxfId="11022" priority="9919" operator="between">
      <formula>0.95</formula>
      <formula>1</formula>
    </cfRule>
    <cfRule type="cellIs" dxfId="11021" priority="9920" operator="between">
      <formula>0.95</formula>
      <formula>1</formula>
    </cfRule>
    <cfRule type="top10" dxfId="11020" priority="9921" percent="1" rank="10"/>
    <cfRule type="top10" dxfId="11019" priority="9922" percent="1" rank="10"/>
    <cfRule type="cellIs" dxfId="11018" priority="9923" operator="lessThan">
      <formula>0.96</formula>
    </cfRule>
    <cfRule type="top10" dxfId="11017" priority="9924" percent="1" rank="10"/>
  </conditionalFormatting>
  <conditionalFormatting sqref="L68">
    <cfRule type="top10" dxfId="11016" priority="9915" percent="1" rank="10"/>
    <cfRule type="top10" dxfId="11015" priority="9916" rank="10"/>
    <cfRule type="top10" dxfId="11014" priority="9917" percent="1" rank="10"/>
  </conditionalFormatting>
  <conditionalFormatting sqref="L68">
    <cfRule type="top10" dxfId="11013" priority="9913" rank="10"/>
    <cfRule type="top10" dxfId="11012" priority="9914" rank="10"/>
  </conditionalFormatting>
  <conditionalFormatting sqref="L68">
    <cfRule type="top10" dxfId="11011" priority="9903" rank="10"/>
    <cfRule type="top10" dxfId="11010" priority="9904" rank="10"/>
    <cfRule type="cellIs" dxfId="11009" priority="9905" operator="between">
      <formula>0.95</formula>
      <formula>1</formula>
    </cfRule>
    <cfRule type="cellIs" dxfId="11008" priority="9906" operator="lessThan">
      <formula>0.96</formula>
    </cfRule>
    <cfRule type="cellIs" dxfId="11007" priority="9907" operator="between">
      <formula>0.95</formula>
      <formula>1</formula>
    </cfRule>
    <cfRule type="cellIs" dxfId="11006" priority="9908" operator="between">
      <formula>0.95</formula>
      <formula>1</formula>
    </cfRule>
    <cfRule type="top10" dxfId="11005" priority="9909" percent="1" rank="10"/>
    <cfRule type="top10" dxfId="11004" priority="9910" percent="1" rank="10"/>
    <cfRule type="cellIs" dxfId="11003" priority="9911" operator="lessThan">
      <formula>0.96</formula>
    </cfRule>
    <cfRule type="top10" dxfId="11002" priority="9912" percent="1" rank="10"/>
  </conditionalFormatting>
  <conditionalFormatting sqref="L68">
    <cfRule type="top10" dxfId="11001" priority="9895" rank="10"/>
    <cfRule type="cellIs" dxfId="11000" priority="9896" operator="lessThan">
      <formula>0.96</formula>
    </cfRule>
    <cfRule type="cellIs" dxfId="10999" priority="9897" operator="between">
      <formula>0.95</formula>
      <formula>1</formula>
    </cfRule>
    <cfRule type="cellIs" dxfId="10998" priority="9898" operator="between">
      <formula>0.95</formula>
      <formula>1</formula>
    </cfRule>
    <cfRule type="top10" dxfId="10997" priority="9899" percent="1" rank="10"/>
    <cfRule type="top10" dxfId="10996" priority="9900" percent="1" rank="10"/>
    <cfRule type="cellIs" dxfId="10995" priority="9901" operator="lessThan">
      <formula>0.96</formula>
    </cfRule>
    <cfRule type="top10" dxfId="10994" priority="9902" percent="1" rank="10"/>
  </conditionalFormatting>
  <conditionalFormatting sqref="L68">
    <cfRule type="top10" dxfId="10993" priority="9882" rank="10"/>
    <cfRule type="cellIs" dxfId="10992" priority="9883" operator="lessThan">
      <formula>0.99</formula>
    </cfRule>
    <cfRule type="top10" dxfId="10991" priority="9884" rank="10"/>
    <cfRule type="cellIs" dxfId="10990" priority="9885" operator="greaterThan">
      <formula>0.99</formula>
    </cfRule>
    <cfRule type="top10" dxfId="10989" priority="9886" percent="1" rank="10"/>
    <cfRule type="top10" dxfId="10988" priority="9887" rank="10"/>
    <cfRule type="cellIs" dxfId="10987" priority="9888" operator="lessThan">
      <formula>0.96</formula>
    </cfRule>
    <cfRule type="cellIs" dxfId="10986" priority="9889" operator="between">
      <formula>0.95</formula>
      <formula>1</formula>
    </cfRule>
    <cfRule type="cellIs" dxfId="10985" priority="9890" operator="between">
      <formula>0.95</formula>
      <formula>1</formula>
    </cfRule>
    <cfRule type="top10" dxfId="10984" priority="9891" percent="1" rank="10"/>
    <cfRule type="top10" dxfId="10983" priority="9892" percent="1" rank="10"/>
    <cfRule type="cellIs" dxfId="10982" priority="9893" operator="lessThan">
      <formula>0.96</formula>
    </cfRule>
    <cfRule type="top10" dxfId="10981" priority="9894" percent="1" rank="10"/>
  </conditionalFormatting>
  <conditionalFormatting sqref="L68">
    <cfRule type="top10" dxfId="10980" priority="9868" rank="10"/>
    <cfRule type="top10" dxfId="10979" priority="9869" rank="10"/>
    <cfRule type="cellIs" dxfId="10978" priority="9870" operator="lessThan">
      <formula>0.99</formula>
    </cfRule>
    <cfRule type="top10" dxfId="10977" priority="9871" rank="10"/>
    <cfRule type="cellIs" dxfId="10976" priority="9872" operator="greaterThan">
      <formula>0.99</formula>
    </cfRule>
    <cfRule type="top10" dxfId="10975" priority="9873" percent="1" rank="10"/>
    <cfRule type="top10" dxfId="10974" priority="9874" rank="10"/>
    <cfRule type="cellIs" dxfId="10973" priority="9875" operator="lessThan">
      <formula>0.96</formula>
    </cfRule>
    <cfRule type="cellIs" dxfId="10972" priority="9876" operator="between">
      <formula>0.95</formula>
      <formula>1</formula>
    </cfRule>
    <cfRule type="cellIs" dxfId="10971" priority="9877" operator="between">
      <formula>0.95</formula>
      <formula>1</formula>
    </cfRule>
    <cfRule type="top10" dxfId="10970" priority="9878" percent="1" rank="10"/>
    <cfRule type="top10" dxfId="10969" priority="9879" percent="1" rank="10"/>
    <cfRule type="cellIs" dxfId="10968" priority="9880" operator="lessThan">
      <formula>0.96</formula>
    </cfRule>
    <cfRule type="top10" dxfId="10967" priority="9881" percent="1" rank="10"/>
  </conditionalFormatting>
  <conditionalFormatting sqref="L68">
    <cfRule type="cellIs" dxfId="10966" priority="9865" operator="between">
      <formula>0.95</formula>
      <formula>1</formula>
    </cfRule>
    <cfRule type="cellIs" dxfId="10965" priority="9866" operator="between">
      <formula>0.95</formula>
      <formula>1</formula>
    </cfRule>
    <cfRule type="top10" dxfId="10964" priority="9867" rank="10"/>
  </conditionalFormatting>
  <conditionalFormatting sqref="L68">
    <cfRule type="cellIs" dxfId="10963" priority="9856" operator="between">
      <formula>0.95</formula>
      <formula>1</formula>
    </cfRule>
    <cfRule type="cellIs" dxfId="10962" priority="9857" operator="between">
      <formula>0.95</formula>
      <formula>1</formula>
    </cfRule>
    <cfRule type="cellIs" dxfId="10961" priority="9858" operator="lessThan">
      <formula>0.96</formula>
    </cfRule>
    <cfRule type="cellIs" dxfId="10960" priority="9859" operator="between">
      <formula>0.95</formula>
      <formula>1</formula>
    </cfRule>
    <cfRule type="cellIs" dxfId="10959" priority="9860" operator="between">
      <formula>0.95</formula>
      <formula>1</formula>
    </cfRule>
    <cfRule type="top10" dxfId="10958" priority="9861" percent="1" rank="10"/>
    <cfRule type="top10" dxfId="10957" priority="9862" percent="1" rank="10"/>
    <cfRule type="cellIs" dxfId="10956" priority="9863" operator="lessThan">
      <formula>0.96</formula>
    </cfRule>
    <cfRule type="top10" dxfId="10955" priority="9864" percent="1" rank="10"/>
  </conditionalFormatting>
  <conditionalFormatting sqref="L68">
    <cfRule type="top10" dxfId="10954" priority="9846" rank="10"/>
    <cfRule type="top10" dxfId="10953" priority="9847" rank="10"/>
    <cfRule type="top10" dxfId="10952" priority="9848" rank="10"/>
    <cfRule type="cellIs" dxfId="10951" priority="9849" operator="lessThan">
      <formula>0.96</formula>
    </cfRule>
    <cfRule type="cellIs" dxfId="10950" priority="9850" operator="between">
      <formula>0.95</formula>
      <formula>1</formula>
    </cfRule>
    <cfRule type="cellIs" dxfId="10949" priority="9851" operator="between">
      <formula>0.95</formula>
      <formula>1</formula>
    </cfRule>
    <cfRule type="top10" dxfId="10948" priority="9852" percent="1" rank="10"/>
    <cfRule type="top10" dxfId="10947" priority="9853" percent="1" rank="10"/>
    <cfRule type="cellIs" dxfId="10946" priority="9854" operator="lessThan">
      <formula>0.96</formula>
    </cfRule>
    <cfRule type="top10" dxfId="10945" priority="9855" percent="1" rank="10"/>
  </conditionalFormatting>
  <conditionalFormatting sqref="L68">
    <cfRule type="top10" dxfId="10944" priority="9831" percent="1" rank="10"/>
    <cfRule type="top10" dxfId="10943" priority="9832" rank="10"/>
    <cfRule type="top10" dxfId="10942" priority="9833" rank="10"/>
    <cfRule type="cellIs" dxfId="10941" priority="9834" operator="lessThan">
      <formula>0.99</formula>
    </cfRule>
    <cfRule type="top10" dxfId="10940" priority="9835" rank="10"/>
    <cfRule type="cellIs" dxfId="10939" priority="9836" operator="greaterThan">
      <formula>0.99</formula>
    </cfRule>
    <cfRule type="top10" dxfId="10938" priority="9837" percent="1" rank="10"/>
    <cfRule type="top10" dxfId="10937" priority="9838" rank="10"/>
    <cfRule type="cellIs" dxfId="10936" priority="9839" operator="lessThan">
      <formula>0.96</formula>
    </cfRule>
    <cfRule type="cellIs" dxfId="10935" priority="9840" operator="between">
      <formula>0.95</formula>
      <formula>1</formula>
    </cfRule>
    <cfRule type="cellIs" dxfId="10934" priority="9841" operator="between">
      <formula>0.95</formula>
      <formula>1</formula>
    </cfRule>
    <cfRule type="top10" dxfId="10933" priority="9842" percent="1" rank="10"/>
    <cfRule type="top10" dxfId="10932" priority="9843" percent="1" rank="10"/>
    <cfRule type="cellIs" dxfId="10931" priority="9844" operator="lessThan">
      <formula>0.96</formula>
    </cfRule>
    <cfRule type="top10" dxfId="10930" priority="9845" percent="1" rank="10"/>
  </conditionalFormatting>
  <conditionalFormatting sqref="L68">
    <cfRule type="top10" dxfId="10929" priority="9830" percent="1" rank="10"/>
  </conditionalFormatting>
  <conditionalFormatting sqref="L68">
    <cfRule type="top10" dxfId="10928" priority="9828" rank="10"/>
    <cfRule type="top10" dxfId="10927" priority="9829" percent="1" rank="10"/>
  </conditionalFormatting>
  <conditionalFormatting sqref="L68">
    <cfRule type="top10" dxfId="10926" priority="9824" percent="1" rank="10"/>
    <cfRule type="cellIs" dxfId="10925" priority="9825" operator="lessThan">
      <formula>0.96</formula>
    </cfRule>
    <cfRule type="top10" dxfId="10924" priority="9826" rank="10"/>
    <cfRule type="top10" dxfId="10923" priority="9827" percent="1" rank="10"/>
  </conditionalFormatting>
  <conditionalFormatting sqref="L68">
    <cfRule type="top10" dxfId="10922" priority="9818" percent="1" rank="10"/>
    <cfRule type="cellIs" dxfId="10921" priority="9819" operator="between">
      <formula>0.95</formula>
      <formula>1</formula>
    </cfRule>
    <cfRule type="top10" dxfId="10920" priority="9820" percent="1" rank="10"/>
    <cfRule type="cellIs" dxfId="10919" priority="9821" operator="lessThan">
      <formula>0.96</formula>
    </cfRule>
    <cfRule type="top10" dxfId="10918" priority="9822" rank="10"/>
    <cfRule type="top10" dxfId="10917" priority="9823" percent="1" rank="10"/>
  </conditionalFormatting>
  <conditionalFormatting sqref="L68">
    <cfRule type="cellIs" dxfId="10916" priority="9813" operator="between">
      <formula>0.95</formula>
      <formula>1</formula>
    </cfRule>
    <cfRule type="top10" dxfId="10915" priority="9814" percent="1" rank="10"/>
    <cfRule type="cellIs" dxfId="10914" priority="9815" operator="lessThan">
      <formula>0.96</formula>
    </cfRule>
    <cfRule type="top10" dxfId="10913" priority="9816" rank="10"/>
    <cfRule type="top10" dxfId="10912" priority="9817" percent="1" rank="10"/>
  </conditionalFormatting>
  <conditionalFormatting sqref="L68">
    <cfRule type="top10" dxfId="10911" priority="9796" percent="1" rank="10"/>
    <cfRule type="top10" dxfId="10910" priority="9797" percent="1" rank="10"/>
    <cfRule type="cellIs" dxfId="10909" priority="9798" operator="between">
      <formula>0.95</formula>
      <formula>1</formula>
    </cfRule>
    <cfRule type="top10" dxfId="10908" priority="9799" rank="10"/>
    <cfRule type="top10" dxfId="10907" priority="9800" rank="10"/>
    <cfRule type="cellIs" dxfId="10906" priority="9801" operator="lessThan">
      <formula>0.99</formula>
    </cfRule>
    <cfRule type="top10" dxfId="10905" priority="9802" rank="10"/>
    <cfRule type="cellIs" dxfId="10904" priority="9803" operator="greaterThan">
      <formula>0.99</formula>
    </cfRule>
    <cfRule type="top10" dxfId="10903" priority="9804" percent="1" rank="10"/>
    <cfRule type="top10" dxfId="10902" priority="9805" rank="10"/>
    <cfRule type="cellIs" dxfId="10901" priority="9806" operator="lessThan">
      <formula>0.96</formula>
    </cfRule>
    <cfRule type="cellIs" dxfId="10900" priority="9807" operator="between">
      <formula>0.95</formula>
      <formula>1</formula>
    </cfRule>
    <cfRule type="cellIs" dxfId="10899" priority="9808" operator="between">
      <formula>0.95</formula>
      <formula>1</formula>
    </cfRule>
    <cfRule type="top10" dxfId="10898" priority="9809" percent="1" rank="10"/>
    <cfRule type="top10" dxfId="10897" priority="9810" percent="1" rank="10"/>
    <cfRule type="cellIs" dxfId="10896" priority="9811" operator="lessThan">
      <formula>0.96</formula>
    </cfRule>
    <cfRule type="top10" dxfId="10895" priority="9812" percent="1" rank="10"/>
  </conditionalFormatting>
  <conditionalFormatting sqref="L68">
    <cfRule type="top10" dxfId="10894" priority="9794" percent="1" rank="10"/>
    <cfRule type="top10" dxfId="10893" priority="9795" percent="1" rank="10"/>
  </conditionalFormatting>
  <conditionalFormatting sqref="L68">
    <cfRule type="cellIs" dxfId="10892" priority="9788" operator="between">
      <formula>0.95</formula>
      <formula>1</formula>
    </cfRule>
    <cfRule type="cellIs" dxfId="10891" priority="9789" operator="between">
      <formula>0.95</formula>
      <formula>1</formula>
    </cfRule>
    <cfRule type="top10" dxfId="10890" priority="9790" percent="1" rank="10"/>
    <cfRule type="cellIs" dxfId="10889" priority="9791" operator="lessThan">
      <formula>0.96</formula>
    </cfRule>
    <cfRule type="top10" dxfId="10888" priority="9792" rank="10"/>
    <cfRule type="top10" dxfId="10887" priority="9793" percent="1" rank="10"/>
  </conditionalFormatting>
  <conditionalFormatting sqref="L68">
    <cfRule type="top10" dxfId="10886" priority="9772" percent="1" rank="10"/>
    <cfRule type="cellIs" dxfId="10885" priority="9773" operator="greaterThan">
      <formula>0.99</formula>
    </cfRule>
    <cfRule type="top10" dxfId="10884" priority="9774" rank="10"/>
    <cfRule type="top10" dxfId="10883" priority="9775" rank="10"/>
    <cfRule type="cellIs" dxfId="10882" priority="9776" operator="lessThan">
      <formula>0.99</formula>
    </cfRule>
    <cfRule type="top10" dxfId="10881" priority="9777" rank="10"/>
    <cfRule type="cellIs" dxfId="10880" priority="9778" operator="greaterThan">
      <formula>0.99</formula>
    </cfRule>
    <cfRule type="top10" dxfId="10879" priority="9779" percent="1" rank="10"/>
    <cfRule type="top10" dxfId="10878" priority="9780" rank="10"/>
    <cfRule type="cellIs" dxfId="10877" priority="9781" operator="lessThan">
      <formula>0.96</formula>
    </cfRule>
    <cfRule type="cellIs" dxfId="10876" priority="9782" operator="between">
      <formula>0.95</formula>
      <formula>1</formula>
    </cfRule>
    <cfRule type="cellIs" dxfId="10875" priority="9783" operator="between">
      <formula>0.95</formula>
      <formula>1</formula>
    </cfRule>
    <cfRule type="top10" dxfId="10874" priority="9784" percent="1" rank="10"/>
    <cfRule type="top10" dxfId="10873" priority="9785" percent="1" rank="10"/>
    <cfRule type="cellIs" dxfId="10872" priority="9786" operator="lessThan">
      <formula>0.96</formula>
    </cfRule>
    <cfRule type="top10" dxfId="10871" priority="9787" percent="1" rank="10"/>
  </conditionalFormatting>
  <conditionalFormatting sqref="L68">
    <cfRule type="top10" dxfId="10870" priority="9756" percent="1" rank="10"/>
    <cfRule type="cellIs" dxfId="10869" priority="9757" operator="between">
      <formula>0.95</formula>
      <formula>1</formula>
    </cfRule>
    <cfRule type="top10" dxfId="10868" priority="9758" rank="10"/>
    <cfRule type="top10" dxfId="10867" priority="9759" rank="10"/>
    <cfRule type="cellIs" dxfId="10866" priority="9760" operator="lessThan">
      <formula>0.99</formula>
    </cfRule>
    <cfRule type="top10" dxfId="10865" priority="9761" rank="10"/>
    <cfRule type="cellIs" dxfId="10864" priority="9762" operator="greaterThan">
      <formula>0.99</formula>
    </cfRule>
    <cfRule type="top10" dxfId="10863" priority="9763" percent="1" rank="10"/>
    <cfRule type="top10" dxfId="10862" priority="9764" rank="10"/>
    <cfRule type="cellIs" dxfId="10861" priority="9765" operator="lessThan">
      <formula>0.96</formula>
    </cfRule>
    <cfRule type="cellIs" dxfId="10860" priority="9766" operator="between">
      <formula>0.95</formula>
      <formula>1</formula>
    </cfRule>
    <cfRule type="cellIs" dxfId="10859" priority="9767" operator="between">
      <formula>0.95</formula>
      <formula>1</formula>
    </cfRule>
    <cfRule type="top10" dxfId="10858" priority="9768" percent="1" rank="10"/>
    <cfRule type="top10" dxfId="10857" priority="9769" percent="1" rank="10"/>
    <cfRule type="cellIs" dxfId="10856" priority="9770" operator="lessThan">
      <formula>0.96</formula>
    </cfRule>
    <cfRule type="top10" dxfId="10855" priority="9771" percent="1" rank="10"/>
  </conditionalFormatting>
  <conditionalFormatting sqref="L56:L57 L66:L68">
    <cfRule type="cellIs" dxfId="10854" priority="9747" operator="greaterThan">
      <formula>0.99</formula>
    </cfRule>
    <cfRule type="cellIs" dxfId="10853" priority="9748" operator="between">
      <formula>0.95</formula>
      <formula>1</formula>
    </cfRule>
    <cfRule type="cellIs" dxfId="10852" priority="9749" operator="lessThan">
      <formula>0.96</formula>
    </cfRule>
    <cfRule type="cellIs" dxfId="10851" priority="9750" operator="greaterThan">
      <formula>0.99</formula>
    </cfRule>
    <cfRule type="cellIs" dxfId="10850" priority="9751" operator="lessThan">
      <formula>0.96</formula>
    </cfRule>
  </conditionalFormatting>
  <conditionalFormatting sqref="L66:L67">
    <cfRule type="cellIs" dxfId="10849" priority="9746" operator="greaterThan">
      <formula>0.99</formula>
    </cfRule>
  </conditionalFormatting>
  <conditionalFormatting sqref="L71 L74:L75">
    <cfRule type="cellIs" dxfId="10848" priority="9743" operator="lessThan">
      <formula>0.96</formula>
    </cfRule>
    <cfRule type="cellIs" dxfId="10847" priority="9744" operator="between">
      <formula>0.95</formula>
      <formula>0.99</formula>
    </cfRule>
    <cfRule type="cellIs" dxfId="10846" priority="9745" operator="between">
      <formula>0.95</formula>
      <formula>1</formula>
    </cfRule>
  </conditionalFormatting>
  <conditionalFormatting sqref="L71 L74:L75">
    <cfRule type="cellIs" dxfId="10845" priority="9739" operator="greaterThan">
      <formula>0.99</formula>
    </cfRule>
    <cfRule type="cellIs" dxfId="10844" priority="9740" operator="between">
      <formula>0.95</formula>
      <formula>1</formula>
    </cfRule>
    <cfRule type="cellIs" dxfId="10843" priority="9741" operator="between">
      <formula>0.95</formula>
      <formula>1</formula>
    </cfRule>
    <cfRule type="cellIs" dxfId="10842" priority="9742" operator="lessThan">
      <formula>0.95</formula>
    </cfRule>
  </conditionalFormatting>
  <conditionalFormatting sqref="L71 L74:L75">
    <cfRule type="cellIs" dxfId="10841" priority="9734" operator="greaterThan">
      <formula>0.99</formula>
    </cfRule>
    <cfRule type="cellIs" dxfId="10840" priority="9735" operator="between">
      <formula>0.95</formula>
      <formula>1</formula>
    </cfRule>
    <cfRule type="cellIs" dxfId="10839" priority="9736" operator="lessThan">
      <formula>0.95</formula>
    </cfRule>
    <cfRule type="cellIs" dxfId="10838" priority="9737" operator="lessThan">
      <formula>0.95</formula>
    </cfRule>
    <cfRule type="cellIs" dxfId="10837" priority="9738" operator="lessThan">
      <formula>0.95</formula>
    </cfRule>
  </conditionalFormatting>
  <conditionalFormatting sqref="L71 L74:L75">
    <cfRule type="cellIs" dxfId="10836" priority="9728" operator="greaterThan">
      <formula>0.99</formula>
    </cfRule>
    <cfRule type="cellIs" dxfId="10835" priority="9729" operator="between">
      <formula>0.95</formula>
      <formula>1</formula>
    </cfRule>
    <cfRule type="cellIs" dxfId="10834" priority="9730" operator="lessThan">
      <formula>0.96</formula>
    </cfRule>
    <cfRule type="cellIs" dxfId="10833" priority="9731" operator="greaterThan">
      <formula>0.99</formula>
    </cfRule>
    <cfRule type="cellIs" dxfId="10832" priority="9732" operator="between">
      <formula>0.95</formula>
      <formula>1</formula>
    </cfRule>
    <cfRule type="cellIs" dxfId="10831" priority="9733" operator="greaterThan">
      <formula>0.99</formula>
    </cfRule>
  </conditionalFormatting>
  <conditionalFormatting sqref="L71 L74:L75">
    <cfRule type="cellIs" dxfId="10830" priority="9725" operator="greaterThan">
      <formula>0.99</formula>
    </cfRule>
    <cfRule type="cellIs" dxfId="10829" priority="9726" operator="between">
      <formula>0.95</formula>
      <formula>0.99</formula>
    </cfRule>
    <cfRule type="cellIs" dxfId="10828" priority="9727" operator="greaterThan">
      <formula>0.96</formula>
    </cfRule>
  </conditionalFormatting>
  <conditionalFormatting sqref="L71 L74:L75">
    <cfRule type="cellIs" dxfId="10827" priority="9715" operator="greaterThan">
      <formula>0.99</formula>
    </cfRule>
    <cfRule type="cellIs" dxfId="10826" priority="9716" operator="greaterThan">
      <formula>0.99</formula>
    </cfRule>
    <cfRule type="cellIs" dxfId="10825" priority="9717" operator="between">
      <formula>0.95</formula>
      <formula>1</formula>
    </cfRule>
    <cfRule type="cellIs" dxfId="10824" priority="9718" operator="lessThan">
      <formula>0.96</formula>
    </cfRule>
    <cfRule type="cellIs" dxfId="10823" priority="9719" operator="greaterThan">
      <formula>0.99</formula>
    </cfRule>
    <cfRule type="cellIs" dxfId="10822" priority="9720" operator="between">
      <formula>0.95</formula>
      <formula>1</formula>
    </cfRule>
    <cfRule type="cellIs" dxfId="10821" priority="9721" operator="lessThan">
      <formula>0.96</formula>
    </cfRule>
    <cfRule type="cellIs" dxfId="10820" priority="9722" operator="greaterThan">
      <formula>0.99</formula>
    </cfRule>
    <cfRule type="cellIs" dxfId="10819" priority="9723" operator="between">
      <formula>0.95</formula>
      <formula>1</formula>
    </cfRule>
    <cfRule type="cellIs" dxfId="10818" priority="9724" operator="lessThan">
      <formula>0.96</formula>
    </cfRule>
  </conditionalFormatting>
  <conditionalFormatting sqref="L71 L74:L75">
    <cfRule type="cellIs" dxfId="10817" priority="9710" operator="greaterThan">
      <formula>0.99</formula>
    </cfRule>
    <cfRule type="cellIs" dxfId="10816" priority="9711" operator="between">
      <formula>0.95</formula>
      <formula>1</formula>
    </cfRule>
    <cfRule type="cellIs" dxfId="10815" priority="9712" operator="lessThan">
      <formula>0.96</formula>
    </cfRule>
    <cfRule type="cellIs" dxfId="10814" priority="9713" operator="greaterThan">
      <formula>0.99</formula>
    </cfRule>
    <cfRule type="cellIs" dxfId="10813" priority="9714" operator="between">
      <formula>0.95</formula>
      <formula>1</formula>
    </cfRule>
  </conditionalFormatting>
  <conditionalFormatting sqref="L71 L74:L75">
    <cfRule type="cellIs" dxfId="10812" priority="9707" operator="greaterThan">
      <formula>0.99</formula>
    </cfRule>
    <cfRule type="cellIs" dxfId="10811" priority="9708" operator="between">
      <formula>0.95</formula>
      <formula>1</formula>
    </cfRule>
    <cfRule type="cellIs" dxfId="10810" priority="9709" operator="greaterThan">
      <formula>0.99</formula>
    </cfRule>
  </conditionalFormatting>
  <conditionalFormatting sqref="L71 L74:L75">
    <cfRule type="cellIs" dxfId="10809" priority="9699" operator="greaterThan">
      <formula>0.99</formula>
    </cfRule>
    <cfRule type="cellIs" dxfId="10808" priority="9700" operator="between">
      <formula>0.95</formula>
      <formula>1</formula>
    </cfRule>
    <cfRule type="cellIs" dxfId="10807" priority="9701" operator="lessThan">
      <formula>0.96</formula>
    </cfRule>
    <cfRule type="cellIs" dxfId="10806" priority="9702" operator="lessThan">
      <formula>0.96</formula>
    </cfRule>
    <cfRule type="cellIs" dxfId="10805" priority="9703" operator="greaterThan">
      <formula>0.99</formula>
    </cfRule>
    <cfRule type="cellIs" dxfId="10804" priority="9704" operator="greaterThan">
      <formula>0.99</formula>
    </cfRule>
    <cfRule type="cellIs" dxfId="10803" priority="9705" operator="between">
      <formula>0.95</formula>
      <formula>1</formula>
    </cfRule>
    <cfRule type="cellIs" dxfId="10802" priority="9706" operator="lessThan">
      <formula>0.96</formula>
    </cfRule>
  </conditionalFormatting>
  <conditionalFormatting sqref="L71 L74:L75">
    <cfRule type="cellIs" dxfId="10801" priority="9695" operator="lessThan">
      <formula>0.96</formula>
    </cfRule>
    <cfRule type="cellIs" dxfId="10800" priority="9696" operator="between">
      <formula>0.95</formula>
      <formula>0.99</formula>
    </cfRule>
    <cfRule type="cellIs" dxfId="10799" priority="9697" operator="between">
      <formula>0.95</formula>
      <formula>1</formula>
    </cfRule>
    <cfRule type="cellIs" dxfId="10798" priority="9698" operator="between">
      <formula>0.95</formula>
      <formula>0.99</formula>
    </cfRule>
  </conditionalFormatting>
  <conditionalFormatting sqref="L71 L74:L75">
    <cfRule type="cellIs" dxfId="10797" priority="9691" operator="greaterThan">
      <formula>0.99</formula>
    </cfRule>
    <cfRule type="cellIs" dxfId="10796" priority="9692" operator="between">
      <formula>0.95</formula>
      <formula>1</formula>
    </cfRule>
    <cfRule type="cellIs" dxfId="10795" priority="9693" operator="lessThan">
      <formula>0.96</formula>
    </cfRule>
    <cfRule type="cellIs" dxfId="10794" priority="9694" operator="lessThan">
      <formula>0.95</formula>
    </cfRule>
  </conditionalFormatting>
  <conditionalFormatting sqref="L71 L74:L75">
    <cfRule type="cellIs" dxfId="10793" priority="9687" operator="greaterThan">
      <formula>0.99</formula>
    </cfRule>
    <cfRule type="cellIs" dxfId="10792" priority="9688" operator="between">
      <formula>0.95</formula>
      <formula>1</formula>
    </cfRule>
    <cfRule type="cellIs" dxfId="10791" priority="9689" operator="lessThan">
      <formula>0.96</formula>
    </cfRule>
    <cfRule type="cellIs" dxfId="10790" priority="9690" operator="lessThan">
      <formula>0.96</formula>
    </cfRule>
  </conditionalFormatting>
  <conditionalFormatting sqref="L71 L74:L75">
    <cfRule type="cellIs" dxfId="10789" priority="9678" operator="greaterThan">
      <formula>0.99</formula>
    </cfRule>
    <cfRule type="cellIs" dxfId="10788" priority="9679" operator="between">
      <formula>0.95</formula>
      <formula>1</formula>
    </cfRule>
    <cfRule type="cellIs" dxfId="10787" priority="9680" operator="lessThan">
      <formula>0.96</formula>
    </cfRule>
    <cfRule type="cellIs" dxfId="10786" priority="9681" operator="greaterThan">
      <formula>0.99</formula>
    </cfRule>
    <cfRule type="cellIs" dxfId="10785" priority="9682" operator="between">
      <formula>0.95</formula>
      <formula>1</formula>
    </cfRule>
    <cfRule type="cellIs" dxfId="10784" priority="9683" operator="between">
      <formula>0.95</formula>
      <formula>0</formula>
    </cfRule>
    <cfRule type="cellIs" dxfId="10783" priority="9684" operator="greaterThan">
      <formula>0.99</formula>
    </cfRule>
    <cfRule type="cellIs" dxfId="10782" priority="9685" operator="between">
      <formula>0.95</formula>
      <formula>1</formula>
    </cfRule>
    <cfRule type="cellIs" dxfId="10781" priority="9686" operator="lessThan">
      <formula>0.96</formula>
    </cfRule>
  </conditionalFormatting>
  <conditionalFormatting sqref="L71 L74:L75">
    <cfRule type="cellIs" dxfId="10780" priority="9677" operator="between">
      <formula>0.95</formula>
      <formula>1</formula>
    </cfRule>
  </conditionalFormatting>
  <conditionalFormatting sqref="L71 L74:L75">
    <cfRule type="cellIs" dxfId="10779" priority="9674" operator="greaterThan">
      <formula>0.95</formula>
    </cfRule>
    <cfRule type="cellIs" dxfId="10778" priority="9675" operator="between">
      <formula>0.95</formula>
      <formula>1</formula>
    </cfRule>
    <cfRule type="cellIs" dxfId="10777" priority="9676" operator="lessThan">
      <formula>0.96</formula>
    </cfRule>
  </conditionalFormatting>
  <conditionalFormatting sqref="L71 L74:L75">
    <cfRule type="cellIs" dxfId="10776" priority="9673" operator="greaterThan">
      <formula>0.99</formula>
    </cfRule>
  </conditionalFormatting>
  <conditionalFormatting sqref="L71 L74:L75">
    <cfRule type="cellIs" dxfId="10775" priority="9667" operator="greaterThan">
      <formula>0.99</formula>
    </cfRule>
    <cfRule type="cellIs" dxfId="10774" priority="9668" operator="between">
      <formula>0.95</formula>
      <formula>1</formula>
    </cfRule>
    <cfRule type="cellIs" dxfId="10773" priority="9669" operator="lessThan">
      <formula>0.96</formula>
    </cfRule>
    <cfRule type="cellIs" dxfId="10772" priority="9670" operator="lessThan">
      <formula>0.96</formula>
    </cfRule>
    <cfRule type="cellIs" dxfId="10771" priority="9671" operator="between">
      <formula>0.95</formula>
      <formula>1</formula>
    </cfRule>
    <cfRule type="cellIs" dxfId="10770" priority="9672" operator="lessThan">
      <formula>0.96</formula>
    </cfRule>
  </conditionalFormatting>
  <conditionalFormatting sqref="L71 L74:L75">
    <cfRule type="cellIs" dxfId="10769" priority="9660" operator="lessThan">
      <formula>0.96</formula>
    </cfRule>
    <cfRule type="cellIs" dxfId="10768" priority="9661" operator="greaterThan">
      <formula>0.99</formula>
    </cfRule>
    <cfRule type="cellIs" dxfId="10767" priority="9662" operator="greaterThan">
      <formula>0.99</formula>
    </cfRule>
    <cfRule type="cellIs" dxfId="10766" priority="9663" operator="between">
      <formula>0.95</formula>
      <formula>1</formula>
    </cfRule>
    <cfRule type="cellIs" dxfId="10765" priority="9664" operator="greaterThan">
      <formula>0.99</formula>
    </cfRule>
    <cfRule type="cellIs" dxfId="10764" priority="9665" operator="between">
      <formula>0.95</formula>
      <formula>1</formula>
    </cfRule>
    <cfRule type="cellIs" dxfId="10763" priority="9666" operator="lessThan">
      <formula>0.96</formula>
    </cfRule>
  </conditionalFormatting>
  <conditionalFormatting sqref="L71 L74:L75">
    <cfRule type="cellIs" dxfId="10762" priority="9658" operator="lessThan">
      <formula>0.96</formula>
    </cfRule>
    <cfRule type="cellIs" dxfId="10761" priority="9659" operator="lessThan">
      <formula>0.96</formula>
    </cfRule>
  </conditionalFormatting>
  <conditionalFormatting sqref="L71 L74:L75">
    <cfRule type="cellIs" dxfId="10760" priority="9651" operator="lessThan">
      <formula>0.96</formula>
    </cfRule>
    <cfRule type="cellIs" dxfId="10759" priority="9652" operator="greaterThan">
      <formula>0.99</formula>
    </cfRule>
    <cfRule type="cellIs" dxfId="10758" priority="9653" operator="between">
      <formula>0.95</formula>
      <formula>1</formula>
    </cfRule>
    <cfRule type="cellIs" dxfId="10757" priority="9654" operator="lessThan">
      <formula>0.96</formula>
    </cfRule>
    <cfRule type="cellIs" dxfId="10756" priority="9655" operator="greaterThan">
      <formula>0.99</formula>
    </cfRule>
    <cfRule type="cellIs" dxfId="10755" priority="9656" operator="between">
      <formula>0.95</formula>
      <formula>1</formula>
    </cfRule>
    <cfRule type="cellIs" dxfId="10754" priority="9657" operator="lessThan">
      <formula>0.96</formula>
    </cfRule>
  </conditionalFormatting>
  <conditionalFormatting sqref="L71 L74:L75">
    <cfRule type="cellIs" dxfId="10753" priority="9647" operator="between">
      <formula>0.95</formula>
      <formula>1</formula>
    </cfRule>
    <cfRule type="cellIs" dxfId="10752" priority="9648" operator="greaterThan">
      <formula>0.99</formula>
    </cfRule>
    <cfRule type="cellIs" dxfId="10751" priority="9649" operator="between">
      <formula>0.95</formula>
      <formula>1</formula>
    </cfRule>
    <cfRule type="cellIs" dxfId="10750" priority="9650" operator="lessThan">
      <formula>0.96</formula>
    </cfRule>
  </conditionalFormatting>
  <conditionalFormatting sqref="L71 L74:L75">
    <cfRule type="cellIs" dxfId="10749" priority="9644" operator="greaterThan">
      <formula>0.99</formula>
    </cfRule>
    <cfRule type="cellIs" dxfId="10748" priority="9645" operator="greaterThan">
      <formula>0.99</formula>
    </cfRule>
    <cfRule type="cellIs" dxfId="10747" priority="9646" operator="lessThan">
      <formula>0.96</formula>
    </cfRule>
  </conditionalFormatting>
  <conditionalFormatting sqref="L71 L74:L75">
    <cfRule type="cellIs" dxfId="10746" priority="9643" operator="between">
      <formula>0.99</formula>
      <formula>1</formula>
    </cfRule>
  </conditionalFormatting>
  <conditionalFormatting sqref="L71 L74:L75">
    <cfRule type="cellIs" dxfId="10745" priority="9641" operator="greaterThan">
      <formula>0</formula>
    </cfRule>
    <cfRule type="cellIs" dxfId="10744" priority="9642" operator="lessThan">
      <formula>0</formula>
    </cfRule>
  </conditionalFormatting>
  <conditionalFormatting sqref="L71 L74:L75">
    <cfRule type="cellIs" dxfId="10743" priority="9639" operator="greaterThan">
      <formula>0.99</formula>
    </cfRule>
    <cfRule type="cellIs" dxfId="10742" priority="9640" operator="greaterThan">
      <formula>0.99</formula>
    </cfRule>
  </conditionalFormatting>
  <conditionalFormatting sqref="L71 L74:L75">
    <cfRule type="cellIs" dxfId="10741" priority="9631" operator="greaterThan">
      <formula>0.99</formula>
    </cfRule>
    <cfRule type="cellIs" dxfId="10740" priority="9632" operator="between">
      <formula>0.95</formula>
      <formula>1</formula>
    </cfRule>
    <cfRule type="cellIs" dxfId="10739" priority="9633" operator="greaterThan">
      <formula>0.99</formula>
    </cfRule>
    <cfRule type="cellIs" dxfId="10738" priority="9634" operator="between">
      <formula>0.95</formula>
      <formula>1</formula>
    </cfRule>
    <cfRule type="cellIs" dxfId="10737" priority="9635" operator="lessThan">
      <formula>0.96</formula>
    </cfRule>
    <cfRule type="cellIs" dxfId="10736" priority="9636" operator="greaterThan">
      <formula>0.99</formula>
    </cfRule>
    <cfRule type="cellIs" dxfId="10735" priority="9637" operator="between">
      <formula>0.95</formula>
      <formula>1</formula>
    </cfRule>
    <cfRule type="cellIs" dxfId="10734" priority="9638" operator="lessThan">
      <formula>0.96</formula>
    </cfRule>
  </conditionalFormatting>
  <conditionalFormatting sqref="L71 L74:L75">
    <cfRule type="cellIs" dxfId="10733" priority="9629" operator="between">
      <formula>0.95</formula>
      <formula>1</formula>
    </cfRule>
    <cfRule type="cellIs" dxfId="10732" priority="9630" operator="lessThan">
      <formula>0.96</formula>
    </cfRule>
  </conditionalFormatting>
  <conditionalFormatting sqref="L71 L74:L75">
    <cfRule type="cellIs" dxfId="10731" priority="9622" operator="greaterThan">
      <formula>0.99</formula>
    </cfRule>
    <cfRule type="cellIs" dxfId="10730" priority="9623" operator="greaterThan">
      <formula>0.99</formula>
    </cfRule>
    <cfRule type="cellIs" dxfId="10729" priority="9624" operator="between">
      <formula>0.95</formula>
      <formula>1</formula>
    </cfRule>
    <cfRule type="cellIs" dxfId="10728" priority="9625" operator="lessThan">
      <formula>0.96</formula>
    </cfRule>
    <cfRule type="cellIs" dxfId="10727" priority="9626" operator="greaterThan">
      <formula>0.99</formula>
    </cfRule>
    <cfRule type="cellIs" dxfId="10726" priority="9627" operator="between">
      <formula>0.95</formula>
      <formula>1</formula>
    </cfRule>
    <cfRule type="cellIs" dxfId="10725" priority="9628" operator="lessThan">
      <formula>0.96</formula>
    </cfRule>
  </conditionalFormatting>
  <conditionalFormatting sqref="L71 L74:L75">
    <cfRule type="cellIs" dxfId="10724" priority="9614" operator="greaterThan">
      <formula>0.99</formula>
    </cfRule>
    <cfRule type="cellIs" dxfId="10723" priority="9615" operator="between">
      <formula>0.95</formula>
      <formula>1</formula>
    </cfRule>
    <cfRule type="cellIs" dxfId="10722" priority="9616" operator="lessThan">
      <formula>0.96</formula>
    </cfRule>
    <cfRule type="cellIs" dxfId="10721" priority="9617" operator="lessThan">
      <formula>0.96</formula>
    </cfRule>
    <cfRule type="cellIs" dxfId="10720" priority="9618" operator="greaterThan">
      <formula>0.99</formula>
    </cfRule>
    <cfRule type="cellIs" dxfId="10719" priority="9619" operator="between">
      <formula>0.95</formula>
      <formula>1</formula>
    </cfRule>
    <cfRule type="cellIs" dxfId="10718" priority="9620" operator="lessThan">
      <formula>0.96</formula>
    </cfRule>
    <cfRule type="cellIs" dxfId="10717" priority="9621" operator="greaterThan">
      <formula>0.99</formula>
    </cfRule>
  </conditionalFormatting>
  <conditionalFormatting sqref="L71 L74:L75">
    <cfRule type="cellIs" dxfId="10716" priority="9610" operator="greaterThan">
      <formula>0.99</formula>
    </cfRule>
    <cfRule type="cellIs" dxfId="10715" priority="9611" operator="greaterThan">
      <formula>0.99</formula>
    </cfRule>
    <cfRule type="cellIs" dxfId="10714" priority="9612" operator="between">
      <formula>0.95</formula>
      <formula>1</formula>
    </cfRule>
    <cfRule type="cellIs" dxfId="10713" priority="9613" operator="lessThan">
      <formula>0.96</formula>
    </cfRule>
  </conditionalFormatting>
  <conditionalFormatting sqref="L71 L74:L75">
    <cfRule type="cellIs" dxfId="10712" priority="9609" operator="greaterThan">
      <formula>0.99</formula>
    </cfRule>
  </conditionalFormatting>
  <conditionalFormatting sqref="L71 L74:L75">
    <cfRule type="cellIs" dxfId="10711" priority="9605" operator="greaterThan">
      <formula>0.99</formula>
    </cfRule>
    <cfRule type="cellIs" dxfId="10710" priority="9606" operator="between">
      <formula>0.95</formula>
      <formula>1</formula>
    </cfRule>
    <cfRule type="cellIs" dxfId="10709" priority="9607" operator="lessThan">
      <formula>0.96</formula>
    </cfRule>
    <cfRule type="cellIs" dxfId="10708" priority="9608" operator="greaterThan">
      <formula>0.96</formula>
    </cfRule>
  </conditionalFormatting>
  <conditionalFormatting sqref="L71 L74:L75">
    <cfRule type="cellIs" dxfId="10707" priority="9598" operator="greaterThan">
      <formula>0.99</formula>
    </cfRule>
    <cfRule type="cellIs" dxfId="10706" priority="9599" operator="between">
      <formula>0.95</formula>
      <formula>1</formula>
    </cfRule>
    <cfRule type="cellIs" dxfId="10705" priority="9600" operator="lessThan">
      <formula>0.96</formula>
    </cfRule>
    <cfRule type="cellIs" dxfId="10704" priority="9601" operator="lessThan">
      <formula>0.96</formula>
    </cfRule>
    <cfRule type="cellIs" dxfId="10703" priority="9602" operator="greaterThan">
      <formula>0.99</formula>
    </cfRule>
    <cfRule type="cellIs" dxfId="10702" priority="9603" operator="between">
      <formula>0.95</formula>
      <formula>1</formula>
    </cfRule>
    <cfRule type="cellIs" dxfId="10701" priority="9604" operator="lessThan">
      <formula>0.96</formula>
    </cfRule>
  </conditionalFormatting>
  <conditionalFormatting sqref="L71 L74:L75">
    <cfRule type="cellIs" dxfId="10700" priority="9593" operator="between">
      <formula>0.96</formula>
      <formula>1</formula>
    </cfRule>
    <cfRule type="cellIs" dxfId="10699" priority="9594" operator="lessThan">
      <formula>0.99</formula>
    </cfRule>
    <cfRule type="cellIs" dxfId="10698" priority="9595" operator="greaterThan">
      <formula>0.99</formula>
    </cfRule>
    <cfRule type="cellIs" dxfId="10697" priority="9596" operator="lessThan">
      <formula>0.99</formula>
    </cfRule>
    <cfRule type="cellIs" dxfId="10696" priority="9597" operator="greaterThan">
      <formula>0.99</formula>
    </cfRule>
  </conditionalFormatting>
  <conditionalFormatting sqref="L71 L74:L75">
    <cfRule type="cellIs" dxfId="10695" priority="9588" operator="between">
      <formula>0.95</formula>
      <formula>1</formula>
    </cfRule>
    <cfRule type="cellIs" dxfId="10694" priority="9589" operator="lessThan">
      <formula>0.96</formula>
    </cfRule>
    <cfRule type="cellIs" dxfId="10693" priority="9590" operator="greaterThan">
      <formula>0.99</formula>
    </cfRule>
    <cfRule type="cellIs" dxfId="10692" priority="9591" operator="between">
      <formula>0.95</formula>
      <formula>1</formula>
    </cfRule>
    <cfRule type="cellIs" dxfId="10691" priority="9592" operator="lessThan">
      <formula>0.96</formula>
    </cfRule>
  </conditionalFormatting>
  <conditionalFormatting sqref="L71 L74:L75">
    <cfRule type="cellIs" dxfId="10690" priority="9582" operator="greaterThan">
      <formula>0.99</formula>
    </cfRule>
    <cfRule type="cellIs" dxfId="10689" priority="9583" operator="between">
      <formula>0.95</formula>
      <formula>1</formula>
    </cfRule>
    <cfRule type="cellIs" dxfId="10688" priority="9584" operator="lessThan">
      <formula>0.96</formula>
    </cfRule>
    <cfRule type="cellIs" dxfId="10687" priority="9585" operator="greaterThan">
      <formula>0.99</formula>
    </cfRule>
    <cfRule type="cellIs" dxfId="10686" priority="9586" operator="between">
      <formula>0.95</formula>
      <formula>1</formula>
    </cfRule>
    <cfRule type="cellIs" dxfId="10685" priority="9587" operator="lessThan">
      <formula>0.96</formula>
    </cfRule>
  </conditionalFormatting>
  <conditionalFormatting sqref="L71 L74:L75">
    <cfRule type="cellIs" dxfId="10684" priority="9580" operator="greaterThan">
      <formula>0.99</formula>
    </cfRule>
    <cfRule type="cellIs" dxfId="10683" priority="9581" operator="between">
      <formula>0.95</formula>
      <formula>1</formula>
    </cfRule>
  </conditionalFormatting>
  <conditionalFormatting sqref="L71 L74:L75">
    <cfRule type="cellIs" dxfId="10682" priority="9579" operator="lessThan">
      <formula>0.96</formula>
    </cfRule>
  </conditionalFormatting>
  <conditionalFormatting sqref="L71 L74:L75">
    <cfRule type="cellIs" dxfId="10681" priority="9576" operator="greaterThan">
      <formula>0.99</formula>
    </cfRule>
    <cfRule type="cellIs" dxfId="10680" priority="9577" operator="between">
      <formula>0.95</formula>
      <formula>1</formula>
    </cfRule>
    <cfRule type="cellIs" dxfId="10679" priority="9578" operator="lessThan">
      <formula>0.96</formula>
    </cfRule>
  </conditionalFormatting>
  <conditionalFormatting sqref="L71 L74:L75">
    <cfRule type="cellIs" dxfId="10678" priority="9571" operator="greaterThan">
      <formula>0.99</formula>
    </cfRule>
    <cfRule type="cellIs" dxfId="10677" priority="9572" operator="between">
      <formula>0.95</formula>
      <formula>1</formula>
    </cfRule>
    <cfRule type="cellIs" dxfId="10676" priority="9573" operator="lessThan">
      <formula>0.96</formula>
    </cfRule>
    <cfRule type="cellIs" dxfId="10675" priority="9574" operator="greaterThan">
      <formula>0.99</formula>
    </cfRule>
    <cfRule type="cellIs" dxfId="10674" priority="9575" operator="lessThan">
      <formula>0.96</formula>
    </cfRule>
  </conditionalFormatting>
  <conditionalFormatting sqref="L65">
    <cfRule type="cellIs" dxfId="10673" priority="9569" operator="between">
      <formula>0.95</formula>
      <formula>1</formula>
    </cfRule>
  </conditionalFormatting>
  <conditionalFormatting sqref="L65">
    <cfRule type="cellIs" dxfId="10672" priority="9556" operator="greaterThan">
      <formula>0.99</formula>
    </cfRule>
    <cfRule type="cellIs" dxfId="10671" priority="9568" operator="greaterThan">
      <formula>0.99</formula>
    </cfRule>
  </conditionalFormatting>
  <conditionalFormatting sqref="L65">
    <cfRule type="cellIs" dxfId="10670" priority="9562" operator="greaterThan">
      <formula>0.99</formula>
    </cfRule>
    <cfRule type="cellIs" dxfId="10669" priority="9563" operator="between">
      <formula>0.95</formula>
      <formula>1</formula>
    </cfRule>
    <cfRule type="cellIs" dxfId="10668" priority="9564" operator="lessThan">
      <formula>0.96</formula>
    </cfRule>
    <cfRule type="cellIs" dxfId="10667" priority="9565" operator="greaterThan">
      <formula>0.99</formula>
    </cfRule>
    <cfRule type="cellIs" dxfId="10666" priority="9566" operator="between">
      <formula>0.95</formula>
      <formula>1</formula>
    </cfRule>
    <cfRule type="cellIs" dxfId="10665" priority="9567" operator="lessThan">
      <formula>0.96</formula>
    </cfRule>
  </conditionalFormatting>
  <conditionalFormatting sqref="L65">
    <cfRule type="cellIs" dxfId="10664" priority="9557" operator="greaterThan">
      <formula>0.99</formula>
    </cfRule>
    <cfRule type="cellIs" dxfId="10663" priority="9558" operator="between">
      <formula>0.95</formula>
      <formula>1</formula>
    </cfRule>
    <cfRule type="cellIs" dxfId="10662" priority="9559" operator="lessThan">
      <formula>0.96</formula>
    </cfRule>
    <cfRule type="cellIs" dxfId="10661" priority="9560" operator="greaterThan">
      <formula>0.99</formula>
    </cfRule>
    <cfRule type="cellIs" dxfId="10660" priority="9561" operator="lessThan">
      <formula>0.96</formula>
    </cfRule>
  </conditionalFormatting>
  <conditionalFormatting sqref="L56:L57">
    <cfRule type="cellIs" dxfId="10659" priority="9555" operator="lessThan">
      <formula>0.96</formula>
    </cfRule>
  </conditionalFormatting>
  <conditionalFormatting sqref="L71 L74:L75">
    <cfRule type="cellIs" dxfId="10658" priority="9554" operator="between">
      <formula>0.95</formula>
      <formula>1</formula>
    </cfRule>
  </conditionalFormatting>
  <conditionalFormatting sqref="L71 L74:L75">
    <cfRule type="cellIs" dxfId="10657" priority="9541" operator="greaterThan">
      <formula>0.99</formula>
    </cfRule>
    <cfRule type="cellIs" dxfId="10656" priority="9553" operator="greaterThan">
      <formula>0.99</formula>
    </cfRule>
  </conditionalFormatting>
  <conditionalFormatting sqref="L71 L74:L75">
    <cfRule type="cellIs" dxfId="10655" priority="9547" operator="greaterThan">
      <formula>0.99</formula>
    </cfRule>
    <cfRule type="cellIs" dxfId="10654" priority="9548" operator="between">
      <formula>0.95</formula>
      <formula>1</formula>
    </cfRule>
    <cfRule type="cellIs" dxfId="10653" priority="9549" operator="lessThan">
      <formula>0.96</formula>
    </cfRule>
    <cfRule type="cellIs" dxfId="10652" priority="9550" operator="greaterThan">
      <formula>0.99</formula>
    </cfRule>
    <cfRule type="cellIs" dxfId="10651" priority="9551" operator="between">
      <formula>0.95</formula>
      <formula>1</formula>
    </cfRule>
    <cfRule type="cellIs" dxfId="10650" priority="9552" operator="lessThan">
      <formula>0.96</formula>
    </cfRule>
  </conditionalFormatting>
  <conditionalFormatting sqref="L71 L74:L75">
    <cfRule type="cellIs" dxfId="10649" priority="9542" operator="greaterThan">
      <formula>0.99</formula>
    </cfRule>
    <cfRule type="cellIs" dxfId="10648" priority="9543" operator="between">
      <formula>0.95</formula>
      <formula>1</formula>
    </cfRule>
    <cfRule type="cellIs" dxfId="10647" priority="9544" operator="lessThan">
      <formula>0.96</formula>
    </cfRule>
    <cfRule type="cellIs" dxfId="10646" priority="9545" operator="greaterThan">
      <formula>0.99</formula>
    </cfRule>
    <cfRule type="cellIs" dxfId="10645" priority="9546" operator="lessThan">
      <formula>0.96</formula>
    </cfRule>
  </conditionalFormatting>
  <conditionalFormatting sqref="L65">
    <cfRule type="cellIs" dxfId="10644" priority="9540" operator="between">
      <formula>0.95</formula>
      <formula>1</formula>
    </cfRule>
  </conditionalFormatting>
  <conditionalFormatting sqref="L65">
    <cfRule type="cellIs" dxfId="10643" priority="9128" operator="greaterThan">
      <formula>0.99</formula>
    </cfRule>
    <cfRule type="cellIs" dxfId="10642" priority="9539" operator="greaterThan">
      <formula>0.99</formula>
    </cfRule>
  </conditionalFormatting>
  <conditionalFormatting sqref="L65">
    <cfRule type="cellIs" dxfId="10641" priority="9533" operator="greaterThan">
      <formula>0.99</formula>
    </cfRule>
    <cfRule type="cellIs" dxfId="10640" priority="9534" operator="between">
      <formula>0.95</formula>
      <formula>1</formula>
    </cfRule>
    <cfRule type="cellIs" dxfId="10639" priority="9535" operator="lessThan">
      <formula>0.96</formula>
    </cfRule>
    <cfRule type="cellIs" dxfId="10638" priority="9536" operator="greaterThan">
      <formula>0.99</formula>
    </cfRule>
    <cfRule type="cellIs" dxfId="10637" priority="9537" operator="between">
      <formula>0.95</formula>
      <formula>1</formula>
    </cfRule>
    <cfRule type="cellIs" dxfId="10636" priority="9538" operator="lessThan">
      <formula>0.96</formula>
    </cfRule>
  </conditionalFormatting>
  <conditionalFormatting sqref="L65">
    <cfRule type="cellIs" dxfId="10635" priority="9528" operator="greaterThan">
      <formula>0.99</formula>
    </cfRule>
    <cfRule type="cellIs" dxfId="10634" priority="9529" operator="between">
      <formula>0.95</formula>
      <formula>1</formula>
    </cfRule>
    <cfRule type="cellIs" dxfId="10633" priority="9530" operator="lessThan">
      <formula>0.96</formula>
    </cfRule>
    <cfRule type="cellIs" dxfId="10632" priority="9531" operator="greaterThan">
      <formula>0.99</formula>
    </cfRule>
    <cfRule type="cellIs" dxfId="10631" priority="9532" operator="lessThan">
      <formula>0.96</formula>
    </cfRule>
  </conditionalFormatting>
  <conditionalFormatting sqref="L65">
    <cfRule type="cellIs" dxfId="10630" priority="9503" operator="greaterThan">
      <formula>0.99</formula>
    </cfRule>
    <cfRule type="cellIs" dxfId="10629" priority="9504" operator="between">
      <formula>0.95</formula>
      <formula>1</formula>
    </cfRule>
    <cfRule type="cellIs" dxfId="10628" priority="9505" operator="lessThan">
      <formula>0.96</formula>
    </cfRule>
    <cfRule type="cellIs" dxfId="10627" priority="9506" operator="greaterThan">
      <formula>0.99</formula>
    </cfRule>
    <cfRule type="cellIs" dxfId="10626" priority="9507" operator="between">
      <formula>0.95</formula>
      <formula>1</formula>
    </cfRule>
    <cfRule type="cellIs" dxfId="10625" priority="9508" operator="lessThan">
      <formula>0.96</formula>
    </cfRule>
    <cfRule type="cellIs" dxfId="10624" priority="9509" operator="greaterThan">
      <formula>0.99</formula>
    </cfRule>
    <cfRule type="cellIs" dxfId="10623" priority="9510" operator="between">
      <formula>0.95</formula>
      <formula>1</formula>
    </cfRule>
    <cfRule type="cellIs" dxfId="10622" priority="9511" operator="greaterThan">
      <formula>0.99</formula>
    </cfRule>
    <cfRule type="cellIs" dxfId="10621" priority="9512" operator="between">
      <formula>0.95</formula>
      <formula>1</formula>
    </cfRule>
    <cfRule type="cellIs" dxfId="10620" priority="9513" operator="lessThan">
      <formula>0.96</formula>
    </cfRule>
    <cfRule type="cellIs" dxfId="10619" priority="9514" operator="lessThan">
      <formula>0</formula>
    </cfRule>
    <cfRule type="cellIs" dxfId="10618" priority="9515" operator="greaterThan">
      <formula>0.99</formula>
    </cfRule>
    <cfRule type="cellIs" dxfId="10617" priority="9516" operator="between">
      <formula>0.95</formula>
      <formula>1</formula>
    </cfRule>
    <cfRule type="cellIs" dxfId="10616" priority="9517" operator="lessThan">
      <formula>0.96</formula>
    </cfRule>
    <cfRule type="cellIs" dxfId="10615" priority="9518" operator="greaterThan">
      <formula>0.99</formula>
    </cfRule>
    <cfRule type="cellIs" dxfId="10614" priority="9519" operator="between">
      <formula>0.95</formula>
      <formula>1</formula>
    </cfRule>
    <cfRule type="cellIs" dxfId="10613" priority="9520" operator="lessThan">
      <formula>0.96</formula>
    </cfRule>
    <cfRule type="cellIs" dxfId="10612" priority="9521" operator="greaterThan">
      <formula>0.99</formula>
    </cfRule>
    <cfRule type="cellIs" dxfId="10611" priority="9522" operator="between">
      <formula>0.95</formula>
      <formula>1</formula>
    </cfRule>
    <cfRule type="cellIs" dxfId="10610" priority="9523" operator="lessThan">
      <formula>0.96</formula>
    </cfRule>
    <cfRule type="cellIs" dxfId="10609" priority="9524" operator="lessThan">
      <formula>0.96</formula>
    </cfRule>
    <cfRule type="cellIs" dxfId="10608" priority="9525" operator="greaterThan">
      <formula>0.99</formula>
    </cfRule>
    <cfRule type="cellIs" dxfId="10607" priority="9526" operator="between">
      <formula>0.95</formula>
      <formula>1</formula>
    </cfRule>
    <cfRule type="cellIs" dxfId="10606" priority="9527" operator="lessThan">
      <formula>0.96</formula>
    </cfRule>
  </conditionalFormatting>
  <conditionalFormatting sqref="L65">
    <cfRule type="cellIs" dxfId="10605" priority="9500" operator="lessThan">
      <formula>0.96</formula>
    </cfRule>
    <cfRule type="cellIs" dxfId="10604" priority="9501" operator="between">
      <formula>0.95</formula>
      <formula>0.99</formula>
    </cfRule>
    <cfRule type="cellIs" dxfId="10603" priority="9502" operator="between">
      <formula>0.95</formula>
      <formula>1</formula>
    </cfRule>
  </conditionalFormatting>
  <conditionalFormatting sqref="L65">
    <cfRule type="cellIs" dxfId="10602" priority="9496" operator="greaterThan">
      <formula>0.99</formula>
    </cfRule>
    <cfRule type="cellIs" dxfId="10601" priority="9497" operator="between">
      <formula>0.95</formula>
      <formula>1</formula>
    </cfRule>
    <cfRule type="cellIs" dxfId="10600" priority="9498" operator="between">
      <formula>0.95</formula>
      <formula>1</formula>
    </cfRule>
    <cfRule type="cellIs" dxfId="10599" priority="9499" operator="lessThan">
      <formula>0.95</formula>
    </cfRule>
  </conditionalFormatting>
  <conditionalFormatting sqref="L65">
    <cfRule type="cellIs" dxfId="10598" priority="9491" operator="greaterThan">
      <formula>0.99</formula>
    </cfRule>
    <cfRule type="cellIs" dxfId="10597" priority="9492" operator="between">
      <formula>0.95</formula>
      <formula>1</formula>
    </cfRule>
    <cfRule type="cellIs" dxfId="10596" priority="9493" operator="lessThan">
      <formula>0.95</formula>
    </cfRule>
    <cfRule type="cellIs" dxfId="10595" priority="9494" operator="lessThan">
      <formula>0.95</formula>
    </cfRule>
    <cfRule type="cellIs" dxfId="10594" priority="9495" operator="lessThan">
      <formula>0.95</formula>
    </cfRule>
  </conditionalFormatting>
  <conditionalFormatting sqref="L65">
    <cfRule type="cellIs" dxfId="10593" priority="9485" operator="greaterThan">
      <formula>0.99</formula>
    </cfRule>
    <cfRule type="cellIs" dxfId="10592" priority="9486" operator="between">
      <formula>0.95</formula>
      <formula>1</formula>
    </cfRule>
    <cfRule type="cellIs" dxfId="10591" priority="9487" operator="lessThan">
      <formula>0.96</formula>
    </cfRule>
    <cfRule type="cellIs" dxfId="10590" priority="9488" operator="greaterThan">
      <formula>0.99</formula>
    </cfRule>
    <cfRule type="cellIs" dxfId="10589" priority="9489" operator="between">
      <formula>0.95</formula>
      <formula>1</formula>
    </cfRule>
    <cfRule type="cellIs" dxfId="10588" priority="9490" operator="greaterThan">
      <formula>0.99</formula>
    </cfRule>
  </conditionalFormatting>
  <conditionalFormatting sqref="L65">
    <cfRule type="cellIs" dxfId="10587" priority="9482" operator="greaterThan">
      <formula>0.99</formula>
    </cfRule>
    <cfRule type="cellIs" dxfId="10586" priority="9483" operator="between">
      <formula>0.95</formula>
      <formula>0.99</formula>
    </cfRule>
    <cfRule type="cellIs" dxfId="10585" priority="9484" operator="greaterThan">
      <formula>0.96</formula>
    </cfRule>
  </conditionalFormatting>
  <conditionalFormatting sqref="L65">
    <cfRule type="cellIs" dxfId="10584" priority="9472" operator="greaterThan">
      <formula>0.99</formula>
    </cfRule>
    <cfRule type="cellIs" dxfId="10583" priority="9473" operator="greaterThan">
      <formula>0.99</formula>
    </cfRule>
    <cfRule type="cellIs" dxfId="10582" priority="9474" operator="between">
      <formula>0.95</formula>
      <formula>1</formula>
    </cfRule>
    <cfRule type="cellIs" dxfId="10581" priority="9475" operator="lessThan">
      <formula>0.96</formula>
    </cfRule>
    <cfRule type="cellIs" dxfId="10580" priority="9476" operator="greaterThan">
      <formula>0.99</formula>
    </cfRule>
    <cfRule type="cellIs" dxfId="10579" priority="9477" operator="between">
      <formula>0.95</formula>
      <formula>1</formula>
    </cfRule>
    <cfRule type="cellIs" dxfId="10578" priority="9478" operator="lessThan">
      <formula>0.96</formula>
    </cfRule>
    <cfRule type="cellIs" dxfId="10577" priority="9479" operator="greaterThan">
      <formula>0.99</formula>
    </cfRule>
    <cfRule type="cellIs" dxfId="10576" priority="9480" operator="between">
      <formula>0.95</formula>
      <formula>1</formula>
    </cfRule>
    <cfRule type="cellIs" dxfId="10575" priority="9481" operator="lessThan">
      <formula>0.96</formula>
    </cfRule>
  </conditionalFormatting>
  <conditionalFormatting sqref="L65">
    <cfRule type="cellIs" dxfId="10574" priority="9467" operator="greaterThan">
      <formula>0.99</formula>
    </cfRule>
    <cfRule type="cellIs" dxfId="10573" priority="9468" operator="between">
      <formula>0.95</formula>
      <formula>1</formula>
    </cfRule>
    <cfRule type="cellIs" dxfId="10572" priority="9469" operator="lessThan">
      <formula>0.96</formula>
    </cfRule>
    <cfRule type="cellIs" dxfId="10571" priority="9470" operator="greaterThan">
      <formula>0.99</formula>
    </cfRule>
    <cfRule type="cellIs" dxfId="10570" priority="9471" operator="between">
      <formula>0.95</formula>
      <formula>1</formula>
    </cfRule>
  </conditionalFormatting>
  <conditionalFormatting sqref="L65">
    <cfRule type="cellIs" dxfId="10569" priority="9464" operator="greaterThan">
      <formula>0.99</formula>
    </cfRule>
    <cfRule type="cellIs" dxfId="10568" priority="9465" operator="between">
      <formula>0.95</formula>
      <formula>1</formula>
    </cfRule>
    <cfRule type="cellIs" dxfId="10567" priority="9466" operator="greaterThan">
      <formula>0.99</formula>
    </cfRule>
  </conditionalFormatting>
  <conditionalFormatting sqref="L65">
    <cfRule type="cellIs" dxfId="10566" priority="9456" operator="greaterThan">
      <formula>0.99</formula>
    </cfRule>
    <cfRule type="cellIs" dxfId="10565" priority="9457" operator="between">
      <formula>0.95</formula>
      <formula>1</formula>
    </cfRule>
    <cfRule type="cellIs" dxfId="10564" priority="9458" operator="lessThan">
      <formula>0.96</formula>
    </cfRule>
    <cfRule type="cellIs" dxfId="10563" priority="9459" operator="lessThan">
      <formula>0.96</formula>
    </cfRule>
    <cfRule type="cellIs" dxfId="10562" priority="9460" operator="greaterThan">
      <formula>0.99</formula>
    </cfRule>
    <cfRule type="cellIs" dxfId="10561" priority="9461" operator="greaterThan">
      <formula>0.99</formula>
    </cfRule>
    <cfRule type="cellIs" dxfId="10560" priority="9462" operator="between">
      <formula>0.95</formula>
      <formula>1</formula>
    </cfRule>
    <cfRule type="cellIs" dxfId="10559" priority="9463" operator="lessThan">
      <formula>0.96</formula>
    </cfRule>
  </conditionalFormatting>
  <conditionalFormatting sqref="L65">
    <cfRule type="cellIs" dxfId="10558" priority="9452" operator="lessThan">
      <formula>0.96</formula>
    </cfRule>
    <cfRule type="cellIs" dxfId="10557" priority="9453" operator="between">
      <formula>0.95</formula>
      <formula>0.99</formula>
    </cfRule>
    <cfRule type="cellIs" dxfId="10556" priority="9454" operator="between">
      <formula>0.95</formula>
      <formula>1</formula>
    </cfRule>
    <cfRule type="cellIs" dxfId="10555" priority="9455" operator="between">
      <formula>0.95</formula>
      <formula>0.99</formula>
    </cfRule>
  </conditionalFormatting>
  <conditionalFormatting sqref="L65">
    <cfRule type="cellIs" dxfId="10554" priority="9448" operator="greaterThan">
      <formula>0.99</formula>
    </cfRule>
    <cfRule type="cellIs" dxfId="10553" priority="9449" operator="between">
      <formula>0.95</formula>
      <formula>1</formula>
    </cfRule>
    <cfRule type="cellIs" dxfId="10552" priority="9450" operator="lessThan">
      <formula>0.96</formula>
    </cfRule>
    <cfRule type="cellIs" dxfId="10551" priority="9451" operator="lessThan">
      <formula>0.95</formula>
    </cfRule>
  </conditionalFormatting>
  <conditionalFormatting sqref="L65">
    <cfRule type="cellIs" dxfId="10550" priority="9444" operator="greaterThan">
      <formula>0.99</formula>
    </cfRule>
    <cfRule type="cellIs" dxfId="10549" priority="9445" operator="between">
      <formula>0.95</formula>
      <formula>1</formula>
    </cfRule>
    <cfRule type="cellIs" dxfId="10548" priority="9446" operator="lessThan">
      <formula>0.96</formula>
    </cfRule>
    <cfRule type="cellIs" dxfId="10547" priority="9447" operator="lessThan">
      <formula>0.96</formula>
    </cfRule>
  </conditionalFormatting>
  <conditionalFormatting sqref="L65">
    <cfRule type="cellIs" dxfId="10546" priority="9435" operator="greaterThan">
      <formula>0.99</formula>
    </cfRule>
    <cfRule type="cellIs" dxfId="10545" priority="9436" operator="between">
      <formula>0.95</formula>
      <formula>1</formula>
    </cfRule>
    <cfRule type="cellIs" dxfId="10544" priority="9437" operator="lessThan">
      <formula>0.96</formula>
    </cfRule>
    <cfRule type="cellIs" dxfId="10543" priority="9438" operator="greaterThan">
      <formula>0.99</formula>
    </cfRule>
    <cfRule type="cellIs" dxfId="10542" priority="9439" operator="between">
      <formula>0.95</formula>
      <formula>1</formula>
    </cfRule>
    <cfRule type="cellIs" dxfId="10541" priority="9440" operator="between">
      <formula>0.95</formula>
      <formula>0</formula>
    </cfRule>
    <cfRule type="cellIs" dxfId="10540" priority="9441" operator="greaterThan">
      <formula>0.99</formula>
    </cfRule>
    <cfRule type="cellIs" dxfId="10539" priority="9442" operator="between">
      <formula>0.95</formula>
      <formula>1</formula>
    </cfRule>
    <cfRule type="cellIs" dxfId="10538" priority="9443" operator="lessThan">
      <formula>0.96</formula>
    </cfRule>
  </conditionalFormatting>
  <conditionalFormatting sqref="L65">
    <cfRule type="cellIs" dxfId="10537" priority="9432" operator="greaterThan">
      <formula>0.95</formula>
    </cfRule>
    <cfRule type="cellIs" dxfId="10536" priority="9433" operator="between">
      <formula>0.95</formula>
      <formula>1</formula>
    </cfRule>
    <cfRule type="cellIs" dxfId="10535" priority="9434" operator="lessThan">
      <formula>0.96</formula>
    </cfRule>
  </conditionalFormatting>
  <conditionalFormatting sqref="L65">
    <cfRule type="cellIs" dxfId="10534" priority="9431" operator="greaterThan">
      <formula>0.99</formula>
    </cfRule>
  </conditionalFormatting>
  <conditionalFormatting sqref="L65">
    <cfRule type="cellIs" dxfId="10533" priority="9425" operator="greaterThan">
      <formula>0.99</formula>
    </cfRule>
    <cfRule type="cellIs" dxfId="10532" priority="9426" operator="between">
      <formula>0.95</formula>
      <formula>1</formula>
    </cfRule>
    <cfRule type="cellIs" dxfId="10531" priority="9427" operator="lessThan">
      <formula>0.96</formula>
    </cfRule>
    <cfRule type="cellIs" dxfId="10530" priority="9428" operator="lessThan">
      <formula>0.96</formula>
    </cfRule>
    <cfRule type="cellIs" dxfId="10529" priority="9429" operator="between">
      <formula>0.95</formula>
      <formula>1</formula>
    </cfRule>
    <cfRule type="cellIs" dxfId="10528" priority="9430" operator="lessThan">
      <formula>0.96</formula>
    </cfRule>
  </conditionalFormatting>
  <conditionalFormatting sqref="L65">
    <cfRule type="cellIs" dxfId="10527" priority="9418" operator="lessThan">
      <formula>0.96</formula>
    </cfRule>
    <cfRule type="cellIs" dxfId="10526" priority="9419" operator="greaterThan">
      <formula>0.99</formula>
    </cfRule>
    <cfRule type="cellIs" dxfId="10525" priority="9420" operator="greaterThan">
      <formula>0.99</formula>
    </cfRule>
    <cfRule type="cellIs" dxfId="10524" priority="9421" operator="between">
      <formula>0.95</formula>
      <formula>1</formula>
    </cfRule>
    <cfRule type="cellIs" dxfId="10523" priority="9422" operator="greaterThan">
      <formula>0.99</formula>
    </cfRule>
    <cfRule type="cellIs" dxfId="10522" priority="9423" operator="between">
      <formula>0.95</formula>
      <formula>1</formula>
    </cfRule>
    <cfRule type="cellIs" dxfId="10521" priority="9424" operator="lessThan">
      <formula>0.96</formula>
    </cfRule>
  </conditionalFormatting>
  <conditionalFormatting sqref="L65">
    <cfRule type="cellIs" dxfId="10520" priority="9416" operator="lessThan">
      <formula>0.96</formula>
    </cfRule>
    <cfRule type="cellIs" dxfId="10519" priority="9417" operator="lessThan">
      <formula>0.96</formula>
    </cfRule>
  </conditionalFormatting>
  <conditionalFormatting sqref="L65">
    <cfRule type="cellIs" dxfId="10518" priority="9409" operator="lessThan">
      <formula>0.96</formula>
    </cfRule>
    <cfRule type="cellIs" dxfId="10517" priority="9410" operator="greaterThan">
      <formula>0.99</formula>
    </cfRule>
    <cfRule type="cellIs" dxfId="10516" priority="9411" operator="between">
      <formula>0.95</formula>
      <formula>1</formula>
    </cfRule>
    <cfRule type="cellIs" dxfId="10515" priority="9412" operator="lessThan">
      <formula>0.96</formula>
    </cfRule>
    <cfRule type="cellIs" dxfId="10514" priority="9413" operator="greaterThan">
      <formula>0.99</formula>
    </cfRule>
    <cfRule type="cellIs" dxfId="10513" priority="9414" operator="between">
      <formula>0.95</formula>
      <formula>1</formula>
    </cfRule>
    <cfRule type="cellIs" dxfId="10512" priority="9415" operator="lessThan">
      <formula>0.96</formula>
    </cfRule>
  </conditionalFormatting>
  <conditionalFormatting sqref="L65">
    <cfRule type="cellIs" dxfId="10511" priority="9405" operator="between">
      <formula>0.95</formula>
      <formula>1</formula>
    </cfRule>
    <cfRule type="cellIs" dxfId="10510" priority="9406" operator="greaterThan">
      <formula>0.99</formula>
    </cfRule>
    <cfRule type="cellIs" dxfId="10509" priority="9407" operator="between">
      <formula>0.95</formula>
      <formula>1</formula>
    </cfRule>
    <cfRule type="cellIs" dxfId="10508" priority="9408" operator="lessThan">
      <formula>0.96</formula>
    </cfRule>
  </conditionalFormatting>
  <conditionalFormatting sqref="L65">
    <cfRule type="cellIs" dxfId="10507" priority="9402" operator="greaterThan">
      <formula>0.99</formula>
    </cfRule>
    <cfRule type="cellIs" dxfId="10506" priority="9403" operator="greaterThan">
      <formula>0.99</formula>
    </cfRule>
    <cfRule type="cellIs" dxfId="10505" priority="9404" operator="lessThan">
      <formula>0.96</formula>
    </cfRule>
  </conditionalFormatting>
  <conditionalFormatting sqref="L65">
    <cfRule type="cellIs" dxfId="10504" priority="9401" operator="between">
      <formula>0.99</formula>
      <formula>1</formula>
    </cfRule>
  </conditionalFormatting>
  <conditionalFormatting sqref="L65">
    <cfRule type="cellIs" dxfId="10503" priority="9399" operator="greaterThan">
      <formula>0</formula>
    </cfRule>
    <cfRule type="cellIs" dxfId="10502" priority="9400" operator="lessThan">
      <formula>0</formula>
    </cfRule>
  </conditionalFormatting>
  <conditionalFormatting sqref="L65">
    <cfRule type="cellIs" dxfId="10501" priority="9397" operator="greaterThan">
      <formula>0.99</formula>
    </cfRule>
    <cfRule type="cellIs" dxfId="10500" priority="9398" operator="greaterThan">
      <formula>0.99</formula>
    </cfRule>
  </conditionalFormatting>
  <conditionalFormatting sqref="L65">
    <cfRule type="cellIs" dxfId="10499" priority="9389" operator="greaterThan">
      <formula>0.99</formula>
    </cfRule>
    <cfRule type="cellIs" dxfId="10498" priority="9390" operator="between">
      <formula>0.95</formula>
      <formula>1</formula>
    </cfRule>
    <cfRule type="cellIs" dxfId="10497" priority="9391" operator="greaterThan">
      <formula>0.99</formula>
    </cfRule>
    <cfRule type="cellIs" dxfId="10496" priority="9392" operator="between">
      <formula>0.95</formula>
      <formula>1</formula>
    </cfRule>
    <cfRule type="cellIs" dxfId="10495" priority="9393" operator="lessThan">
      <formula>0.96</formula>
    </cfRule>
    <cfRule type="cellIs" dxfId="10494" priority="9394" operator="greaterThan">
      <formula>0.99</formula>
    </cfRule>
    <cfRule type="cellIs" dxfId="10493" priority="9395" operator="between">
      <formula>0.95</formula>
      <formula>1</formula>
    </cfRule>
    <cfRule type="cellIs" dxfId="10492" priority="9396" operator="lessThan">
      <formula>0.96</formula>
    </cfRule>
  </conditionalFormatting>
  <conditionalFormatting sqref="L65">
    <cfRule type="cellIs" dxfId="10491" priority="9387" operator="between">
      <formula>0.95</formula>
      <formula>1</formula>
    </cfRule>
    <cfRule type="cellIs" dxfId="10490" priority="9388" operator="lessThan">
      <formula>0.96</formula>
    </cfRule>
  </conditionalFormatting>
  <conditionalFormatting sqref="L65">
    <cfRule type="cellIs" dxfId="10489" priority="9380" operator="greaterThan">
      <formula>0.99</formula>
    </cfRule>
    <cfRule type="cellIs" dxfId="10488" priority="9381" operator="greaterThan">
      <formula>0.99</formula>
    </cfRule>
    <cfRule type="cellIs" dxfId="10487" priority="9382" operator="between">
      <formula>0.95</formula>
      <formula>1</formula>
    </cfRule>
    <cfRule type="cellIs" dxfId="10486" priority="9383" operator="lessThan">
      <formula>0.96</formula>
    </cfRule>
    <cfRule type="cellIs" dxfId="10485" priority="9384" operator="greaterThan">
      <formula>0.99</formula>
    </cfRule>
    <cfRule type="cellIs" dxfId="10484" priority="9385" operator="between">
      <formula>0.95</formula>
      <formula>1</formula>
    </cfRule>
    <cfRule type="cellIs" dxfId="10483" priority="9386" operator="lessThan">
      <formula>0.96</formula>
    </cfRule>
  </conditionalFormatting>
  <conditionalFormatting sqref="L65">
    <cfRule type="cellIs" dxfId="10482" priority="9372" operator="greaterThan">
      <formula>0.99</formula>
    </cfRule>
    <cfRule type="cellIs" dxfId="10481" priority="9373" operator="between">
      <formula>0.95</formula>
      <formula>1</formula>
    </cfRule>
    <cfRule type="cellIs" dxfId="10480" priority="9374" operator="lessThan">
      <formula>0.96</formula>
    </cfRule>
    <cfRule type="cellIs" dxfId="10479" priority="9375" operator="lessThan">
      <formula>0.96</formula>
    </cfRule>
    <cfRule type="cellIs" dxfId="10478" priority="9376" operator="greaterThan">
      <formula>0.99</formula>
    </cfRule>
    <cfRule type="cellIs" dxfId="10477" priority="9377" operator="between">
      <formula>0.95</formula>
      <formula>1</formula>
    </cfRule>
    <cfRule type="cellIs" dxfId="10476" priority="9378" operator="lessThan">
      <formula>0.96</formula>
    </cfRule>
    <cfRule type="cellIs" dxfId="10475" priority="9379" operator="greaterThan">
      <formula>0.99</formula>
    </cfRule>
  </conditionalFormatting>
  <conditionalFormatting sqref="L65">
    <cfRule type="cellIs" dxfId="10474" priority="9368" operator="greaterThan">
      <formula>0.99</formula>
    </cfRule>
    <cfRule type="cellIs" dxfId="10473" priority="9369" operator="greaterThan">
      <formula>0.99</formula>
    </cfRule>
    <cfRule type="cellIs" dxfId="10472" priority="9370" operator="between">
      <formula>0.95</formula>
      <formula>1</formula>
    </cfRule>
    <cfRule type="cellIs" dxfId="10471" priority="9371" operator="lessThan">
      <formula>0.96</formula>
    </cfRule>
  </conditionalFormatting>
  <conditionalFormatting sqref="L65">
    <cfRule type="cellIs" dxfId="10470" priority="9367" operator="greaterThan">
      <formula>0.99</formula>
    </cfRule>
  </conditionalFormatting>
  <conditionalFormatting sqref="L65">
    <cfRule type="cellIs" dxfId="10469" priority="9363" operator="greaterThan">
      <formula>0.99</formula>
    </cfRule>
    <cfRule type="cellIs" dxfId="10468" priority="9364" operator="between">
      <formula>0.95</formula>
      <formula>1</formula>
    </cfRule>
    <cfRule type="cellIs" dxfId="10467" priority="9365" operator="lessThan">
      <formula>0.96</formula>
    </cfRule>
    <cfRule type="cellIs" dxfId="10466" priority="9366" operator="greaterThan">
      <formula>0.96</formula>
    </cfRule>
  </conditionalFormatting>
  <conditionalFormatting sqref="L65">
    <cfRule type="cellIs" dxfId="10465" priority="9356" operator="greaterThan">
      <formula>0.99</formula>
    </cfRule>
    <cfRule type="cellIs" dxfId="10464" priority="9357" operator="between">
      <formula>0.95</formula>
      <formula>1</formula>
    </cfRule>
    <cfRule type="cellIs" dxfId="10463" priority="9358" operator="lessThan">
      <formula>0.96</formula>
    </cfRule>
    <cfRule type="cellIs" dxfId="10462" priority="9359" operator="lessThan">
      <formula>0.96</formula>
    </cfRule>
    <cfRule type="cellIs" dxfId="10461" priority="9360" operator="greaterThan">
      <formula>0.99</formula>
    </cfRule>
    <cfRule type="cellIs" dxfId="10460" priority="9361" operator="between">
      <formula>0.95</formula>
      <formula>1</formula>
    </cfRule>
    <cfRule type="cellIs" dxfId="10459" priority="9362" operator="lessThan">
      <formula>0.96</formula>
    </cfRule>
  </conditionalFormatting>
  <conditionalFormatting sqref="L65">
    <cfRule type="cellIs" dxfId="10458" priority="9351" operator="between">
      <formula>0.96</formula>
      <formula>1</formula>
    </cfRule>
    <cfRule type="cellIs" dxfId="10457" priority="9352" operator="lessThan">
      <formula>0.99</formula>
    </cfRule>
    <cfRule type="cellIs" dxfId="10456" priority="9353" operator="greaterThan">
      <formula>0.99</formula>
    </cfRule>
    <cfRule type="cellIs" dxfId="10455" priority="9354" operator="lessThan">
      <formula>0.99</formula>
    </cfRule>
    <cfRule type="cellIs" dxfId="10454" priority="9355" operator="greaterThan">
      <formula>0.99</formula>
    </cfRule>
  </conditionalFormatting>
  <conditionalFormatting sqref="L65">
    <cfRule type="cellIs" dxfId="10453" priority="9346" operator="between">
      <formula>0.95</formula>
      <formula>1</formula>
    </cfRule>
    <cfRule type="cellIs" dxfId="10452" priority="9347" operator="lessThan">
      <formula>0.96</formula>
    </cfRule>
    <cfRule type="cellIs" dxfId="10451" priority="9348" operator="greaterThan">
      <formula>0.99</formula>
    </cfRule>
    <cfRule type="cellIs" dxfId="10450" priority="9349" operator="between">
      <formula>0.95</formula>
      <formula>1</formula>
    </cfRule>
    <cfRule type="cellIs" dxfId="10449" priority="9350" operator="lessThan">
      <formula>0.96</formula>
    </cfRule>
  </conditionalFormatting>
  <conditionalFormatting sqref="L65">
    <cfRule type="cellIs" dxfId="10448" priority="9344" operator="greaterThan">
      <formula>0.99</formula>
    </cfRule>
    <cfRule type="cellIs" dxfId="10447" priority="9345" operator="between">
      <formula>0.95</formula>
      <formula>1</formula>
    </cfRule>
  </conditionalFormatting>
  <conditionalFormatting sqref="L65">
    <cfRule type="cellIs" dxfId="10446" priority="9343" operator="lessThan">
      <formula>0.96</formula>
    </cfRule>
  </conditionalFormatting>
  <conditionalFormatting sqref="L65">
    <cfRule type="top10" dxfId="10445" priority="9337" rank="10"/>
    <cfRule type="cellIs" dxfId="10444" priority="9338" operator="greaterThan">
      <formula>0.99</formula>
    </cfRule>
    <cfRule type="top10" dxfId="10443" priority="9339" rank="10"/>
    <cfRule type="cellIs" dxfId="10442" priority="9340" operator="lessThan">
      <formula>0.96</formula>
    </cfRule>
    <cfRule type="top10" dxfId="10441" priority="9341" percent="1" rank="99"/>
    <cfRule type="cellIs" dxfId="10440" priority="9342" operator="lessThan">
      <formula>0.96</formula>
    </cfRule>
  </conditionalFormatting>
  <conditionalFormatting sqref="L65">
    <cfRule type="top10" dxfId="10439" priority="9336" rank="10"/>
  </conditionalFormatting>
  <conditionalFormatting sqref="L65">
    <cfRule type="cellIs" dxfId="10438" priority="9331" operator="greaterThan">
      <formula>0.99</formula>
    </cfRule>
    <cfRule type="cellIs" dxfId="10437" priority="9332" operator="between">
      <formula>0.95</formula>
      <formula>1</formula>
    </cfRule>
    <cfRule type="cellIs" dxfId="10436" priority="9333" operator="lessThan">
      <formula>0.96</formula>
    </cfRule>
    <cfRule type="cellIs" dxfId="10435" priority="9334" operator="lessThan">
      <formula>0.96</formula>
    </cfRule>
    <cfRule type="top10" dxfId="10434" priority="9335" percent="1" rank="10"/>
  </conditionalFormatting>
  <conditionalFormatting sqref="L65">
    <cfRule type="cellIs" dxfId="10433" priority="9322" operator="lessThan">
      <formula>1</formula>
    </cfRule>
    <cfRule type="cellIs" dxfId="10432" priority="9323" operator="between">
      <formula>0.95</formula>
      <formula>1</formula>
    </cfRule>
    <cfRule type="cellIs" dxfId="10431" priority="9324" operator="lessThan">
      <formula>0.96</formula>
    </cfRule>
    <cfRule type="cellIs" dxfId="10430" priority="9325" operator="between">
      <formula>0.95</formula>
      <formula>1</formula>
    </cfRule>
    <cfRule type="cellIs" dxfId="10429" priority="9326" operator="between">
      <formula>0.95</formula>
      <formula>1</formula>
    </cfRule>
    <cfRule type="top10" dxfId="10428" priority="9327" percent="1" rank="10"/>
    <cfRule type="top10" dxfId="10427" priority="9328" percent="1" rank="10"/>
    <cfRule type="cellIs" dxfId="10426" priority="9329" operator="lessThan">
      <formula>0.96</formula>
    </cfRule>
    <cfRule type="top10" dxfId="10425" priority="9330" percent="1" rank="10"/>
  </conditionalFormatting>
  <conditionalFormatting sqref="L65">
    <cfRule type="top10" dxfId="10424" priority="9319" percent="1" rank="10"/>
    <cfRule type="cellIs" dxfId="10423" priority="9320" operator="lessThan">
      <formula>0.96</formula>
    </cfRule>
    <cfRule type="top10" dxfId="10422" priority="9321" percent="1" rank="10"/>
  </conditionalFormatting>
  <conditionalFormatting sqref="L65">
    <cfRule type="top10" dxfId="10421" priority="9318" rank="10"/>
  </conditionalFormatting>
  <conditionalFormatting sqref="L65">
    <cfRule type="top10" dxfId="10420" priority="9315" rank="10"/>
    <cfRule type="top10" dxfId="10419" priority="9316" rank="10"/>
    <cfRule type="top10" dxfId="10418" priority="9317" rank="10"/>
  </conditionalFormatting>
  <conditionalFormatting sqref="L65">
    <cfRule type="cellIs" dxfId="10417" priority="9307" operator="between">
      <formula>0.95</formula>
      <formula>1</formula>
    </cfRule>
    <cfRule type="cellIs" dxfId="10416" priority="9308" operator="lessThan">
      <formula>0.96</formula>
    </cfRule>
    <cfRule type="cellIs" dxfId="10415" priority="9309" operator="between">
      <formula>0.95</formula>
      <formula>1</formula>
    </cfRule>
    <cfRule type="cellIs" dxfId="10414" priority="9310" operator="between">
      <formula>0.95</formula>
      <formula>1</formula>
    </cfRule>
    <cfRule type="top10" dxfId="10413" priority="9311" percent="1" rank="10"/>
    <cfRule type="top10" dxfId="10412" priority="9312" percent="1" rank="10"/>
    <cfRule type="cellIs" dxfId="10411" priority="9313" operator="lessThan">
      <formula>0.96</formula>
    </cfRule>
    <cfRule type="top10" dxfId="10410" priority="9314" percent="1" rank="10"/>
  </conditionalFormatting>
  <conditionalFormatting sqref="L65">
    <cfRule type="top10" dxfId="10409" priority="9298" rank="10"/>
    <cfRule type="top10" dxfId="10408" priority="9299" rank="10"/>
    <cfRule type="cellIs" dxfId="10407" priority="9300" operator="lessThan">
      <formula>0.96</formula>
    </cfRule>
    <cfRule type="cellIs" dxfId="10406" priority="9301" operator="between">
      <formula>0.95</formula>
      <formula>1</formula>
    </cfRule>
    <cfRule type="cellIs" dxfId="10405" priority="9302" operator="between">
      <formula>0.95</formula>
      <formula>1</formula>
    </cfRule>
    <cfRule type="top10" dxfId="10404" priority="9303" percent="1" rank="10"/>
    <cfRule type="top10" dxfId="10403" priority="9304" percent="1" rank="10"/>
    <cfRule type="cellIs" dxfId="10402" priority="9305" operator="lessThan">
      <formula>0.96</formula>
    </cfRule>
    <cfRule type="top10" dxfId="10401" priority="9306" percent="1" rank="10"/>
  </conditionalFormatting>
  <conditionalFormatting sqref="L65">
    <cfRule type="cellIs" dxfId="10400" priority="9291" operator="lessThan">
      <formula>0.96</formula>
    </cfRule>
    <cfRule type="cellIs" dxfId="10399" priority="9292" operator="between">
      <formula>0.95</formula>
      <formula>1</formula>
    </cfRule>
    <cfRule type="cellIs" dxfId="10398" priority="9293" operator="between">
      <formula>0.95</formula>
      <formula>1</formula>
    </cfRule>
    <cfRule type="top10" dxfId="10397" priority="9294" percent="1" rank="10"/>
    <cfRule type="top10" dxfId="10396" priority="9295" percent="1" rank="10"/>
    <cfRule type="cellIs" dxfId="10395" priority="9296" operator="lessThan">
      <formula>0.96</formula>
    </cfRule>
    <cfRule type="top10" dxfId="10394" priority="9297" percent="1" rank="10"/>
  </conditionalFormatting>
  <conditionalFormatting sqref="L65">
    <cfRule type="top10" dxfId="10393" priority="9288" percent="1" rank="10"/>
    <cfRule type="top10" dxfId="10392" priority="9289" rank="10"/>
    <cfRule type="top10" dxfId="10391" priority="9290" percent="1" rank="10"/>
  </conditionalFormatting>
  <conditionalFormatting sqref="L65">
    <cfRule type="top10" dxfId="10390" priority="9286" rank="10"/>
    <cfRule type="top10" dxfId="10389" priority="9287" rank="10"/>
  </conditionalFormatting>
  <conditionalFormatting sqref="L65">
    <cfRule type="top10" dxfId="10388" priority="9276" rank="10"/>
    <cfRule type="top10" dxfId="10387" priority="9277" rank="10"/>
    <cfRule type="cellIs" dxfId="10386" priority="9278" operator="between">
      <formula>0.95</formula>
      <formula>1</formula>
    </cfRule>
    <cfRule type="cellIs" dxfId="10385" priority="9279" operator="lessThan">
      <formula>0.96</formula>
    </cfRule>
    <cfRule type="cellIs" dxfId="10384" priority="9280" operator="between">
      <formula>0.95</formula>
      <formula>1</formula>
    </cfRule>
    <cfRule type="cellIs" dxfId="10383" priority="9281" operator="between">
      <formula>0.95</formula>
      <formula>1</formula>
    </cfRule>
    <cfRule type="top10" dxfId="10382" priority="9282" percent="1" rank="10"/>
    <cfRule type="top10" dxfId="10381" priority="9283" percent="1" rank="10"/>
    <cfRule type="cellIs" dxfId="10380" priority="9284" operator="lessThan">
      <formula>0.96</formula>
    </cfRule>
    <cfRule type="top10" dxfId="10379" priority="9285" percent="1" rank="10"/>
  </conditionalFormatting>
  <conditionalFormatting sqref="L65">
    <cfRule type="top10" dxfId="10378" priority="9268" rank="10"/>
    <cfRule type="cellIs" dxfId="10377" priority="9269" operator="lessThan">
      <formula>0.96</formula>
    </cfRule>
    <cfRule type="cellIs" dxfId="10376" priority="9270" operator="between">
      <formula>0.95</formula>
      <formula>1</formula>
    </cfRule>
    <cfRule type="cellIs" dxfId="10375" priority="9271" operator="between">
      <formula>0.95</formula>
      <formula>1</formula>
    </cfRule>
    <cfRule type="top10" dxfId="10374" priority="9272" percent="1" rank="10"/>
    <cfRule type="top10" dxfId="10373" priority="9273" percent="1" rank="10"/>
    <cfRule type="cellIs" dxfId="10372" priority="9274" operator="lessThan">
      <formula>0.96</formula>
    </cfRule>
    <cfRule type="top10" dxfId="10371" priority="9275" percent="1" rank="10"/>
  </conditionalFormatting>
  <conditionalFormatting sqref="L65">
    <cfRule type="top10" dxfId="10370" priority="9255" rank="10"/>
    <cfRule type="cellIs" dxfId="10369" priority="9256" operator="lessThan">
      <formula>0.99</formula>
    </cfRule>
    <cfRule type="top10" dxfId="10368" priority="9257" rank="10"/>
    <cfRule type="cellIs" dxfId="10367" priority="9258" operator="greaterThan">
      <formula>0.99</formula>
    </cfRule>
    <cfRule type="top10" dxfId="10366" priority="9259" percent="1" rank="10"/>
    <cfRule type="top10" dxfId="10365" priority="9260" rank="10"/>
    <cfRule type="cellIs" dxfId="10364" priority="9261" operator="lessThan">
      <formula>0.96</formula>
    </cfRule>
    <cfRule type="cellIs" dxfId="10363" priority="9262" operator="between">
      <formula>0.95</formula>
      <formula>1</formula>
    </cfRule>
    <cfRule type="cellIs" dxfId="10362" priority="9263" operator="between">
      <formula>0.95</formula>
      <formula>1</formula>
    </cfRule>
    <cfRule type="top10" dxfId="10361" priority="9264" percent="1" rank="10"/>
    <cfRule type="top10" dxfId="10360" priority="9265" percent="1" rank="10"/>
    <cfRule type="cellIs" dxfId="10359" priority="9266" operator="lessThan">
      <formula>0.96</formula>
    </cfRule>
    <cfRule type="top10" dxfId="10358" priority="9267" percent="1" rank="10"/>
  </conditionalFormatting>
  <conditionalFormatting sqref="L65">
    <cfRule type="top10" dxfId="10357" priority="9241" rank="10"/>
    <cfRule type="top10" dxfId="10356" priority="9242" rank="10"/>
    <cfRule type="cellIs" dxfId="10355" priority="9243" operator="lessThan">
      <formula>0.99</formula>
    </cfRule>
    <cfRule type="top10" dxfId="10354" priority="9244" rank="10"/>
    <cfRule type="cellIs" dxfId="10353" priority="9245" operator="greaterThan">
      <formula>0.99</formula>
    </cfRule>
    <cfRule type="top10" dxfId="10352" priority="9246" percent="1" rank="10"/>
    <cfRule type="top10" dxfId="10351" priority="9247" rank="10"/>
    <cfRule type="cellIs" dxfId="10350" priority="9248" operator="lessThan">
      <formula>0.96</formula>
    </cfRule>
    <cfRule type="cellIs" dxfId="10349" priority="9249" operator="between">
      <formula>0.95</formula>
      <formula>1</formula>
    </cfRule>
    <cfRule type="cellIs" dxfId="10348" priority="9250" operator="between">
      <formula>0.95</formula>
      <formula>1</formula>
    </cfRule>
    <cfRule type="top10" dxfId="10347" priority="9251" percent="1" rank="10"/>
    <cfRule type="top10" dxfId="10346" priority="9252" percent="1" rank="10"/>
    <cfRule type="cellIs" dxfId="10345" priority="9253" operator="lessThan">
      <formula>0.96</formula>
    </cfRule>
    <cfRule type="top10" dxfId="10344" priority="9254" percent="1" rank="10"/>
  </conditionalFormatting>
  <conditionalFormatting sqref="L65">
    <cfRule type="cellIs" dxfId="10343" priority="9238" operator="between">
      <formula>0.95</formula>
      <formula>1</formula>
    </cfRule>
    <cfRule type="cellIs" dxfId="10342" priority="9239" operator="between">
      <formula>0.95</formula>
      <formula>1</formula>
    </cfRule>
    <cfRule type="top10" dxfId="10341" priority="9240" rank="10"/>
  </conditionalFormatting>
  <conditionalFormatting sqref="L65">
    <cfRule type="cellIs" dxfId="10340" priority="9229" operator="between">
      <formula>0.95</formula>
      <formula>1</formula>
    </cfRule>
    <cfRule type="cellIs" dxfId="10339" priority="9230" operator="between">
      <formula>0.95</formula>
      <formula>1</formula>
    </cfRule>
    <cfRule type="cellIs" dxfId="10338" priority="9231" operator="lessThan">
      <formula>0.96</formula>
    </cfRule>
    <cfRule type="cellIs" dxfId="10337" priority="9232" operator="between">
      <formula>0.95</formula>
      <formula>1</formula>
    </cfRule>
    <cfRule type="cellIs" dxfId="10336" priority="9233" operator="between">
      <formula>0.95</formula>
      <formula>1</formula>
    </cfRule>
    <cfRule type="top10" dxfId="10335" priority="9234" percent="1" rank="10"/>
    <cfRule type="top10" dxfId="10334" priority="9235" percent="1" rank="10"/>
    <cfRule type="cellIs" dxfId="10333" priority="9236" operator="lessThan">
      <formula>0.96</formula>
    </cfRule>
    <cfRule type="top10" dxfId="10332" priority="9237" percent="1" rank="10"/>
  </conditionalFormatting>
  <conditionalFormatting sqref="L65">
    <cfRule type="top10" dxfId="10331" priority="9219" rank="10"/>
    <cfRule type="top10" dxfId="10330" priority="9220" rank="10"/>
    <cfRule type="top10" dxfId="10329" priority="9221" rank="10"/>
    <cfRule type="cellIs" dxfId="10328" priority="9222" operator="lessThan">
      <formula>0.96</formula>
    </cfRule>
    <cfRule type="cellIs" dxfId="10327" priority="9223" operator="between">
      <formula>0.95</formula>
      <formula>1</formula>
    </cfRule>
    <cfRule type="cellIs" dxfId="10326" priority="9224" operator="between">
      <formula>0.95</formula>
      <formula>1</formula>
    </cfRule>
    <cfRule type="top10" dxfId="10325" priority="9225" percent="1" rank="10"/>
    <cfRule type="top10" dxfId="10324" priority="9226" percent="1" rank="10"/>
    <cfRule type="cellIs" dxfId="10323" priority="9227" operator="lessThan">
      <formula>0.96</formula>
    </cfRule>
    <cfRule type="top10" dxfId="10322" priority="9228" percent="1" rank="10"/>
  </conditionalFormatting>
  <conditionalFormatting sqref="L65">
    <cfRule type="top10" dxfId="10321" priority="9204" percent="1" rank="10"/>
    <cfRule type="top10" dxfId="10320" priority="9205" rank="10"/>
    <cfRule type="top10" dxfId="10319" priority="9206" rank="10"/>
    <cfRule type="cellIs" dxfId="10318" priority="9207" operator="lessThan">
      <formula>0.99</formula>
    </cfRule>
    <cfRule type="top10" dxfId="10317" priority="9208" rank="10"/>
    <cfRule type="cellIs" dxfId="10316" priority="9209" operator="greaterThan">
      <formula>0.99</formula>
    </cfRule>
    <cfRule type="top10" dxfId="10315" priority="9210" percent="1" rank="10"/>
    <cfRule type="top10" dxfId="10314" priority="9211" rank="10"/>
    <cfRule type="cellIs" dxfId="10313" priority="9212" operator="lessThan">
      <formula>0.96</formula>
    </cfRule>
    <cfRule type="cellIs" dxfId="10312" priority="9213" operator="between">
      <formula>0.95</formula>
      <formula>1</formula>
    </cfRule>
    <cfRule type="cellIs" dxfId="10311" priority="9214" operator="between">
      <formula>0.95</formula>
      <formula>1</formula>
    </cfRule>
    <cfRule type="top10" dxfId="10310" priority="9215" percent="1" rank="10"/>
    <cfRule type="top10" dxfId="10309" priority="9216" percent="1" rank="10"/>
    <cfRule type="cellIs" dxfId="10308" priority="9217" operator="lessThan">
      <formula>0.96</formula>
    </cfRule>
    <cfRule type="top10" dxfId="10307" priority="9218" percent="1" rank="10"/>
  </conditionalFormatting>
  <conditionalFormatting sqref="L65">
    <cfRule type="top10" dxfId="10306" priority="9203" percent="1" rank="10"/>
  </conditionalFormatting>
  <conditionalFormatting sqref="L65">
    <cfRule type="top10" dxfId="10305" priority="9201" rank="10"/>
    <cfRule type="top10" dxfId="10304" priority="9202" percent="1" rank="10"/>
  </conditionalFormatting>
  <conditionalFormatting sqref="L65">
    <cfRule type="top10" dxfId="10303" priority="9197" percent="1" rank="10"/>
    <cfRule type="cellIs" dxfId="10302" priority="9198" operator="lessThan">
      <formula>0.96</formula>
    </cfRule>
    <cfRule type="top10" dxfId="10301" priority="9199" rank="10"/>
    <cfRule type="top10" dxfId="10300" priority="9200" percent="1" rank="10"/>
  </conditionalFormatting>
  <conditionalFormatting sqref="L65">
    <cfRule type="top10" dxfId="10299" priority="9191" percent="1" rank="10"/>
    <cfRule type="cellIs" dxfId="10298" priority="9192" operator="between">
      <formula>0.95</formula>
      <formula>1</formula>
    </cfRule>
    <cfRule type="top10" dxfId="10297" priority="9193" percent="1" rank="10"/>
    <cfRule type="cellIs" dxfId="10296" priority="9194" operator="lessThan">
      <formula>0.96</formula>
    </cfRule>
    <cfRule type="top10" dxfId="10295" priority="9195" rank="10"/>
    <cfRule type="top10" dxfId="10294" priority="9196" percent="1" rank="10"/>
  </conditionalFormatting>
  <conditionalFormatting sqref="L65">
    <cfRule type="cellIs" dxfId="10293" priority="9186" operator="between">
      <formula>0.95</formula>
      <formula>1</formula>
    </cfRule>
    <cfRule type="top10" dxfId="10292" priority="9187" percent="1" rank="10"/>
    <cfRule type="cellIs" dxfId="10291" priority="9188" operator="lessThan">
      <formula>0.96</formula>
    </cfRule>
    <cfRule type="top10" dxfId="10290" priority="9189" rank="10"/>
    <cfRule type="top10" dxfId="10289" priority="9190" percent="1" rank="10"/>
  </conditionalFormatting>
  <conditionalFormatting sqref="L65">
    <cfRule type="top10" dxfId="10288" priority="9169" percent="1" rank="10"/>
    <cfRule type="top10" dxfId="10287" priority="9170" percent="1" rank="10"/>
    <cfRule type="cellIs" dxfId="10286" priority="9171" operator="between">
      <formula>0.95</formula>
      <formula>1</formula>
    </cfRule>
    <cfRule type="top10" dxfId="10285" priority="9172" rank="10"/>
    <cfRule type="top10" dxfId="10284" priority="9173" rank="10"/>
    <cfRule type="cellIs" dxfId="10283" priority="9174" operator="lessThan">
      <formula>0.99</formula>
    </cfRule>
    <cfRule type="top10" dxfId="10282" priority="9175" rank="10"/>
    <cfRule type="cellIs" dxfId="10281" priority="9176" operator="greaterThan">
      <formula>0.99</formula>
    </cfRule>
    <cfRule type="top10" dxfId="10280" priority="9177" percent="1" rank="10"/>
    <cfRule type="top10" dxfId="10279" priority="9178" rank="10"/>
    <cfRule type="cellIs" dxfId="10278" priority="9179" operator="lessThan">
      <formula>0.96</formula>
    </cfRule>
    <cfRule type="cellIs" dxfId="10277" priority="9180" operator="between">
      <formula>0.95</formula>
      <formula>1</formula>
    </cfRule>
    <cfRule type="cellIs" dxfId="10276" priority="9181" operator="between">
      <formula>0.95</formula>
      <formula>1</formula>
    </cfRule>
    <cfRule type="top10" dxfId="10275" priority="9182" percent="1" rank="10"/>
    <cfRule type="top10" dxfId="10274" priority="9183" percent="1" rank="10"/>
    <cfRule type="cellIs" dxfId="10273" priority="9184" operator="lessThan">
      <formula>0.96</formula>
    </cfRule>
    <cfRule type="top10" dxfId="10272" priority="9185" percent="1" rank="10"/>
  </conditionalFormatting>
  <conditionalFormatting sqref="L65">
    <cfRule type="top10" dxfId="10271" priority="9167" percent="1" rank="10"/>
    <cfRule type="top10" dxfId="10270" priority="9168" percent="1" rank="10"/>
  </conditionalFormatting>
  <conditionalFormatting sqref="L65">
    <cfRule type="cellIs" dxfId="10269" priority="9161" operator="between">
      <formula>0.95</formula>
      <formula>1</formula>
    </cfRule>
    <cfRule type="cellIs" dxfId="10268" priority="9162" operator="between">
      <formula>0.95</formula>
      <formula>1</formula>
    </cfRule>
    <cfRule type="top10" dxfId="10267" priority="9163" percent="1" rank="10"/>
    <cfRule type="cellIs" dxfId="10266" priority="9164" operator="lessThan">
      <formula>0.96</formula>
    </cfRule>
    <cfRule type="top10" dxfId="10265" priority="9165" rank="10"/>
    <cfRule type="top10" dxfId="10264" priority="9166" percent="1" rank="10"/>
  </conditionalFormatting>
  <conditionalFormatting sqref="L65">
    <cfRule type="top10" dxfId="10263" priority="9145" percent="1" rank="10"/>
    <cfRule type="cellIs" dxfId="10262" priority="9146" operator="greaterThan">
      <formula>0.99</formula>
    </cfRule>
    <cfRule type="top10" dxfId="10261" priority="9147" rank="10"/>
    <cfRule type="top10" dxfId="10260" priority="9148" rank="10"/>
    <cfRule type="cellIs" dxfId="10259" priority="9149" operator="lessThan">
      <formula>0.99</formula>
    </cfRule>
    <cfRule type="top10" dxfId="10258" priority="9150" rank="10"/>
    <cfRule type="cellIs" dxfId="10257" priority="9151" operator="greaterThan">
      <formula>0.99</formula>
    </cfRule>
    <cfRule type="top10" dxfId="10256" priority="9152" percent="1" rank="10"/>
    <cfRule type="top10" dxfId="10255" priority="9153" rank="10"/>
    <cfRule type="cellIs" dxfId="10254" priority="9154" operator="lessThan">
      <formula>0.96</formula>
    </cfRule>
    <cfRule type="cellIs" dxfId="10253" priority="9155" operator="between">
      <formula>0.95</formula>
      <formula>1</formula>
    </cfRule>
    <cfRule type="cellIs" dxfId="10252" priority="9156" operator="between">
      <formula>0.95</formula>
      <formula>1</formula>
    </cfRule>
    <cfRule type="top10" dxfId="10251" priority="9157" percent="1" rank="10"/>
    <cfRule type="top10" dxfId="10250" priority="9158" percent="1" rank="10"/>
    <cfRule type="cellIs" dxfId="10249" priority="9159" operator="lessThan">
      <formula>0.96</formula>
    </cfRule>
    <cfRule type="top10" dxfId="10248" priority="9160" percent="1" rank="10"/>
  </conditionalFormatting>
  <conditionalFormatting sqref="L65">
    <cfRule type="top10" dxfId="10247" priority="9129" percent="1" rank="10"/>
    <cfRule type="cellIs" dxfId="10246" priority="9130" operator="between">
      <formula>0.95</formula>
      <formula>1</formula>
    </cfRule>
    <cfRule type="top10" dxfId="10245" priority="9131" rank="10"/>
    <cfRule type="top10" dxfId="10244" priority="9132" rank="10"/>
    <cfRule type="cellIs" dxfId="10243" priority="9133" operator="lessThan">
      <formula>0.99</formula>
    </cfRule>
    <cfRule type="top10" dxfId="10242" priority="9134" rank="10"/>
    <cfRule type="cellIs" dxfId="10241" priority="9135" operator="greaterThan">
      <formula>0.99</formula>
    </cfRule>
    <cfRule type="top10" dxfId="10240" priority="9136" percent="1" rank="10"/>
    <cfRule type="top10" dxfId="10239" priority="9137" rank="10"/>
    <cfRule type="cellIs" dxfId="10238" priority="9138" operator="lessThan">
      <formula>0.96</formula>
    </cfRule>
    <cfRule type="cellIs" dxfId="10237" priority="9139" operator="between">
      <formula>0.95</formula>
      <formula>1</formula>
    </cfRule>
    <cfRule type="cellIs" dxfId="10236" priority="9140" operator="between">
      <formula>0.95</formula>
      <formula>1</formula>
    </cfRule>
    <cfRule type="top10" dxfId="10235" priority="9141" percent="1" rank="10"/>
    <cfRule type="top10" dxfId="10234" priority="9142" percent="1" rank="10"/>
    <cfRule type="cellIs" dxfId="10233" priority="9143" operator="lessThan">
      <formula>0.96</formula>
    </cfRule>
    <cfRule type="top10" dxfId="10232" priority="9144" percent="1" rank="10"/>
  </conditionalFormatting>
  <conditionalFormatting sqref="L67">
    <cfRule type="cellIs" dxfId="10231" priority="7555" operator="between">
      <formula>0.95</formula>
      <formula>1</formula>
    </cfRule>
    <cfRule type="cellIs" dxfId="10230" priority="7556" operator="lessThan">
      <formula>0.96</formula>
    </cfRule>
    <cfRule type="top10" dxfId="10229" priority="8881" rank="10"/>
    <cfRule type="cellIs" dxfId="10228" priority="8882" operator="greaterThan">
      <formula>100</formula>
    </cfRule>
    <cfRule type="cellIs" dxfId="10227" priority="8883" operator="greaterThan">
      <formula>1.03</formula>
    </cfRule>
    <cfRule type="cellIs" dxfId="10226" priority="8884" operator="greaterThan">
      <formula>1.03</formula>
    </cfRule>
    <cfRule type="cellIs" dxfId="10225" priority="9125" operator="lessThan">
      <formula>0.96</formula>
    </cfRule>
    <cfRule type="cellIs" dxfId="10224" priority="9126" operator="between">
      <formula>0.95</formula>
      <formula>0.99</formula>
    </cfRule>
    <cfRule type="cellIs" dxfId="10223" priority="9127" operator="between">
      <formula>0.95</formula>
      <formula>1</formula>
    </cfRule>
  </conditionalFormatting>
  <conditionalFormatting sqref="L67">
    <cfRule type="top10" dxfId="10222" priority="9099" rank="10"/>
    <cfRule type="cellIs" dxfId="10221" priority="9100" operator="greaterThan">
      <formula>0.99</formula>
    </cfRule>
    <cfRule type="cellIs" dxfId="10220" priority="9101" operator="between">
      <formula>0.95</formula>
      <formula>1</formula>
    </cfRule>
    <cfRule type="cellIs" dxfId="10219" priority="9102" operator="lessThan">
      <formula>0.96</formula>
    </cfRule>
    <cfRule type="cellIs" dxfId="10218" priority="9103" operator="greaterThan">
      <formula>0.99</formula>
    </cfRule>
    <cfRule type="cellIs" dxfId="10217" priority="9104" operator="between">
      <formula>0.95</formula>
      <formula>1</formula>
    </cfRule>
    <cfRule type="cellIs" dxfId="10216" priority="9105" operator="lessThan">
      <formula>0.96</formula>
    </cfRule>
    <cfRule type="cellIs" dxfId="10215" priority="9106" operator="greaterThan">
      <formula>0.99</formula>
    </cfRule>
    <cfRule type="cellIs" dxfId="10214" priority="9107" operator="between">
      <formula>0.95</formula>
      <formula>1</formula>
    </cfRule>
    <cfRule type="cellIs" dxfId="10213" priority="9108" operator="greaterThan">
      <formula>0.99</formula>
    </cfRule>
    <cfRule type="cellIs" dxfId="10212" priority="9109" operator="between">
      <formula>0.95</formula>
      <formula>1</formula>
    </cfRule>
    <cfRule type="cellIs" dxfId="10211" priority="9110" operator="lessThan">
      <formula>0.96</formula>
    </cfRule>
    <cfRule type="cellIs" dxfId="10210" priority="9111" operator="lessThan">
      <formula>0</formula>
    </cfRule>
    <cfRule type="cellIs" dxfId="10209" priority="9112" operator="greaterThan">
      <formula>0.99</formula>
    </cfRule>
    <cfRule type="cellIs" dxfId="10208" priority="9113" operator="between">
      <formula>0.95</formula>
      <formula>1</formula>
    </cfRule>
    <cfRule type="cellIs" dxfId="10207" priority="9114" operator="lessThan">
      <formula>0.96</formula>
    </cfRule>
    <cfRule type="cellIs" dxfId="10206" priority="9115" operator="greaterThan">
      <formula>0.99</formula>
    </cfRule>
    <cfRule type="cellIs" dxfId="10205" priority="9116" operator="between">
      <formula>0.95</formula>
      <formula>1</formula>
    </cfRule>
    <cfRule type="cellIs" dxfId="10204" priority="9117" operator="lessThan">
      <formula>0.96</formula>
    </cfRule>
    <cfRule type="cellIs" dxfId="10203" priority="9118" operator="greaterThan">
      <formula>0.99</formula>
    </cfRule>
    <cfRule type="cellIs" dxfId="10202" priority="9119" operator="between">
      <formula>0.95</formula>
      <formula>1</formula>
    </cfRule>
    <cfRule type="cellIs" dxfId="10201" priority="9120" operator="lessThan">
      <formula>0.96</formula>
    </cfRule>
    <cfRule type="cellIs" dxfId="10200" priority="9121" operator="lessThan">
      <formula>0.96</formula>
    </cfRule>
    <cfRule type="cellIs" dxfId="10199" priority="9122" operator="greaterThan">
      <formula>0.99</formula>
    </cfRule>
    <cfRule type="cellIs" dxfId="10198" priority="9123" operator="between">
      <formula>0.95</formula>
      <formula>1</formula>
    </cfRule>
    <cfRule type="cellIs" dxfId="10197" priority="9124" operator="lessThan">
      <formula>0.96</formula>
    </cfRule>
  </conditionalFormatting>
  <conditionalFormatting sqref="L67">
    <cfRule type="top10" dxfId="10196" priority="9093" rank="10"/>
    <cfRule type="cellIs" dxfId="10195" priority="9094" operator="greaterThan">
      <formula>0.99</formula>
    </cfRule>
    <cfRule type="top10" dxfId="10194" priority="9095" rank="10"/>
    <cfRule type="cellIs" dxfId="10193" priority="9096" operator="lessThan">
      <formula>0.96</formula>
    </cfRule>
    <cfRule type="top10" dxfId="10192" priority="9097" percent="1" rank="99"/>
    <cfRule type="cellIs" dxfId="10191" priority="9098" operator="lessThan">
      <formula>0.96</formula>
    </cfRule>
  </conditionalFormatting>
  <conditionalFormatting sqref="L67">
    <cfRule type="top10" dxfId="10190" priority="9092" rank="10"/>
  </conditionalFormatting>
  <conditionalFormatting sqref="L67">
    <cfRule type="cellIs" dxfId="10189" priority="9087" operator="greaterThan">
      <formula>0.99</formula>
    </cfRule>
    <cfRule type="cellIs" dxfId="10188" priority="9088" operator="between">
      <formula>0.95</formula>
      <formula>1</formula>
    </cfRule>
    <cfRule type="cellIs" dxfId="10187" priority="9089" operator="lessThan">
      <formula>0.96</formula>
    </cfRule>
    <cfRule type="cellIs" dxfId="10186" priority="9090" operator="lessThan">
      <formula>0.96</formula>
    </cfRule>
    <cfRule type="top10" dxfId="10185" priority="9091" percent="1" rank="10"/>
  </conditionalFormatting>
  <conditionalFormatting sqref="L67">
    <cfRule type="cellIs" dxfId="10184" priority="9078" operator="lessThan">
      <formula>1</formula>
    </cfRule>
    <cfRule type="cellIs" dxfId="10183" priority="9079" operator="between">
      <formula>0.95</formula>
      <formula>1</formula>
    </cfRule>
    <cfRule type="cellIs" dxfId="10182" priority="9080" operator="lessThan">
      <formula>0.96</formula>
    </cfRule>
    <cfRule type="cellIs" dxfId="10181" priority="9081" operator="between">
      <formula>0.95</formula>
      <formula>1</formula>
    </cfRule>
    <cfRule type="cellIs" dxfId="10180" priority="9082" operator="between">
      <formula>0.95</formula>
      <formula>1</formula>
    </cfRule>
    <cfRule type="top10" dxfId="10179" priority="9083" percent="1" rank="10"/>
    <cfRule type="top10" dxfId="10178" priority="9084" percent="1" rank="10"/>
    <cfRule type="cellIs" dxfId="10177" priority="9085" operator="lessThan">
      <formula>0.96</formula>
    </cfRule>
    <cfRule type="top10" dxfId="10176" priority="9086" percent="1" rank="10"/>
  </conditionalFormatting>
  <conditionalFormatting sqref="L67">
    <cfRule type="top10" dxfId="10175" priority="9075" percent="1" rank="10"/>
    <cfRule type="cellIs" dxfId="10174" priority="9076" operator="lessThan">
      <formula>0.96</formula>
    </cfRule>
    <cfRule type="top10" dxfId="10173" priority="9077" percent="1" rank="10"/>
  </conditionalFormatting>
  <conditionalFormatting sqref="L67">
    <cfRule type="top10" dxfId="10172" priority="9074" rank="10"/>
  </conditionalFormatting>
  <conditionalFormatting sqref="L67">
    <cfRule type="top10" dxfId="10171" priority="9071" rank="10"/>
    <cfRule type="top10" dxfId="10170" priority="9072" rank="10"/>
    <cfRule type="top10" dxfId="10169" priority="9073" rank="10"/>
  </conditionalFormatting>
  <conditionalFormatting sqref="L67">
    <cfRule type="cellIs" dxfId="10168" priority="9063" operator="between">
      <formula>0.95</formula>
      <formula>1</formula>
    </cfRule>
    <cfRule type="cellIs" dxfId="10167" priority="9064" operator="lessThan">
      <formula>0.96</formula>
    </cfRule>
    <cfRule type="cellIs" dxfId="10166" priority="9065" operator="between">
      <formula>0.95</formula>
      <formula>1</formula>
    </cfRule>
    <cfRule type="cellIs" dxfId="10165" priority="9066" operator="between">
      <formula>0.95</formula>
      <formula>1</formula>
    </cfRule>
    <cfRule type="top10" dxfId="10164" priority="9067" percent="1" rank="10"/>
    <cfRule type="top10" dxfId="10163" priority="9068" percent="1" rank="10"/>
    <cfRule type="cellIs" dxfId="10162" priority="9069" operator="lessThan">
      <formula>0.96</formula>
    </cfRule>
    <cfRule type="top10" dxfId="10161" priority="9070" percent="1" rank="10"/>
  </conditionalFormatting>
  <conditionalFormatting sqref="L67">
    <cfRule type="top10" dxfId="10160" priority="9054" rank="10"/>
    <cfRule type="top10" dxfId="10159" priority="9055" rank="10"/>
    <cfRule type="cellIs" dxfId="10158" priority="9056" operator="lessThan">
      <formula>0.96</formula>
    </cfRule>
    <cfRule type="cellIs" dxfId="10157" priority="9057" operator="between">
      <formula>0.95</formula>
      <formula>1</formula>
    </cfRule>
    <cfRule type="cellIs" dxfId="10156" priority="9058" operator="between">
      <formula>0.95</formula>
      <formula>1</formula>
    </cfRule>
    <cfRule type="top10" dxfId="10155" priority="9059" percent="1" rank="10"/>
    <cfRule type="top10" dxfId="10154" priority="9060" percent="1" rank="10"/>
    <cfRule type="cellIs" dxfId="10153" priority="9061" operator="lessThan">
      <formula>0.96</formula>
    </cfRule>
    <cfRule type="top10" dxfId="10152" priority="9062" percent="1" rank="10"/>
  </conditionalFormatting>
  <conditionalFormatting sqref="L67">
    <cfRule type="cellIs" dxfId="10151" priority="9047" operator="lessThan">
      <formula>0.96</formula>
    </cfRule>
    <cfRule type="cellIs" dxfId="10150" priority="9048" operator="between">
      <formula>0.95</formula>
      <formula>1</formula>
    </cfRule>
    <cfRule type="cellIs" dxfId="10149" priority="9049" operator="between">
      <formula>0.95</formula>
      <formula>1</formula>
    </cfRule>
    <cfRule type="top10" dxfId="10148" priority="9050" percent="1" rank="10"/>
    <cfRule type="top10" dxfId="10147" priority="9051" percent="1" rank="10"/>
    <cfRule type="cellIs" dxfId="10146" priority="9052" operator="lessThan">
      <formula>0.96</formula>
    </cfRule>
    <cfRule type="top10" dxfId="10145" priority="9053" percent="1" rank="10"/>
  </conditionalFormatting>
  <conditionalFormatting sqref="L67">
    <cfRule type="top10" dxfId="10144" priority="9044" percent="1" rank="10"/>
    <cfRule type="top10" dxfId="10143" priority="9045" rank="10"/>
    <cfRule type="top10" dxfId="10142" priority="9046" percent="1" rank="10"/>
  </conditionalFormatting>
  <conditionalFormatting sqref="L67">
    <cfRule type="top10" dxfId="10141" priority="9042" rank="10"/>
    <cfRule type="top10" dxfId="10140" priority="9043" rank="10"/>
  </conditionalFormatting>
  <conditionalFormatting sqref="L67">
    <cfRule type="top10" dxfId="10139" priority="9032" rank="10"/>
    <cfRule type="top10" dxfId="10138" priority="9033" rank="10"/>
    <cfRule type="cellIs" dxfId="10137" priority="9034" operator="between">
      <formula>0.95</formula>
      <formula>1</formula>
    </cfRule>
    <cfRule type="cellIs" dxfId="10136" priority="9035" operator="lessThan">
      <formula>0.96</formula>
    </cfRule>
    <cfRule type="cellIs" dxfId="10135" priority="9036" operator="between">
      <formula>0.95</formula>
      <formula>1</formula>
    </cfRule>
    <cfRule type="cellIs" dxfId="10134" priority="9037" operator="between">
      <formula>0.95</formula>
      <formula>1</formula>
    </cfRule>
    <cfRule type="top10" dxfId="10133" priority="9038" percent="1" rank="10"/>
    <cfRule type="top10" dxfId="10132" priority="9039" percent="1" rank="10"/>
    <cfRule type="cellIs" dxfId="10131" priority="9040" operator="lessThan">
      <formula>0.96</formula>
    </cfRule>
    <cfRule type="top10" dxfId="10130" priority="9041" percent="1" rank="10"/>
  </conditionalFormatting>
  <conditionalFormatting sqref="L67">
    <cfRule type="top10" dxfId="10129" priority="9024" rank="10"/>
    <cfRule type="cellIs" dxfId="10128" priority="9025" operator="lessThan">
      <formula>0.96</formula>
    </cfRule>
    <cfRule type="cellIs" dxfId="10127" priority="9026" operator="between">
      <formula>0.95</formula>
      <formula>1</formula>
    </cfRule>
    <cfRule type="cellIs" dxfId="10126" priority="9027" operator="between">
      <formula>0.95</formula>
      <formula>1</formula>
    </cfRule>
    <cfRule type="top10" dxfId="10125" priority="9028" percent="1" rank="10"/>
    <cfRule type="top10" dxfId="10124" priority="9029" percent="1" rank="10"/>
    <cfRule type="cellIs" dxfId="10123" priority="9030" operator="lessThan">
      <formula>0.96</formula>
    </cfRule>
    <cfRule type="top10" dxfId="10122" priority="9031" percent="1" rank="10"/>
  </conditionalFormatting>
  <conditionalFormatting sqref="L67">
    <cfRule type="top10" dxfId="10121" priority="9011" rank="10"/>
    <cfRule type="cellIs" dxfId="10120" priority="9012" operator="lessThan">
      <formula>0.99</formula>
    </cfRule>
    <cfRule type="top10" dxfId="10119" priority="9013" rank="10"/>
    <cfRule type="cellIs" dxfId="10118" priority="9014" operator="greaterThan">
      <formula>0.99</formula>
    </cfRule>
    <cfRule type="top10" dxfId="10117" priority="9015" percent="1" rank="10"/>
    <cfRule type="top10" dxfId="10116" priority="9016" rank="10"/>
    <cfRule type="cellIs" dxfId="10115" priority="9017" operator="lessThan">
      <formula>0.96</formula>
    </cfRule>
    <cfRule type="cellIs" dxfId="10114" priority="9018" operator="between">
      <formula>0.95</formula>
      <formula>1</formula>
    </cfRule>
    <cfRule type="cellIs" dxfId="10113" priority="9019" operator="between">
      <formula>0.95</formula>
      <formula>1</formula>
    </cfRule>
    <cfRule type="top10" dxfId="10112" priority="9020" percent="1" rank="10"/>
    <cfRule type="top10" dxfId="10111" priority="9021" percent="1" rank="10"/>
    <cfRule type="cellIs" dxfId="10110" priority="9022" operator="lessThan">
      <formula>0.96</formula>
    </cfRule>
    <cfRule type="top10" dxfId="10109" priority="9023" percent="1" rank="10"/>
  </conditionalFormatting>
  <conditionalFormatting sqref="L67">
    <cfRule type="top10" dxfId="10108" priority="8997" rank="10"/>
    <cfRule type="top10" dxfId="10107" priority="8998" rank="10"/>
    <cfRule type="cellIs" dxfId="10106" priority="8999" operator="lessThan">
      <formula>0.99</formula>
    </cfRule>
    <cfRule type="top10" dxfId="10105" priority="9000" rank="10"/>
    <cfRule type="cellIs" dxfId="10104" priority="9001" operator="greaterThan">
      <formula>0.99</formula>
    </cfRule>
    <cfRule type="top10" dxfId="10103" priority="9002" percent="1" rank="10"/>
    <cfRule type="top10" dxfId="10102" priority="9003" rank="10"/>
    <cfRule type="cellIs" dxfId="10101" priority="9004" operator="lessThan">
      <formula>0.96</formula>
    </cfRule>
    <cfRule type="cellIs" dxfId="10100" priority="9005" operator="between">
      <formula>0.95</formula>
      <formula>1</formula>
    </cfRule>
    <cfRule type="cellIs" dxfId="10099" priority="9006" operator="between">
      <formula>0.95</formula>
      <formula>1</formula>
    </cfRule>
    <cfRule type="top10" dxfId="10098" priority="9007" percent="1" rank="10"/>
    <cfRule type="top10" dxfId="10097" priority="9008" percent="1" rank="10"/>
    <cfRule type="cellIs" dxfId="10096" priority="9009" operator="lessThan">
      <formula>0.96</formula>
    </cfRule>
    <cfRule type="top10" dxfId="10095" priority="9010" percent="1" rank="10"/>
  </conditionalFormatting>
  <conditionalFormatting sqref="L67">
    <cfRule type="cellIs" dxfId="10094" priority="8994" operator="between">
      <formula>0.95</formula>
      <formula>1</formula>
    </cfRule>
    <cfRule type="cellIs" dxfId="10093" priority="8995" operator="between">
      <formula>0.95</formula>
      <formula>1</formula>
    </cfRule>
    <cfRule type="top10" dxfId="10092" priority="8996" rank="10"/>
  </conditionalFormatting>
  <conditionalFormatting sqref="L67">
    <cfRule type="cellIs" dxfId="10091" priority="8985" operator="between">
      <formula>0.95</formula>
      <formula>1</formula>
    </cfRule>
    <cfRule type="cellIs" dxfId="10090" priority="8986" operator="between">
      <formula>0.95</formula>
      <formula>1</formula>
    </cfRule>
    <cfRule type="cellIs" dxfId="10089" priority="8987" operator="lessThan">
      <formula>0.96</formula>
    </cfRule>
    <cfRule type="cellIs" dxfId="10088" priority="8988" operator="between">
      <formula>0.95</formula>
      <formula>1</formula>
    </cfRule>
    <cfRule type="cellIs" dxfId="10087" priority="8989" operator="between">
      <formula>0.95</formula>
      <formula>1</formula>
    </cfRule>
    <cfRule type="top10" dxfId="10086" priority="8990" percent="1" rank="10"/>
    <cfRule type="top10" dxfId="10085" priority="8991" percent="1" rank="10"/>
    <cfRule type="cellIs" dxfId="10084" priority="8992" operator="lessThan">
      <formula>0.96</formula>
    </cfRule>
    <cfRule type="top10" dxfId="10083" priority="8993" percent="1" rank="10"/>
  </conditionalFormatting>
  <conditionalFormatting sqref="L67">
    <cfRule type="top10" dxfId="10082" priority="8975" rank="10"/>
    <cfRule type="top10" dxfId="10081" priority="8976" rank="10"/>
    <cfRule type="top10" dxfId="10080" priority="8977" rank="10"/>
    <cfRule type="cellIs" dxfId="10079" priority="8978" operator="lessThan">
      <formula>0.96</formula>
    </cfRule>
    <cfRule type="cellIs" dxfId="10078" priority="8979" operator="between">
      <formula>0.95</formula>
      <formula>1</formula>
    </cfRule>
    <cfRule type="cellIs" dxfId="10077" priority="8980" operator="between">
      <formula>0.95</formula>
      <formula>1</formula>
    </cfRule>
    <cfRule type="top10" dxfId="10076" priority="8981" percent="1" rank="10"/>
    <cfRule type="top10" dxfId="10075" priority="8982" percent="1" rank="10"/>
    <cfRule type="cellIs" dxfId="10074" priority="8983" operator="lessThan">
      <formula>0.96</formula>
    </cfRule>
    <cfRule type="top10" dxfId="10073" priority="8984" percent="1" rank="10"/>
  </conditionalFormatting>
  <conditionalFormatting sqref="L67">
    <cfRule type="top10" dxfId="10072" priority="8960" percent="1" rank="10"/>
    <cfRule type="top10" dxfId="10071" priority="8961" rank="10"/>
    <cfRule type="top10" dxfId="10070" priority="8962" rank="10"/>
    <cfRule type="cellIs" dxfId="10069" priority="8963" operator="lessThan">
      <formula>0.99</formula>
    </cfRule>
    <cfRule type="top10" dxfId="10068" priority="8964" rank="10"/>
    <cfRule type="cellIs" dxfId="10067" priority="8965" operator="greaterThan">
      <formula>0.99</formula>
    </cfRule>
    <cfRule type="top10" dxfId="10066" priority="8966" percent="1" rank="10"/>
    <cfRule type="top10" dxfId="10065" priority="8967" rank="10"/>
    <cfRule type="cellIs" dxfId="10064" priority="8968" operator="lessThan">
      <formula>0.96</formula>
    </cfRule>
    <cfRule type="cellIs" dxfId="10063" priority="8969" operator="between">
      <formula>0.95</formula>
      <formula>1</formula>
    </cfRule>
    <cfRule type="cellIs" dxfId="10062" priority="8970" operator="between">
      <formula>0.95</formula>
      <formula>1</formula>
    </cfRule>
    <cfRule type="top10" dxfId="10061" priority="8971" percent="1" rank="10"/>
    <cfRule type="top10" dxfId="10060" priority="8972" percent="1" rank="10"/>
    <cfRule type="cellIs" dxfId="10059" priority="8973" operator="lessThan">
      <formula>0.96</formula>
    </cfRule>
    <cfRule type="top10" dxfId="10058" priority="8974" percent="1" rank="10"/>
  </conditionalFormatting>
  <conditionalFormatting sqref="L67">
    <cfRule type="top10" dxfId="10057" priority="8959" percent="1" rank="10"/>
  </conditionalFormatting>
  <conditionalFormatting sqref="L67">
    <cfRule type="top10" dxfId="10056" priority="8957" rank="10"/>
    <cfRule type="top10" dxfId="10055" priority="8958" percent="1" rank="10"/>
  </conditionalFormatting>
  <conditionalFormatting sqref="L67">
    <cfRule type="top10" dxfId="10054" priority="8953" percent="1" rank="10"/>
    <cfRule type="cellIs" dxfId="10053" priority="8954" operator="lessThan">
      <formula>0.96</formula>
    </cfRule>
    <cfRule type="top10" dxfId="10052" priority="8955" rank="10"/>
    <cfRule type="top10" dxfId="10051" priority="8956" percent="1" rank="10"/>
  </conditionalFormatting>
  <conditionalFormatting sqref="L67">
    <cfRule type="top10" dxfId="10050" priority="8947" percent="1" rank="10"/>
    <cfRule type="cellIs" dxfId="10049" priority="8948" operator="between">
      <formula>0.95</formula>
      <formula>1</formula>
    </cfRule>
    <cfRule type="top10" dxfId="10048" priority="8949" percent="1" rank="10"/>
    <cfRule type="cellIs" dxfId="10047" priority="8950" operator="lessThan">
      <formula>0.96</formula>
    </cfRule>
    <cfRule type="top10" dxfId="10046" priority="8951" rank="10"/>
    <cfRule type="top10" dxfId="10045" priority="8952" percent="1" rank="10"/>
  </conditionalFormatting>
  <conditionalFormatting sqref="L67">
    <cfRule type="cellIs" dxfId="10044" priority="8942" operator="between">
      <formula>0.95</formula>
      <formula>1</formula>
    </cfRule>
    <cfRule type="top10" dxfId="10043" priority="8943" percent="1" rank="10"/>
    <cfRule type="cellIs" dxfId="10042" priority="8944" operator="lessThan">
      <formula>0.96</formula>
    </cfRule>
    <cfRule type="top10" dxfId="10041" priority="8945" rank="10"/>
    <cfRule type="top10" dxfId="10040" priority="8946" percent="1" rank="10"/>
  </conditionalFormatting>
  <conditionalFormatting sqref="L67">
    <cfRule type="top10" dxfId="10039" priority="8925" percent="1" rank="10"/>
    <cfRule type="top10" dxfId="10038" priority="8926" percent="1" rank="10"/>
    <cfRule type="cellIs" dxfId="10037" priority="8927" operator="between">
      <formula>0.95</formula>
      <formula>1</formula>
    </cfRule>
    <cfRule type="top10" dxfId="10036" priority="8928" rank="10"/>
    <cfRule type="top10" dxfId="10035" priority="8929" rank="10"/>
    <cfRule type="cellIs" dxfId="10034" priority="8930" operator="lessThan">
      <formula>0.99</formula>
    </cfRule>
    <cfRule type="top10" dxfId="10033" priority="8931" rank="10"/>
    <cfRule type="cellIs" dxfId="10032" priority="8932" operator="greaterThan">
      <formula>0.99</formula>
    </cfRule>
    <cfRule type="top10" dxfId="10031" priority="8933" percent="1" rank="10"/>
    <cfRule type="top10" dxfId="10030" priority="8934" rank="10"/>
    <cfRule type="cellIs" dxfId="10029" priority="8935" operator="lessThan">
      <formula>0.96</formula>
    </cfRule>
    <cfRule type="cellIs" dxfId="10028" priority="8936" operator="between">
      <formula>0.95</formula>
      <formula>1</formula>
    </cfRule>
    <cfRule type="cellIs" dxfId="10027" priority="8937" operator="between">
      <formula>0.95</formula>
      <formula>1</formula>
    </cfRule>
    <cfRule type="top10" dxfId="10026" priority="8938" percent="1" rank="10"/>
    <cfRule type="top10" dxfId="10025" priority="8939" percent="1" rank="10"/>
    <cfRule type="cellIs" dxfId="10024" priority="8940" operator="lessThan">
      <formula>0.96</formula>
    </cfRule>
    <cfRule type="top10" dxfId="10023" priority="8941" percent="1" rank="10"/>
  </conditionalFormatting>
  <conditionalFormatting sqref="L67">
    <cfRule type="top10" dxfId="10022" priority="8923" percent="1" rank="10"/>
    <cfRule type="top10" dxfId="10021" priority="8924" percent="1" rank="10"/>
  </conditionalFormatting>
  <conditionalFormatting sqref="L67">
    <cfRule type="cellIs" dxfId="10020" priority="8917" operator="between">
      <formula>0.95</formula>
      <formula>1</formula>
    </cfRule>
    <cfRule type="cellIs" dxfId="10019" priority="8918" operator="between">
      <formula>0.95</formula>
      <formula>1</formula>
    </cfRule>
    <cfRule type="top10" dxfId="10018" priority="8919" percent="1" rank="10"/>
    <cfRule type="cellIs" dxfId="10017" priority="8920" operator="lessThan">
      <formula>0.96</formula>
    </cfRule>
    <cfRule type="top10" dxfId="10016" priority="8921" rank="10"/>
    <cfRule type="top10" dxfId="10015" priority="8922" percent="1" rank="10"/>
  </conditionalFormatting>
  <conditionalFormatting sqref="L67">
    <cfRule type="top10" dxfId="10014" priority="8901" percent="1" rank="10"/>
    <cfRule type="cellIs" dxfId="10013" priority="8902" operator="greaterThan">
      <formula>0.99</formula>
    </cfRule>
    <cfRule type="top10" dxfId="10012" priority="8903" rank="10"/>
    <cfRule type="top10" dxfId="10011" priority="8904" rank="10"/>
    <cfRule type="cellIs" dxfId="10010" priority="8905" operator="lessThan">
      <formula>0.99</formula>
    </cfRule>
    <cfRule type="top10" dxfId="10009" priority="8906" rank="10"/>
    <cfRule type="cellIs" dxfId="10008" priority="8907" operator="greaterThan">
      <formula>0.99</formula>
    </cfRule>
    <cfRule type="top10" dxfId="10007" priority="8908" percent="1" rank="10"/>
    <cfRule type="top10" dxfId="10006" priority="8909" rank="10"/>
    <cfRule type="cellIs" dxfId="10005" priority="8910" operator="lessThan">
      <formula>0.96</formula>
    </cfRule>
    <cfRule type="cellIs" dxfId="10004" priority="8911" operator="between">
      <formula>0.95</formula>
      <formula>1</formula>
    </cfRule>
    <cfRule type="cellIs" dxfId="10003" priority="8912" operator="between">
      <formula>0.95</formula>
      <formula>1</formula>
    </cfRule>
    <cfRule type="top10" dxfId="10002" priority="8913" percent="1" rank="10"/>
    <cfRule type="top10" dxfId="10001" priority="8914" percent="1" rank="10"/>
    <cfRule type="cellIs" dxfId="10000" priority="8915" operator="lessThan">
      <formula>0.96</formula>
    </cfRule>
    <cfRule type="top10" dxfId="9999" priority="8916" percent="1" rank="10"/>
  </conditionalFormatting>
  <conditionalFormatting sqref="L67">
    <cfRule type="top10" dxfId="9998" priority="8885" percent="1" rank="10"/>
    <cfRule type="cellIs" dxfId="9997" priority="8886" operator="between">
      <formula>0.95</formula>
      <formula>1</formula>
    </cfRule>
    <cfRule type="top10" dxfId="9996" priority="8887" rank="10"/>
    <cfRule type="top10" dxfId="9995" priority="8888" rank="10"/>
    <cfRule type="cellIs" dxfId="9994" priority="8889" operator="lessThan">
      <formula>0.99</formula>
    </cfRule>
    <cfRule type="top10" dxfId="9993" priority="8890" rank="10"/>
    <cfRule type="cellIs" dxfId="9992" priority="8891" operator="greaterThan">
      <formula>0.99</formula>
    </cfRule>
    <cfRule type="top10" dxfId="9991" priority="8892" percent="1" rank="10"/>
    <cfRule type="top10" dxfId="9990" priority="8893" rank="10"/>
    <cfRule type="cellIs" dxfId="9989" priority="8894" operator="lessThan">
      <formula>0.96</formula>
    </cfRule>
    <cfRule type="cellIs" dxfId="9988" priority="8895" operator="between">
      <formula>0.95</formula>
      <formula>1</formula>
    </cfRule>
    <cfRule type="cellIs" dxfId="9987" priority="8896" operator="between">
      <formula>0.95</formula>
      <formula>1</formula>
    </cfRule>
    <cfRule type="top10" dxfId="9986" priority="8897" percent="1" rank="10"/>
    <cfRule type="top10" dxfId="9985" priority="8898" percent="1" rank="10"/>
    <cfRule type="cellIs" dxfId="9984" priority="8899" operator="lessThan">
      <formula>0.96</formula>
    </cfRule>
    <cfRule type="top10" dxfId="9983" priority="8900" percent="1" rank="10"/>
  </conditionalFormatting>
  <conditionalFormatting sqref="L71 L74:L75">
    <cfRule type="top10" dxfId="9982" priority="10405" rank="10"/>
    <cfRule type="cellIs" dxfId="9981" priority="10406" operator="greaterThan">
      <formula>0.99</formula>
    </cfRule>
    <cfRule type="cellIs" dxfId="9980" priority="10407" operator="between">
      <formula>0.95</formula>
      <formula>1</formula>
    </cfRule>
    <cfRule type="cellIs" dxfId="9979" priority="10408" operator="lessThan">
      <formula>0.96</formula>
    </cfRule>
    <cfRule type="cellIs" dxfId="9978" priority="10409" operator="greaterThan">
      <formula>0.99</formula>
    </cfRule>
    <cfRule type="cellIs" dxfId="9977" priority="10410" operator="between">
      <formula>0.95</formula>
      <formula>1</formula>
    </cfRule>
    <cfRule type="cellIs" dxfId="9976" priority="10411" operator="lessThan">
      <formula>0.96</formula>
    </cfRule>
    <cfRule type="cellIs" dxfId="9975" priority="10412" operator="greaterThan">
      <formula>0.99</formula>
    </cfRule>
    <cfRule type="cellIs" dxfId="9974" priority="10413" operator="between">
      <formula>0.95</formula>
      <formula>1</formula>
    </cfRule>
    <cfRule type="cellIs" dxfId="9973" priority="10414" operator="greaterThan">
      <formula>0.99</formula>
    </cfRule>
    <cfRule type="cellIs" dxfId="9972" priority="10415" operator="between">
      <formula>0.95</formula>
      <formula>1</formula>
    </cfRule>
    <cfRule type="cellIs" dxfId="9971" priority="10416" operator="lessThan">
      <formula>0.96</formula>
    </cfRule>
    <cfRule type="cellIs" dxfId="9970" priority="10417" operator="lessThan">
      <formula>0</formula>
    </cfRule>
    <cfRule type="cellIs" dxfId="9969" priority="10418" operator="greaterThan">
      <formula>0.99</formula>
    </cfRule>
    <cfRule type="cellIs" dxfId="9968" priority="10419" operator="between">
      <formula>0.95</formula>
      <formula>1</formula>
    </cfRule>
    <cfRule type="cellIs" dxfId="9967" priority="10420" operator="lessThan">
      <formula>0.96</formula>
    </cfRule>
    <cfRule type="cellIs" dxfId="9966" priority="10421" operator="greaterThan">
      <formula>0.99</formula>
    </cfRule>
    <cfRule type="cellIs" dxfId="9965" priority="10422" operator="between">
      <formula>0.95</formula>
      <formula>1</formula>
    </cfRule>
    <cfRule type="cellIs" dxfId="9964" priority="10423" operator="lessThan">
      <formula>0.96</formula>
    </cfRule>
    <cfRule type="cellIs" dxfId="9963" priority="10424" operator="greaterThan">
      <formula>0.99</formula>
    </cfRule>
    <cfRule type="cellIs" dxfId="9962" priority="10425" operator="between">
      <formula>0.95</formula>
      <formula>1</formula>
    </cfRule>
    <cfRule type="cellIs" dxfId="9961" priority="10426" operator="lessThan">
      <formula>0.96</formula>
    </cfRule>
    <cfRule type="cellIs" dxfId="9960" priority="10427" operator="lessThan">
      <formula>0.96</formula>
    </cfRule>
    <cfRule type="cellIs" dxfId="9959" priority="10428" operator="greaterThan">
      <formula>0.99</formula>
    </cfRule>
    <cfRule type="cellIs" dxfId="9958" priority="10429" operator="between">
      <formula>0.95</formula>
      <formula>1</formula>
    </cfRule>
    <cfRule type="cellIs" dxfId="9957" priority="10430" operator="lessThan">
      <formula>0.96</formula>
    </cfRule>
  </conditionalFormatting>
  <conditionalFormatting sqref="L71 L74:L75">
    <cfRule type="top10" dxfId="9956" priority="10431" rank="10"/>
    <cfRule type="cellIs" dxfId="9955" priority="10432" operator="greaterThan">
      <formula>0.99</formula>
    </cfRule>
    <cfRule type="top10" dxfId="9954" priority="10433" rank="10"/>
    <cfRule type="cellIs" dxfId="9953" priority="10434" operator="lessThan">
      <formula>0.96</formula>
    </cfRule>
    <cfRule type="top10" dxfId="9952" priority="10435" percent="1" rank="99"/>
    <cfRule type="cellIs" dxfId="9951" priority="10436" operator="lessThan">
      <formula>0.96</formula>
    </cfRule>
  </conditionalFormatting>
  <conditionalFormatting sqref="L71 L74:L75">
    <cfRule type="top10" dxfId="9950" priority="10437" rank="10"/>
  </conditionalFormatting>
  <conditionalFormatting sqref="L71 L74:L75">
    <cfRule type="cellIs" dxfId="9949" priority="10438" operator="greaterThan">
      <formula>0.99</formula>
    </cfRule>
    <cfRule type="cellIs" dxfId="9948" priority="10439" operator="between">
      <formula>0.95</formula>
      <formula>1</formula>
    </cfRule>
    <cfRule type="cellIs" dxfId="9947" priority="10440" operator="lessThan">
      <formula>0.96</formula>
    </cfRule>
    <cfRule type="cellIs" dxfId="9946" priority="10441" operator="lessThan">
      <formula>0.96</formula>
    </cfRule>
    <cfRule type="top10" dxfId="9945" priority="10442" percent="1" rank="10"/>
  </conditionalFormatting>
  <conditionalFormatting sqref="L71 L74:L75">
    <cfRule type="cellIs" dxfId="9944" priority="10443" operator="lessThan">
      <formula>1</formula>
    </cfRule>
    <cfRule type="cellIs" dxfId="9943" priority="10444" operator="between">
      <formula>0.95</formula>
      <formula>1</formula>
    </cfRule>
    <cfRule type="cellIs" dxfId="9942" priority="10445" operator="lessThan">
      <formula>0.96</formula>
    </cfRule>
    <cfRule type="cellIs" dxfId="9941" priority="10446" operator="between">
      <formula>0.95</formula>
      <formula>1</formula>
    </cfRule>
    <cfRule type="cellIs" dxfId="9940" priority="10447" operator="between">
      <formula>0.95</formula>
      <formula>1</formula>
    </cfRule>
    <cfRule type="top10" dxfId="9939" priority="10448" percent="1" rank="10"/>
    <cfRule type="top10" dxfId="9938" priority="10449" percent="1" rank="10"/>
    <cfRule type="cellIs" dxfId="9937" priority="10450" operator="lessThan">
      <formula>0.96</formula>
    </cfRule>
    <cfRule type="top10" dxfId="9936" priority="10451" percent="1" rank="10"/>
  </conditionalFormatting>
  <conditionalFormatting sqref="L71 L74:L75">
    <cfRule type="top10" dxfId="9935" priority="10452" percent="1" rank="10"/>
    <cfRule type="cellIs" dxfId="9934" priority="10453" operator="lessThan">
      <formula>0.96</formula>
    </cfRule>
    <cfRule type="top10" dxfId="9933" priority="10454" percent="1" rank="10"/>
  </conditionalFormatting>
  <conditionalFormatting sqref="L71 L74:L75">
    <cfRule type="top10" dxfId="9932" priority="10455" rank="10"/>
  </conditionalFormatting>
  <conditionalFormatting sqref="L71 L74:L75">
    <cfRule type="top10" dxfId="9931" priority="10456" rank="10"/>
    <cfRule type="top10" dxfId="9930" priority="10457" rank="10"/>
    <cfRule type="top10" dxfId="9929" priority="10458" rank="10"/>
  </conditionalFormatting>
  <conditionalFormatting sqref="L71 L74:L75">
    <cfRule type="cellIs" dxfId="9928" priority="10459" operator="between">
      <formula>0.95</formula>
      <formula>1</formula>
    </cfRule>
    <cfRule type="cellIs" dxfId="9927" priority="10460" operator="lessThan">
      <formula>0.96</formula>
    </cfRule>
    <cfRule type="cellIs" dxfId="9926" priority="10461" operator="between">
      <formula>0.95</formula>
      <formula>1</formula>
    </cfRule>
    <cfRule type="cellIs" dxfId="9925" priority="10462" operator="between">
      <formula>0.95</formula>
      <formula>1</formula>
    </cfRule>
    <cfRule type="top10" dxfId="9924" priority="10463" percent="1" rank="10"/>
    <cfRule type="top10" dxfId="9923" priority="10464" percent="1" rank="10"/>
    <cfRule type="cellIs" dxfId="9922" priority="10465" operator="lessThan">
      <formula>0.96</formula>
    </cfRule>
    <cfRule type="top10" dxfId="9921" priority="10466" percent="1" rank="10"/>
  </conditionalFormatting>
  <conditionalFormatting sqref="L71 L74:L75">
    <cfRule type="top10" dxfId="9920" priority="10467" rank="10"/>
    <cfRule type="top10" dxfId="9919" priority="10468" rank="10"/>
    <cfRule type="cellIs" dxfId="9918" priority="10469" operator="lessThan">
      <formula>0.96</formula>
    </cfRule>
    <cfRule type="cellIs" dxfId="9917" priority="10470" operator="between">
      <formula>0.95</formula>
      <formula>1</formula>
    </cfRule>
    <cfRule type="cellIs" dxfId="9916" priority="10471" operator="between">
      <formula>0.95</formula>
      <formula>1</formula>
    </cfRule>
    <cfRule type="top10" dxfId="9915" priority="10472" percent="1" rank="10"/>
    <cfRule type="top10" dxfId="9914" priority="10473" percent="1" rank="10"/>
    <cfRule type="cellIs" dxfId="9913" priority="10474" operator="lessThan">
      <formula>0.96</formula>
    </cfRule>
    <cfRule type="top10" dxfId="9912" priority="10475" percent="1" rank="10"/>
  </conditionalFormatting>
  <conditionalFormatting sqref="L71 L74:L75">
    <cfRule type="cellIs" dxfId="9911" priority="10476" operator="lessThan">
      <formula>0.96</formula>
    </cfRule>
    <cfRule type="cellIs" dxfId="9910" priority="10477" operator="between">
      <formula>0.95</formula>
      <formula>1</formula>
    </cfRule>
    <cfRule type="cellIs" dxfId="9909" priority="10478" operator="between">
      <formula>0.95</formula>
      <formula>1</formula>
    </cfRule>
    <cfRule type="top10" dxfId="9908" priority="10479" percent="1" rank="10"/>
    <cfRule type="top10" dxfId="9907" priority="10480" percent="1" rank="10"/>
    <cfRule type="cellIs" dxfId="9906" priority="10481" operator="lessThan">
      <formula>0.96</formula>
    </cfRule>
    <cfRule type="top10" dxfId="9905" priority="10482" percent="1" rank="10"/>
  </conditionalFormatting>
  <conditionalFormatting sqref="L71 L74:L75">
    <cfRule type="top10" dxfId="9904" priority="10483" percent="1" rank="10"/>
    <cfRule type="top10" dxfId="9903" priority="10484" rank="10"/>
    <cfRule type="top10" dxfId="9902" priority="10485" percent="1" rank="10"/>
  </conditionalFormatting>
  <conditionalFormatting sqref="L71 L74:L75">
    <cfRule type="top10" dxfId="9901" priority="10486" rank="10"/>
    <cfRule type="top10" dxfId="9900" priority="10487" rank="10"/>
  </conditionalFormatting>
  <conditionalFormatting sqref="L71 L74:L75">
    <cfRule type="top10" dxfId="9899" priority="10488" rank="10"/>
    <cfRule type="top10" dxfId="9898" priority="10489" rank="10"/>
    <cfRule type="cellIs" dxfId="9897" priority="10490" operator="between">
      <formula>0.95</formula>
      <formula>1</formula>
    </cfRule>
    <cfRule type="cellIs" dxfId="9896" priority="10491" operator="lessThan">
      <formula>0.96</formula>
    </cfRule>
    <cfRule type="cellIs" dxfId="9895" priority="10492" operator="between">
      <formula>0.95</formula>
      <formula>1</formula>
    </cfRule>
    <cfRule type="cellIs" dxfId="9894" priority="10493" operator="between">
      <formula>0.95</formula>
      <formula>1</formula>
    </cfRule>
    <cfRule type="top10" dxfId="9893" priority="10494" percent="1" rank="10"/>
    <cfRule type="top10" dxfId="9892" priority="10495" percent="1" rank="10"/>
    <cfRule type="cellIs" dxfId="9891" priority="10496" operator="lessThan">
      <formula>0.96</formula>
    </cfRule>
    <cfRule type="top10" dxfId="9890" priority="10497" percent="1" rank="10"/>
  </conditionalFormatting>
  <conditionalFormatting sqref="L71 L74:L75">
    <cfRule type="top10" dxfId="9889" priority="10498" rank="10"/>
    <cfRule type="cellIs" dxfId="9888" priority="10499" operator="lessThan">
      <formula>0.96</formula>
    </cfRule>
    <cfRule type="cellIs" dxfId="9887" priority="10500" operator="between">
      <formula>0.95</formula>
      <formula>1</formula>
    </cfRule>
    <cfRule type="cellIs" dxfId="9886" priority="10501" operator="between">
      <formula>0.95</formula>
      <formula>1</formula>
    </cfRule>
    <cfRule type="top10" dxfId="9885" priority="10502" percent="1" rank="10"/>
    <cfRule type="top10" dxfId="9884" priority="10503" percent="1" rank="10"/>
    <cfRule type="cellIs" dxfId="9883" priority="10504" operator="lessThan">
      <formula>0.96</formula>
    </cfRule>
    <cfRule type="top10" dxfId="9882" priority="10505" percent="1" rank="10"/>
  </conditionalFormatting>
  <conditionalFormatting sqref="L71 L74:L75">
    <cfRule type="top10" dxfId="9881" priority="10506" rank="10"/>
    <cfRule type="cellIs" dxfId="9880" priority="10507" operator="lessThan">
      <formula>0.99</formula>
    </cfRule>
    <cfRule type="top10" dxfId="9879" priority="10508" rank="10"/>
    <cfRule type="cellIs" dxfId="9878" priority="10509" operator="greaterThan">
      <formula>0.99</formula>
    </cfRule>
    <cfRule type="top10" dxfId="9877" priority="10510" percent="1" rank="10"/>
    <cfRule type="top10" dxfId="9876" priority="10511" rank="10"/>
    <cfRule type="cellIs" dxfId="9875" priority="10512" operator="lessThan">
      <formula>0.96</formula>
    </cfRule>
    <cfRule type="cellIs" dxfId="9874" priority="10513" operator="between">
      <formula>0.95</formula>
      <formula>1</formula>
    </cfRule>
    <cfRule type="cellIs" dxfId="9873" priority="10514" operator="between">
      <formula>0.95</formula>
      <formula>1</formula>
    </cfRule>
    <cfRule type="top10" dxfId="9872" priority="10515" percent="1" rank="10"/>
    <cfRule type="top10" dxfId="9871" priority="10516" percent="1" rank="10"/>
    <cfRule type="cellIs" dxfId="9870" priority="10517" operator="lessThan">
      <formula>0.96</formula>
    </cfRule>
    <cfRule type="top10" dxfId="9869" priority="10518" percent="1" rank="10"/>
  </conditionalFormatting>
  <conditionalFormatting sqref="L71 L74:L75">
    <cfRule type="top10" dxfId="9868" priority="10519" rank="10"/>
    <cfRule type="top10" dxfId="9867" priority="10520" rank="10"/>
    <cfRule type="cellIs" dxfId="9866" priority="10521" operator="lessThan">
      <formula>0.99</formula>
    </cfRule>
    <cfRule type="top10" dxfId="9865" priority="10522" rank="10"/>
    <cfRule type="cellIs" dxfId="9864" priority="10523" operator="greaterThan">
      <formula>0.99</formula>
    </cfRule>
    <cfRule type="top10" dxfId="9863" priority="10524" percent="1" rank="10"/>
    <cfRule type="top10" dxfId="9862" priority="10525" rank="10"/>
    <cfRule type="cellIs" dxfId="9861" priority="10526" operator="lessThan">
      <formula>0.96</formula>
    </cfRule>
    <cfRule type="cellIs" dxfId="9860" priority="10527" operator="between">
      <formula>0.95</formula>
      <formula>1</formula>
    </cfRule>
    <cfRule type="cellIs" dxfId="9859" priority="10528" operator="between">
      <formula>0.95</formula>
      <formula>1</formula>
    </cfRule>
    <cfRule type="top10" dxfId="9858" priority="10529" percent="1" rank="10"/>
    <cfRule type="top10" dxfId="9857" priority="10530" percent="1" rank="10"/>
    <cfRule type="cellIs" dxfId="9856" priority="10531" operator="lessThan">
      <formula>0.96</formula>
    </cfRule>
    <cfRule type="top10" dxfId="9855" priority="10532" percent="1" rank="10"/>
  </conditionalFormatting>
  <conditionalFormatting sqref="L71 L74:L75">
    <cfRule type="cellIs" dxfId="9854" priority="10533" operator="between">
      <formula>0.95</formula>
      <formula>1</formula>
    </cfRule>
    <cfRule type="cellIs" dxfId="9853" priority="10534" operator="between">
      <formula>0.95</formula>
      <formula>1</formula>
    </cfRule>
    <cfRule type="top10" dxfId="9852" priority="10535" rank="10"/>
  </conditionalFormatting>
  <conditionalFormatting sqref="L71 L74:L75">
    <cfRule type="cellIs" dxfId="9851" priority="10536" operator="between">
      <formula>0.95</formula>
      <formula>1</formula>
    </cfRule>
    <cfRule type="cellIs" dxfId="9850" priority="10537" operator="between">
      <formula>0.95</formula>
      <formula>1</formula>
    </cfRule>
    <cfRule type="cellIs" dxfId="9849" priority="10538" operator="lessThan">
      <formula>0.96</formula>
    </cfRule>
    <cfRule type="cellIs" dxfId="9848" priority="10539" operator="between">
      <formula>0.95</formula>
      <formula>1</formula>
    </cfRule>
    <cfRule type="cellIs" dxfId="9847" priority="10540" operator="between">
      <formula>0.95</formula>
      <formula>1</formula>
    </cfRule>
    <cfRule type="top10" dxfId="9846" priority="10541" percent="1" rank="10"/>
    <cfRule type="top10" dxfId="9845" priority="10542" percent="1" rank="10"/>
    <cfRule type="cellIs" dxfId="9844" priority="10543" operator="lessThan">
      <formula>0.96</formula>
    </cfRule>
    <cfRule type="top10" dxfId="9843" priority="10544" percent="1" rank="10"/>
  </conditionalFormatting>
  <conditionalFormatting sqref="L71 L74:L75">
    <cfRule type="top10" dxfId="9842" priority="10545" rank="10"/>
    <cfRule type="top10" dxfId="9841" priority="10546" rank="10"/>
    <cfRule type="top10" dxfId="9840" priority="10547" rank="10"/>
    <cfRule type="cellIs" dxfId="9839" priority="10548" operator="lessThan">
      <formula>0.96</formula>
    </cfRule>
    <cfRule type="cellIs" dxfId="9838" priority="10549" operator="between">
      <formula>0.95</formula>
      <formula>1</formula>
    </cfRule>
    <cfRule type="cellIs" dxfId="9837" priority="10550" operator="between">
      <formula>0.95</formula>
      <formula>1</formula>
    </cfRule>
    <cfRule type="top10" dxfId="9836" priority="10551" percent="1" rank="10"/>
    <cfRule type="top10" dxfId="9835" priority="10552" percent="1" rank="10"/>
    <cfRule type="cellIs" dxfId="9834" priority="10553" operator="lessThan">
      <formula>0.96</formula>
    </cfRule>
    <cfRule type="top10" dxfId="9833" priority="10554" percent="1" rank="10"/>
  </conditionalFormatting>
  <conditionalFormatting sqref="L71 L74:L75">
    <cfRule type="top10" dxfId="9832" priority="10555" percent="1" rank="10"/>
    <cfRule type="top10" dxfId="9831" priority="10556" rank="10"/>
    <cfRule type="top10" dxfId="9830" priority="10557" rank="10"/>
    <cfRule type="cellIs" dxfId="9829" priority="10558" operator="lessThan">
      <formula>0.99</formula>
    </cfRule>
    <cfRule type="top10" dxfId="9828" priority="10559" rank="10"/>
    <cfRule type="cellIs" dxfId="9827" priority="10560" operator="greaterThan">
      <formula>0.99</formula>
    </cfRule>
    <cfRule type="top10" dxfId="9826" priority="10561" percent="1" rank="10"/>
    <cfRule type="top10" dxfId="9825" priority="10562" rank="10"/>
    <cfRule type="cellIs" dxfId="9824" priority="10563" operator="lessThan">
      <formula>0.96</formula>
    </cfRule>
    <cfRule type="cellIs" dxfId="9823" priority="10564" operator="between">
      <formula>0.95</formula>
      <formula>1</formula>
    </cfRule>
    <cfRule type="cellIs" dxfId="9822" priority="10565" operator="between">
      <formula>0.95</formula>
      <formula>1</formula>
    </cfRule>
    <cfRule type="top10" dxfId="9821" priority="10566" percent="1" rank="10"/>
    <cfRule type="top10" dxfId="9820" priority="10567" percent="1" rank="10"/>
    <cfRule type="cellIs" dxfId="9819" priority="10568" operator="lessThan">
      <formula>0.96</formula>
    </cfRule>
    <cfRule type="top10" dxfId="9818" priority="10569" percent="1" rank="10"/>
  </conditionalFormatting>
  <conditionalFormatting sqref="L71 L74:L75">
    <cfRule type="top10" dxfId="9817" priority="10570" percent="1" rank="10"/>
  </conditionalFormatting>
  <conditionalFormatting sqref="L71 L74:L75">
    <cfRule type="top10" dxfId="9816" priority="10571" rank="10"/>
    <cfRule type="top10" dxfId="9815" priority="10572" percent="1" rank="10"/>
  </conditionalFormatting>
  <conditionalFormatting sqref="L71 L74:L75">
    <cfRule type="top10" dxfId="9814" priority="10573" percent="1" rank="10"/>
    <cfRule type="cellIs" dxfId="9813" priority="10574" operator="lessThan">
      <formula>0.96</formula>
    </cfRule>
    <cfRule type="top10" dxfId="9812" priority="10575" rank="10"/>
    <cfRule type="top10" dxfId="9811" priority="10576" percent="1" rank="10"/>
  </conditionalFormatting>
  <conditionalFormatting sqref="L71 L74:L75">
    <cfRule type="top10" dxfId="9810" priority="10577" percent="1" rank="10"/>
    <cfRule type="cellIs" dxfId="9809" priority="10578" operator="between">
      <formula>0.95</formula>
      <formula>1</formula>
    </cfRule>
    <cfRule type="top10" dxfId="9808" priority="10579" percent="1" rank="10"/>
    <cfRule type="cellIs" dxfId="9807" priority="10580" operator="lessThan">
      <formula>0.96</formula>
    </cfRule>
    <cfRule type="top10" dxfId="9806" priority="10581" rank="10"/>
    <cfRule type="top10" dxfId="9805" priority="10582" percent="1" rank="10"/>
  </conditionalFormatting>
  <conditionalFormatting sqref="L71 L74:L75">
    <cfRule type="cellIs" dxfId="9804" priority="10583" operator="between">
      <formula>0.95</formula>
      <formula>1</formula>
    </cfRule>
    <cfRule type="top10" dxfId="9803" priority="10584" percent="1" rank="10"/>
    <cfRule type="cellIs" dxfId="9802" priority="10585" operator="lessThan">
      <formula>0.96</formula>
    </cfRule>
    <cfRule type="top10" dxfId="9801" priority="10586" rank="10"/>
    <cfRule type="top10" dxfId="9800" priority="10587" percent="1" rank="10"/>
  </conditionalFormatting>
  <conditionalFormatting sqref="L71 L74:L75">
    <cfRule type="top10" dxfId="9799" priority="10588" percent="1" rank="10"/>
    <cfRule type="top10" dxfId="9798" priority="10589" percent="1" rank="10"/>
    <cfRule type="cellIs" dxfId="9797" priority="10590" operator="between">
      <formula>0.95</formula>
      <formula>1</formula>
    </cfRule>
    <cfRule type="top10" dxfId="9796" priority="10591" rank="10"/>
    <cfRule type="top10" dxfId="9795" priority="10592" rank="10"/>
    <cfRule type="cellIs" dxfId="9794" priority="10593" operator="lessThan">
      <formula>0.99</formula>
    </cfRule>
    <cfRule type="top10" dxfId="9793" priority="10594" rank="10"/>
    <cfRule type="cellIs" dxfId="9792" priority="10595" operator="greaterThan">
      <formula>0.99</formula>
    </cfRule>
    <cfRule type="top10" dxfId="9791" priority="10596" percent="1" rank="10"/>
    <cfRule type="top10" dxfId="9790" priority="10597" rank="10"/>
    <cfRule type="cellIs" dxfId="9789" priority="10598" operator="lessThan">
      <formula>0.96</formula>
    </cfRule>
    <cfRule type="cellIs" dxfId="9788" priority="10599" operator="between">
      <formula>0.95</formula>
      <formula>1</formula>
    </cfRule>
    <cfRule type="cellIs" dxfId="9787" priority="10600" operator="between">
      <formula>0.95</formula>
      <formula>1</formula>
    </cfRule>
    <cfRule type="top10" dxfId="9786" priority="10601" percent="1" rank="10"/>
    <cfRule type="top10" dxfId="9785" priority="10602" percent="1" rank="10"/>
    <cfRule type="cellIs" dxfId="9784" priority="10603" operator="lessThan">
      <formula>0.96</formula>
    </cfRule>
    <cfRule type="top10" dxfId="9783" priority="10604" percent="1" rank="10"/>
  </conditionalFormatting>
  <conditionalFormatting sqref="L71 L74:L75">
    <cfRule type="top10" dxfId="9782" priority="10605" percent="1" rank="10"/>
    <cfRule type="top10" dxfId="9781" priority="10606" percent="1" rank="10"/>
  </conditionalFormatting>
  <conditionalFormatting sqref="L71 L74:L75">
    <cfRule type="cellIs" dxfId="9780" priority="10607" operator="between">
      <formula>0.95</formula>
      <formula>1</formula>
    </cfRule>
    <cfRule type="cellIs" dxfId="9779" priority="10608" operator="between">
      <formula>0.95</formula>
      <formula>1</formula>
    </cfRule>
    <cfRule type="top10" dxfId="9778" priority="10609" percent="1" rank="10"/>
    <cfRule type="cellIs" dxfId="9777" priority="10610" operator="lessThan">
      <formula>0.96</formula>
    </cfRule>
    <cfRule type="top10" dxfId="9776" priority="10611" rank="10"/>
    <cfRule type="top10" dxfId="9775" priority="10612" percent="1" rank="10"/>
  </conditionalFormatting>
  <conditionalFormatting sqref="L71 L74:L75">
    <cfRule type="top10" dxfId="9774" priority="10613" percent="1" rank="10"/>
    <cfRule type="cellIs" dxfId="9773" priority="10614" operator="greaterThan">
      <formula>0.99</formula>
    </cfRule>
    <cfRule type="top10" dxfId="9772" priority="10615" rank="10"/>
    <cfRule type="top10" dxfId="9771" priority="10616" rank="10"/>
    <cfRule type="cellIs" dxfId="9770" priority="10617" operator="lessThan">
      <formula>0.99</formula>
    </cfRule>
    <cfRule type="top10" dxfId="9769" priority="10618" rank="10"/>
    <cfRule type="cellIs" dxfId="9768" priority="10619" operator="greaterThan">
      <formula>0.99</formula>
    </cfRule>
    <cfRule type="top10" dxfId="9767" priority="10620" percent="1" rank="10"/>
    <cfRule type="top10" dxfId="9766" priority="10621" rank="10"/>
    <cfRule type="cellIs" dxfId="9765" priority="10622" operator="lessThan">
      <formula>0.96</formula>
    </cfRule>
    <cfRule type="cellIs" dxfId="9764" priority="10623" operator="between">
      <formula>0.95</formula>
      <formula>1</formula>
    </cfRule>
    <cfRule type="cellIs" dxfId="9763" priority="10624" operator="between">
      <formula>0.95</formula>
      <formula>1</formula>
    </cfRule>
    <cfRule type="top10" dxfId="9762" priority="10625" percent="1" rank="10"/>
    <cfRule type="top10" dxfId="9761" priority="10626" percent="1" rank="10"/>
    <cfRule type="cellIs" dxfId="9760" priority="10627" operator="lessThan">
      <formula>0.96</formula>
    </cfRule>
    <cfRule type="top10" dxfId="9759" priority="10628" percent="1" rank="10"/>
  </conditionalFormatting>
  <conditionalFormatting sqref="L71 L74:L75">
    <cfRule type="top10" dxfId="9758" priority="10629" percent="1" rank="10"/>
    <cfRule type="cellIs" dxfId="9757" priority="10630" operator="between">
      <formula>0.95</formula>
      <formula>1</formula>
    </cfRule>
    <cfRule type="top10" dxfId="9756" priority="10631" rank="10"/>
    <cfRule type="top10" dxfId="9755" priority="10632" rank="10"/>
    <cfRule type="cellIs" dxfId="9754" priority="10633" operator="lessThan">
      <formula>0.99</formula>
    </cfRule>
    <cfRule type="top10" dxfId="9753" priority="10634" rank="10"/>
    <cfRule type="cellIs" dxfId="9752" priority="10635" operator="greaterThan">
      <formula>0.99</formula>
    </cfRule>
    <cfRule type="top10" dxfId="9751" priority="10636" percent="1" rank="10"/>
    <cfRule type="top10" dxfId="9750" priority="10637" rank="10"/>
    <cfRule type="cellIs" dxfId="9749" priority="10638" operator="lessThan">
      <formula>0.96</formula>
    </cfRule>
    <cfRule type="cellIs" dxfId="9748" priority="10639" operator="between">
      <formula>0.95</formula>
      <formula>1</formula>
    </cfRule>
    <cfRule type="cellIs" dxfId="9747" priority="10640" operator="between">
      <formula>0.95</formula>
      <formula>1</formula>
    </cfRule>
    <cfRule type="top10" dxfId="9746" priority="10641" percent="1" rank="10"/>
    <cfRule type="top10" dxfId="9745" priority="10642" percent="1" rank="10"/>
    <cfRule type="cellIs" dxfId="9744" priority="10643" operator="lessThan">
      <formula>0.96</formula>
    </cfRule>
    <cfRule type="top10" dxfId="9743" priority="10644" percent="1" rank="10"/>
  </conditionalFormatting>
  <conditionalFormatting sqref="L63">
    <cfRule type="cellIs" dxfId="9742" priority="8880" operator="between">
      <formula>0.95</formula>
      <formula>1</formula>
    </cfRule>
  </conditionalFormatting>
  <conditionalFormatting sqref="L63">
    <cfRule type="cellIs" dxfId="9741" priority="8863" operator="greaterThan">
      <formula>0.99</formula>
    </cfRule>
    <cfRule type="cellIs" dxfId="9740" priority="8879" operator="greaterThan">
      <formula>0.99</formula>
    </cfRule>
  </conditionalFormatting>
  <conditionalFormatting sqref="L63">
    <cfRule type="cellIs" dxfId="9739" priority="8873" operator="greaterThan">
      <formula>0.99</formula>
    </cfRule>
    <cfRule type="cellIs" dxfId="9738" priority="8874" operator="between">
      <formula>0.95</formula>
      <formula>1</formula>
    </cfRule>
    <cfRule type="cellIs" dxfId="9737" priority="8875" operator="lessThan">
      <formula>0.96</formula>
    </cfRule>
    <cfRule type="cellIs" dxfId="9736" priority="8876" operator="greaterThan">
      <formula>0.99</formula>
    </cfRule>
    <cfRule type="cellIs" dxfId="9735" priority="8877" operator="between">
      <formula>0.95</formula>
      <formula>1</formula>
    </cfRule>
    <cfRule type="cellIs" dxfId="9734" priority="8878" operator="lessThan">
      <formula>0.96</formula>
    </cfRule>
  </conditionalFormatting>
  <conditionalFormatting sqref="L63">
    <cfRule type="cellIs" dxfId="9733" priority="8871" operator="greaterThan">
      <formula>0.99</formula>
    </cfRule>
    <cfRule type="cellIs" dxfId="9732" priority="8872" operator="between">
      <formula>0.95</formula>
      <formula>1</formula>
    </cfRule>
  </conditionalFormatting>
  <conditionalFormatting sqref="L63">
    <cfRule type="cellIs" dxfId="9731" priority="8870" operator="lessThan">
      <formula>0.96</formula>
    </cfRule>
  </conditionalFormatting>
  <conditionalFormatting sqref="L63">
    <cfRule type="cellIs" dxfId="9730" priority="8865" operator="greaterThan">
      <formula>0.99</formula>
    </cfRule>
    <cfRule type="cellIs" dxfId="9729" priority="8866" operator="between">
      <formula>0.95</formula>
      <formula>1</formula>
    </cfRule>
    <cfRule type="cellIs" dxfId="9728" priority="8867" operator="lessThan">
      <formula>0.96</formula>
    </cfRule>
    <cfRule type="cellIs" dxfId="9727" priority="8868" operator="greaterThan">
      <formula>0.99</formula>
    </cfRule>
    <cfRule type="cellIs" dxfId="9726" priority="8869" operator="lessThan">
      <formula>0.96</formula>
    </cfRule>
  </conditionalFormatting>
  <conditionalFormatting sqref="L63">
    <cfRule type="cellIs" dxfId="9725" priority="8864" operator="greaterThan">
      <formula>0.99</formula>
    </cfRule>
  </conditionalFormatting>
  <conditionalFormatting sqref="L82">
    <cfRule type="cellIs" dxfId="9724" priority="8431" operator="greaterThan">
      <formula>0.99</formula>
    </cfRule>
    <cfRule type="cellIs" dxfId="9723" priority="8862" operator="greaterThan">
      <formula>0.99</formula>
    </cfRule>
  </conditionalFormatting>
  <conditionalFormatting sqref="L82">
    <cfRule type="cellIs" dxfId="9722" priority="8856" operator="greaterThan">
      <formula>0.99</formula>
    </cfRule>
    <cfRule type="cellIs" dxfId="9721" priority="8857" operator="between">
      <formula>0.95</formula>
      <formula>1</formula>
    </cfRule>
    <cfRule type="cellIs" dxfId="9720" priority="8858" operator="lessThan">
      <formula>0.96</formula>
    </cfRule>
    <cfRule type="cellIs" dxfId="9719" priority="8859" operator="greaterThan">
      <formula>0.99</formula>
    </cfRule>
    <cfRule type="cellIs" dxfId="9718" priority="8860" operator="between">
      <formula>0.95</formula>
      <formula>1</formula>
    </cfRule>
    <cfRule type="cellIs" dxfId="9717" priority="8861" operator="lessThan">
      <formula>0.96</formula>
    </cfRule>
  </conditionalFormatting>
  <conditionalFormatting sqref="L82">
    <cfRule type="cellIs" dxfId="9716" priority="8854" operator="greaterThan">
      <formula>0.99</formula>
    </cfRule>
    <cfRule type="cellIs" dxfId="9715" priority="8855" operator="between">
      <formula>0.95</formula>
      <formula>1</formula>
    </cfRule>
  </conditionalFormatting>
  <conditionalFormatting sqref="L82">
    <cfRule type="cellIs" dxfId="9714" priority="8853" operator="lessThan">
      <formula>0.96</formula>
    </cfRule>
  </conditionalFormatting>
  <conditionalFormatting sqref="L82">
    <cfRule type="cellIs" dxfId="9713" priority="8848" operator="greaterThan">
      <formula>0.99</formula>
    </cfRule>
    <cfRule type="cellIs" dxfId="9712" priority="8849" operator="between">
      <formula>0.95</formula>
      <formula>1</formula>
    </cfRule>
    <cfRule type="cellIs" dxfId="9711" priority="8850" operator="lessThan">
      <formula>0.96</formula>
    </cfRule>
    <cfRule type="cellIs" dxfId="9710" priority="8851" operator="greaterThan">
      <formula>0.99</formula>
    </cfRule>
    <cfRule type="cellIs" dxfId="9709" priority="8852" operator="lessThan">
      <formula>0.96</formula>
    </cfRule>
  </conditionalFormatting>
  <conditionalFormatting sqref="L82">
    <cfRule type="cellIs" dxfId="9708" priority="8609" operator="greaterThan">
      <formula>0.99</formula>
    </cfRule>
    <cfRule type="cellIs" dxfId="9707" priority="8610" operator="between">
      <formula>0.95</formula>
      <formula>1</formula>
    </cfRule>
    <cfRule type="cellIs" dxfId="9706" priority="8611" operator="lessThan">
      <formula>0.96</formula>
    </cfRule>
    <cfRule type="cellIs" dxfId="9705" priority="8612" operator="greaterThan">
      <formula>0.99</formula>
    </cfRule>
    <cfRule type="cellIs" dxfId="9704" priority="8613" operator="between">
      <formula>0.95</formula>
      <formula>1</formula>
    </cfRule>
    <cfRule type="cellIs" dxfId="9703" priority="8614" operator="lessThan">
      <formula>0.96</formula>
    </cfRule>
    <cfRule type="cellIs" dxfId="9702" priority="8615" operator="greaterThan">
      <formula>0.99</formula>
    </cfRule>
    <cfRule type="cellIs" dxfId="9701" priority="8616" operator="between">
      <formula>0.95</formula>
      <formula>1</formula>
    </cfRule>
    <cfRule type="cellIs" dxfId="9700" priority="8617" operator="greaterThan">
      <formula>0.99</formula>
    </cfRule>
    <cfRule type="cellIs" dxfId="9699" priority="8618" operator="between">
      <formula>0.95</formula>
      <formula>1</formula>
    </cfRule>
    <cfRule type="cellIs" dxfId="9698" priority="8619" operator="lessThan">
      <formula>0.96</formula>
    </cfRule>
    <cfRule type="cellIs" dxfId="9697" priority="8620" operator="lessThan">
      <formula>0</formula>
    </cfRule>
    <cfRule type="cellIs" dxfId="9696" priority="8621" operator="greaterThan">
      <formula>0.99</formula>
    </cfRule>
    <cfRule type="cellIs" dxfId="9695" priority="8622" operator="between">
      <formula>0.95</formula>
      <formula>1</formula>
    </cfRule>
    <cfRule type="cellIs" dxfId="9694" priority="8623" operator="lessThan">
      <formula>0.96</formula>
    </cfRule>
    <cfRule type="cellIs" dxfId="9693" priority="8624" operator="greaterThan">
      <formula>0.99</formula>
    </cfRule>
    <cfRule type="cellIs" dxfId="9692" priority="8625" operator="between">
      <formula>0.95</formula>
      <formula>1</formula>
    </cfRule>
    <cfRule type="cellIs" dxfId="9691" priority="8626" operator="lessThan">
      <formula>0.96</formula>
    </cfRule>
    <cfRule type="cellIs" dxfId="9690" priority="8627" operator="greaterThan">
      <formula>0.99</formula>
    </cfRule>
    <cfRule type="cellIs" dxfId="9689" priority="8628" operator="between">
      <formula>0.95</formula>
      <formula>1</formula>
    </cfRule>
    <cfRule type="cellIs" dxfId="9688" priority="8629" operator="lessThan">
      <formula>0.96</formula>
    </cfRule>
    <cfRule type="cellIs" dxfId="9687" priority="8630" operator="lessThan">
      <formula>0.96</formula>
    </cfRule>
    <cfRule type="cellIs" dxfId="9686" priority="8631" operator="greaterThan">
      <formula>0.99</formula>
    </cfRule>
    <cfRule type="cellIs" dxfId="9685" priority="8632" operator="between">
      <formula>0.95</formula>
      <formula>1</formula>
    </cfRule>
    <cfRule type="cellIs" dxfId="9684" priority="8633" operator="lessThan">
      <formula>0.96</formula>
    </cfRule>
  </conditionalFormatting>
  <conditionalFormatting sqref="L82">
    <cfRule type="cellIs" dxfId="9683" priority="8606" operator="lessThan">
      <formula>0.96</formula>
    </cfRule>
    <cfRule type="cellIs" dxfId="9682" priority="8607" operator="between">
      <formula>0.95</formula>
      <formula>0.99</formula>
    </cfRule>
    <cfRule type="cellIs" dxfId="9681" priority="8608" operator="between">
      <formula>0.95</formula>
      <formula>1</formula>
    </cfRule>
  </conditionalFormatting>
  <conditionalFormatting sqref="L82">
    <cfRule type="cellIs" dxfId="9680" priority="8602" operator="greaterThan">
      <formula>0.99</formula>
    </cfRule>
    <cfRule type="cellIs" dxfId="9679" priority="8603" operator="between">
      <formula>0.95</formula>
      <formula>1</formula>
    </cfRule>
    <cfRule type="cellIs" dxfId="9678" priority="8604" operator="between">
      <formula>0.95</formula>
      <formula>1</formula>
    </cfRule>
    <cfRule type="cellIs" dxfId="9677" priority="8605" operator="lessThan">
      <formula>0.95</formula>
    </cfRule>
  </conditionalFormatting>
  <conditionalFormatting sqref="L82">
    <cfRule type="cellIs" dxfId="9676" priority="8597" operator="greaterThan">
      <formula>0.99</formula>
    </cfRule>
    <cfRule type="cellIs" dxfId="9675" priority="8598" operator="between">
      <formula>0.95</formula>
      <formula>1</formula>
    </cfRule>
    <cfRule type="cellIs" dxfId="9674" priority="8599" operator="lessThan">
      <formula>0.95</formula>
    </cfRule>
    <cfRule type="cellIs" dxfId="9673" priority="8600" operator="lessThan">
      <formula>0.95</formula>
    </cfRule>
    <cfRule type="cellIs" dxfId="9672" priority="8601" operator="lessThan">
      <formula>0.95</formula>
    </cfRule>
  </conditionalFormatting>
  <conditionalFormatting sqref="L82">
    <cfRule type="cellIs" dxfId="9671" priority="8591" operator="greaterThan">
      <formula>0.99</formula>
    </cfRule>
    <cfRule type="cellIs" dxfId="9670" priority="8592" operator="between">
      <formula>0.95</formula>
      <formula>1</formula>
    </cfRule>
    <cfRule type="cellIs" dxfId="9669" priority="8593" operator="lessThan">
      <formula>0.96</formula>
    </cfRule>
    <cfRule type="cellIs" dxfId="9668" priority="8594" operator="greaterThan">
      <formula>0.99</formula>
    </cfRule>
    <cfRule type="cellIs" dxfId="9667" priority="8595" operator="between">
      <formula>0.95</formula>
      <formula>1</formula>
    </cfRule>
    <cfRule type="cellIs" dxfId="9666" priority="8596" operator="greaterThan">
      <formula>0.99</formula>
    </cfRule>
  </conditionalFormatting>
  <conditionalFormatting sqref="L82">
    <cfRule type="cellIs" dxfId="9665" priority="8588" operator="greaterThan">
      <formula>0.99</formula>
    </cfRule>
    <cfRule type="cellIs" dxfId="9664" priority="8589" operator="between">
      <formula>0.95</formula>
      <formula>0.99</formula>
    </cfRule>
    <cfRule type="cellIs" dxfId="9663" priority="8590" operator="greaterThan">
      <formula>0.96</formula>
    </cfRule>
  </conditionalFormatting>
  <conditionalFormatting sqref="L82">
    <cfRule type="cellIs" dxfId="9662" priority="8578" operator="greaterThan">
      <formula>0.99</formula>
    </cfRule>
    <cfRule type="cellIs" dxfId="9661" priority="8579" operator="greaterThan">
      <formula>0.99</formula>
    </cfRule>
    <cfRule type="cellIs" dxfId="9660" priority="8580" operator="between">
      <formula>0.95</formula>
      <formula>1</formula>
    </cfRule>
    <cfRule type="cellIs" dxfId="9659" priority="8581" operator="lessThan">
      <formula>0.96</formula>
    </cfRule>
    <cfRule type="cellIs" dxfId="9658" priority="8582" operator="greaterThan">
      <formula>0.99</formula>
    </cfRule>
    <cfRule type="cellIs" dxfId="9657" priority="8583" operator="between">
      <formula>0.95</formula>
      <formula>1</formula>
    </cfRule>
    <cfRule type="cellIs" dxfId="9656" priority="8584" operator="lessThan">
      <formula>0.96</formula>
    </cfRule>
    <cfRule type="cellIs" dxfId="9655" priority="8585" operator="greaterThan">
      <formula>0.99</formula>
    </cfRule>
    <cfRule type="cellIs" dxfId="9654" priority="8586" operator="between">
      <formula>0.95</formula>
      <formula>1</formula>
    </cfRule>
    <cfRule type="cellIs" dxfId="9653" priority="8587" operator="lessThan">
      <formula>0.96</formula>
    </cfRule>
  </conditionalFormatting>
  <conditionalFormatting sqref="L82">
    <cfRule type="cellIs" dxfId="9652" priority="8573" operator="greaterThan">
      <formula>0.99</formula>
    </cfRule>
    <cfRule type="cellIs" dxfId="9651" priority="8574" operator="between">
      <formula>0.95</formula>
      <formula>1</formula>
    </cfRule>
    <cfRule type="cellIs" dxfId="9650" priority="8575" operator="lessThan">
      <formula>0.96</formula>
    </cfRule>
    <cfRule type="cellIs" dxfId="9649" priority="8576" operator="greaterThan">
      <formula>0.99</formula>
    </cfRule>
    <cfRule type="cellIs" dxfId="9648" priority="8577" operator="between">
      <formula>0.95</formula>
      <formula>1</formula>
    </cfRule>
  </conditionalFormatting>
  <conditionalFormatting sqref="L82">
    <cfRule type="cellIs" dxfId="9647" priority="8570" operator="greaterThan">
      <formula>0.99</formula>
    </cfRule>
    <cfRule type="cellIs" dxfId="9646" priority="8571" operator="between">
      <formula>0.95</formula>
      <formula>1</formula>
    </cfRule>
    <cfRule type="cellIs" dxfId="9645" priority="8572" operator="greaterThan">
      <formula>0.99</formula>
    </cfRule>
  </conditionalFormatting>
  <conditionalFormatting sqref="L82">
    <cfRule type="cellIs" dxfId="9644" priority="8562" operator="greaterThan">
      <formula>0.99</formula>
    </cfRule>
    <cfRule type="cellIs" dxfId="9643" priority="8563" operator="between">
      <formula>0.95</formula>
      <formula>1</formula>
    </cfRule>
    <cfRule type="cellIs" dxfId="9642" priority="8564" operator="lessThan">
      <formula>0.96</formula>
    </cfRule>
    <cfRule type="cellIs" dxfId="9641" priority="8565" operator="lessThan">
      <formula>0.96</formula>
    </cfRule>
    <cfRule type="cellIs" dxfId="9640" priority="8566" operator="greaterThan">
      <formula>0.99</formula>
    </cfRule>
    <cfRule type="cellIs" dxfId="9639" priority="8567" operator="greaterThan">
      <formula>0.99</formula>
    </cfRule>
    <cfRule type="cellIs" dxfId="9638" priority="8568" operator="between">
      <formula>0.95</formula>
      <formula>1</formula>
    </cfRule>
    <cfRule type="cellIs" dxfId="9637" priority="8569" operator="lessThan">
      <formula>0.96</formula>
    </cfRule>
  </conditionalFormatting>
  <conditionalFormatting sqref="L82">
    <cfRule type="cellIs" dxfId="9636" priority="8558" operator="lessThan">
      <formula>0.96</formula>
    </cfRule>
    <cfRule type="cellIs" dxfId="9635" priority="8559" operator="between">
      <formula>0.95</formula>
      <formula>0.99</formula>
    </cfRule>
    <cfRule type="cellIs" dxfId="9634" priority="8560" operator="between">
      <formula>0.95</formula>
      <formula>1</formula>
    </cfRule>
    <cfRule type="cellIs" dxfId="9633" priority="8561" operator="between">
      <formula>0.95</formula>
      <formula>0.99</formula>
    </cfRule>
  </conditionalFormatting>
  <conditionalFormatting sqref="L82">
    <cfRule type="cellIs" dxfId="9632" priority="8554" operator="greaterThan">
      <formula>0.99</formula>
    </cfRule>
    <cfRule type="cellIs" dxfId="9631" priority="8555" operator="between">
      <formula>0.95</formula>
      <formula>1</formula>
    </cfRule>
    <cfRule type="cellIs" dxfId="9630" priority="8556" operator="lessThan">
      <formula>0.96</formula>
    </cfRule>
    <cfRule type="cellIs" dxfId="9629" priority="8557" operator="lessThan">
      <formula>0.95</formula>
    </cfRule>
  </conditionalFormatting>
  <conditionalFormatting sqref="L82">
    <cfRule type="cellIs" dxfId="9628" priority="8550" operator="greaterThan">
      <formula>0.99</formula>
    </cfRule>
    <cfRule type="cellIs" dxfId="9627" priority="8551" operator="between">
      <formula>0.95</formula>
      <formula>1</formula>
    </cfRule>
    <cfRule type="cellIs" dxfId="9626" priority="8552" operator="lessThan">
      <formula>0.96</formula>
    </cfRule>
    <cfRule type="cellIs" dxfId="9625" priority="8553" operator="lessThan">
      <formula>0.96</formula>
    </cfRule>
  </conditionalFormatting>
  <conditionalFormatting sqref="L82">
    <cfRule type="cellIs" dxfId="9624" priority="8541" operator="greaterThan">
      <formula>0.99</formula>
    </cfRule>
    <cfRule type="cellIs" dxfId="9623" priority="8542" operator="between">
      <formula>0.95</formula>
      <formula>1</formula>
    </cfRule>
    <cfRule type="cellIs" dxfId="9622" priority="8543" operator="lessThan">
      <formula>0.96</formula>
    </cfRule>
    <cfRule type="cellIs" dxfId="9621" priority="8544" operator="greaterThan">
      <formula>0.99</formula>
    </cfRule>
    <cfRule type="cellIs" dxfId="9620" priority="8545" operator="between">
      <formula>0.95</formula>
      <formula>1</formula>
    </cfRule>
    <cfRule type="cellIs" dxfId="9619" priority="8546" operator="between">
      <formula>0.95</formula>
      <formula>0</formula>
    </cfRule>
    <cfRule type="cellIs" dxfId="9618" priority="8547" operator="greaterThan">
      <formula>0.99</formula>
    </cfRule>
    <cfRule type="cellIs" dxfId="9617" priority="8548" operator="between">
      <formula>0.95</formula>
      <formula>1</formula>
    </cfRule>
    <cfRule type="cellIs" dxfId="9616" priority="8549" operator="lessThan">
      <formula>0.96</formula>
    </cfRule>
  </conditionalFormatting>
  <conditionalFormatting sqref="L82">
    <cfRule type="cellIs" dxfId="9615" priority="8540" operator="between">
      <formula>0.95</formula>
      <formula>1</formula>
    </cfRule>
  </conditionalFormatting>
  <conditionalFormatting sqref="L82">
    <cfRule type="cellIs" dxfId="9614" priority="8537" operator="greaterThan">
      <formula>0.95</formula>
    </cfRule>
    <cfRule type="cellIs" dxfId="9613" priority="8538" operator="between">
      <formula>0.95</formula>
      <formula>1</formula>
    </cfRule>
    <cfRule type="cellIs" dxfId="9612" priority="8539" operator="lessThan">
      <formula>0.96</formula>
    </cfRule>
  </conditionalFormatting>
  <conditionalFormatting sqref="L82">
    <cfRule type="cellIs" dxfId="9611" priority="8536" operator="greaterThan">
      <formula>0.99</formula>
    </cfRule>
  </conditionalFormatting>
  <conditionalFormatting sqref="L82">
    <cfRule type="cellIs" dxfId="9610" priority="8530" operator="greaterThan">
      <formula>0.99</formula>
    </cfRule>
    <cfRule type="cellIs" dxfId="9609" priority="8531" operator="between">
      <formula>0.95</formula>
      <formula>1</formula>
    </cfRule>
    <cfRule type="cellIs" dxfId="9608" priority="8532" operator="lessThan">
      <formula>0.96</formula>
    </cfRule>
    <cfRule type="cellIs" dxfId="9607" priority="8533" operator="lessThan">
      <formula>0.96</formula>
    </cfRule>
    <cfRule type="cellIs" dxfId="9606" priority="8534" operator="between">
      <formula>0.95</formula>
      <formula>1</formula>
    </cfRule>
    <cfRule type="cellIs" dxfId="9605" priority="8535" operator="lessThan">
      <formula>0.96</formula>
    </cfRule>
  </conditionalFormatting>
  <conditionalFormatting sqref="L82">
    <cfRule type="cellIs" dxfId="9604" priority="8523" operator="lessThan">
      <formula>0.96</formula>
    </cfRule>
    <cfRule type="cellIs" dxfId="9603" priority="8524" operator="greaterThan">
      <formula>0.99</formula>
    </cfRule>
    <cfRule type="cellIs" dxfId="9602" priority="8525" operator="greaterThan">
      <formula>0.99</formula>
    </cfRule>
    <cfRule type="cellIs" dxfId="9601" priority="8526" operator="between">
      <formula>0.95</formula>
      <formula>1</formula>
    </cfRule>
    <cfRule type="cellIs" dxfId="9600" priority="8527" operator="greaterThan">
      <formula>0.99</formula>
    </cfRule>
    <cfRule type="cellIs" dxfId="9599" priority="8528" operator="between">
      <formula>0.95</formula>
      <formula>1</formula>
    </cfRule>
    <cfRule type="cellIs" dxfId="9598" priority="8529" operator="lessThan">
      <formula>0.96</formula>
    </cfRule>
  </conditionalFormatting>
  <conditionalFormatting sqref="L82">
    <cfRule type="cellIs" dxfId="9597" priority="8521" operator="lessThan">
      <formula>0.96</formula>
    </cfRule>
    <cfRule type="cellIs" dxfId="9596" priority="8522" operator="lessThan">
      <formula>0.96</formula>
    </cfRule>
  </conditionalFormatting>
  <conditionalFormatting sqref="L82">
    <cfRule type="cellIs" dxfId="9595" priority="8514" operator="lessThan">
      <formula>0.96</formula>
    </cfRule>
    <cfRule type="cellIs" dxfId="9594" priority="8515" operator="greaterThan">
      <formula>0.99</formula>
    </cfRule>
    <cfRule type="cellIs" dxfId="9593" priority="8516" operator="between">
      <formula>0.95</formula>
      <formula>1</formula>
    </cfRule>
    <cfRule type="cellIs" dxfId="9592" priority="8517" operator="lessThan">
      <formula>0.96</formula>
    </cfRule>
    <cfRule type="cellIs" dxfId="9591" priority="8518" operator="greaterThan">
      <formula>0.99</formula>
    </cfRule>
    <cfRule type="cellIs" dxfId="9590" priority="8519" operator="between">
      <formula>0.95</formula>
      <formula>1</formula>
    </cfRule>
    <cfRule type="cellIs" dxfId="9589" priority="8520" operator="lessThan">
      <formula>0.96</formula>
    </cfRule>
  </conditionalFormatting>
  <conditionalFormatting sqref="L82">
    <cfRule type="cellIs" dxfId="9588" priority="8510" operator="between">
      <formula>0.95</formula>
      <formula>1</formula>
    </cfRule>
    <cfRule type="cellIs" dxfId="9587" priority="8511" operator="greaterThan">
      <formula>0.99</formula>
    </cfRule>
    <cfRule type="cellIs" dxfId="9586" priority="8512" operator="between">
      <formula>0.95</formula>
      <formula>1</formula>
    </cfRule>
    <cfRule type="cellIs" dxfId="9585" priority="8513" operator="lessThan">
      <formula>0.96</formula>
    </cfRule>
  </conditionalFormatting>
  <conditionalFormatting sqref="L82">
    <cfRule type="cellIs" dxfId="9584" priority="8507" operator="greaterThan">
      <formula>0.99</formula>
    </cfRule>
    <cfRule type="cellIs" dxfId="9583" priority="8508" operator="greaterThan">
      <formula>0.99</formula>
    </cfRule>
    <cfRule type="cellIs" dxfId="9582" priority="8509" operator="lessThan">
      <formula>0.96</formula>
    </cfRule>
  </conditionalFormatting>
  <conditionalFormatting sqref="L82">
    <cfRule type="cellIs" dxfId="9581" priority="8506" operator="between">
      <formula>0.99</formula>
      <formula>1</formula>
    </cfRule>
  </conditionalFormatting>
  <conditionalFormatting sqref="L82">
    <cfRule type="cellIs" dxfId="9580" priority="8504" operator="greaterThan">
      <formula>0</formula>
    </cfRule>
    <cfRule type="cellIs" dxfId="9579" priority="8505" operator="lessThan">
      <formula>0</formula>
    </cfRule>
  </conditionalFormatting>
  <conditionalFormatting sqref="L82">
    <cfRule type="cellIs" dxfId="9578" priority="8502" operator="greaterThan">
      <formula>0.99</formula>
    </cfRule>
    <cfRule type="cellIs" dxfId="9577" priority="8503" operator="greaterThan">
      <formula>0.99</formula>
    </cfRule>
  </conditionalFormatting>
  <conditionalFormatting sqref="L82">
    <cfRule type="cellIs" dxfId="9576" priority="8494" operator="greaterThan">
      <formula>0.99</formula>
    </cfRule>
    <cfRule type="cellIs" dxfId="9575" priority="8495" operator="between">
      <formula>0.95</formula>
      <formula>1</formula>
    </cfRule>
    <cfRule type="cellIs" dxfId="9574" priority="8496" operator="greaterThan">
      <formula>0.99</formula>
    </cfRule>
    <cfRule type="cellIs" dxfId="9573" priority="8497" operator="between">
      <formula>0.95</formula>
      <formula>1</formula>
    </cfRule>
    <cfRule type="cellIs" dxfId="9572" priority="8498" operator="lessThan">
      <formula>0.96</formula>
    </cfRule>
    <cfRule type="cellIs" dxfId="9571" priority="8499" operator="greaterThan">
      <formula>0.99</formula>
    </cfRule>
    <cfRule type="cellIs" dxfId="9570" priority="8500" operator="between">
      <formula>0.95</formula>
      <formula>1</formula>
    </cfRule>
    <cfRule type="cellIs" dxfId="9569" priority="8501" operator="lessThan">
      <formula>0.96</formula>
    </cfRule>
  </conditionalFormatting>
  <conditionalFormatting sqref="L82">
    <cfRule type="cellIs" dxfId="9568" priority="8492" operator="between">
      <formula>0.95</formula>
      <formula>1</formula>
    </cfRule>
    <cfRule type="cellIs" dxfId="9567" priority="8493" operator="lessThan">
      <formula>0.96</formula>
    </cfRule>
  </conditionalFormatting>
  <conditionalFormatting sqref="L82">
    <cfRule type="cellIs" dxfId="9566" priority="8485" operator="greaterThan">
      <formula>0.99</formula>
    </cfRule>
    <cfRule type="cellIs" dxfId="9565" priority="8486" operator="greaterThan">
      <formula>0.99</formula>
    </cfRule>
    <cfRule type="cellIs" dxfId="9564" priority="8487" operator="between">
      <formula>0.95</formula>
      <formula>1</formula>
    </cfRule>
    <cfRule type="cellIs" dxfId="9563" priority="8488" operator="lessThan">
      <formula>0.96</formula>
    </cfRule>
    <cfRule type="cellIs" dxfId="9562" priority="8489" operator="greaterThan">
      <formula>0.99</formula>
    </cfRule>
    <cfRule type="cellIs" dxfId="9561" priority="8490" operator="between">
      <formula>0.95</formula>
      <formula>1</formula>
    </cfRule>
    <cfRule type="cellIs" dxfId="9560" priority="8491" operator="lessThan">
      <formula>0.96</formula>
    </cfRule>
  </conditionalFormatting>
  <conditionalFormatting sqref="L82">
    <cfRule type="cellIs" dxfId="9559" priority="8477" operator="greaterThan">
      <formula>0.99</formula>
    </cfRule>
    <cfRule type="cellIs" dxfId="9558" priority="8478" operator="between">
      <formula>0.95</formula>
      <formula>1</formula>
    </cfRule>
    <cfRule type="cellIs" dxfId="9557" priority="8479" operator="lessThan">
      <formula>0.96</formula>
    </cfRule>
    <cfRule type="cellIs" dxfId="9556" priority="8480" operator="lessThan">
      <formula>0.96</formula>
    </cfRule>
    <cfRule type="cellIs" dxfId="9555" priority="8481" operator="greaterThan">
      <formula>0.99</formula>
    </cfRule>
    <cfRule type="cellIs" dxfId="9554" priority="8482" operator="between">
      <formula>0.95</formula>
      <formula>1</formula>
    </cfRule>
    <cfRule type="cellIs" dxfId="9553" priority="8483" operator="lessThan">
      <formula>0.96</formula>
    </cfRule>
    <cfRule type="cellIs" dxfId="9552" priority="8484" operator="greaterThan">
      <formula>0.99</formula>
    </cfRule>
  </conditionalFormatting>
  <conditionalFormatting sqref="L82">
    <cfRule type="cellIs" dxfId="9551" priority="8473" operator="greaterThan">
      <formula>0.99</formula>
    </cfRule>
    <cfRule type="cellIs" dxfId="9550" priority="8474" operator="greaterThan">
      <formula>0.99</formula>
    </cfRule>
    <cfRule type="cellIs" dxfId="9549" priority="8475" operator="between">
      <formula>0.95</formula>
      <formula>1</formula>
    </cfRule>
    <cfRule type="cellIs" dxfId="9548" priority="8476" operator="lessThan">
      <formula>0.96</formula>
    </cfRule>
  </conditionalFormatting>
  <conditionalFormatting sqref="L82">
    <cfRule type="cellIs" dxfId="9547" priority="8472" operator="greaterThan">
      <formula>0.99</formula>
    </cfRule>
  </conditionalFormatting>
  <conditionalFormatting sqref="L82">
    <cfRule type="cellIs" dxfId="9546" priority="8468" operator="greaterThan">
      <formula>0.99</formula>
    </cfRule>
    <cfRule type="cellIs" dxfId="9545" priority="8469" operator="between">
      <formula>0.95</formula>
      <formula>1</formula>
    </cfRule>
    <cfRule type="cellIs" dxfId="9544" priority="8470" operator="lessThan">
      <formula>0.96</formula>
    </cfRule>
    <cfRule type="cellIs" dxfId="9543" priority="8471" operator="greaterThan">
      <formula>0.96</formula>
    </cfRule>
  </conditionalFormatting>
  <conditionalFormatting sqref="L82">
    <cfRule type="cellIs" dxfId="9542" priority="8461" operator="greaterThan">
      <formula>0.99</formula>
    </cfRule>
    <cfRule type="cellIs" dxfId="9541" priority="8462" operator="between">
      <formula>0.95</formula>
      <formula>1</formula>
    </cfRule>
    <cfRule type="cellIs" dxfId="9540" priority="8463" operator="lessThan">
      <formula>0.96</formula>
    </cfRule>
    <cfRule type="cellIs" dxfId="9539" priority="8464" operator="lessThan">
      <formula>0.96</formula>
    </cfRule>
    <cfRule type="cellIs" dxfId="9538" priority="8465" operator="greaterThan">
      <formula>0.99</formula>
    </cfRule>
    <cfRule type="cellIs" dxfId="9537" priority="8466" operator="between">
      <formula>0.95</formula>
      <formula>1</formula>
    </cfRule>
    <cfRule type="cellIs" dxfId="9536" priority="8467" operator="lessThan">
      <formula>0.96</formula>
    </cfRule>
  </conditionalFormatting>
  <conditionalFormatting sqref="L82">
    <cfRule type="cellIs" dxfId="9535" priority="8456" operator="between">
      <formula>0.96</formula>
      <formula>1</formula>
    </cfRule>
    <cfRule type="cellIs" dxfId="9534" priority="8457" operator="lessThan">
      <formula>0.99</formula>
    </cfRule>
    <cfRule type="cellIs" dxfId="9533" priority="8458" operator="greaterThan">
      <formula>0.99</formula>
    </cfRule>
    <cfRule type="cellIs" dxfId="9532" priority="8459" operator="lessThan">
      <formula>0.99</formula>
    </cfRule>
    <cfRule type="cellIs" dxfId="9531" priority="8460" operator="greaterThan">
      <formula>0.99</formula>
    </cfRule>
  </conditionalFormatting>
  <conditionalFormatting sqref="L82">
    <cfRule type="cellIs" dxfId="9530" priority="8451" operator="between">
      <formula>0.95</formula>
      <formula>1</formula>
    </cfRule>
    <cfRule type="cellIs" dxfId="9529" priority="8452" operator="lessThan">
      <formula>0.96</formula>
    </cfRule>
    <cfRule type="cellIs" dxfId="9528" priority="8453" operator="greaterThan">
      <formula>0.99</formula>
    </cfRule>
    <cfRule type="cellIs" dxfId="9527" priority="8454" operator="between">
      <formula>0.95</formula>
      <formula>1</formula>
    </cfRule>
    <cfRule type="cellIs" dxfId="9526" priority="8455" operator="lessThan">
      <formula>0.96</formula>
    </cfRule>
  </conditionalFormatting>
  <conditionalFormatting sqref="L82">
    <cfRule type="cellIs" dxfId="9525" priority="8445" operator="greaterThan">
      <formula>0.99</formula>
    </cfRule>
    <cfRule type="cellIs" dxfId="9524" priority="8446" operator="between">
      <formula>0.95</formula>
      <formula>1</formula>
    </cfRule>
    <cfRule type="cellIs" dxfId="9523" priority="8447" operator="lessThan">
      <formula>0.96</formula>
    </cfRule>
    <cfRule type="cellIs" dxfId="9522" priority="8448" operator="greaterThan">
      <formula>0.99</formula>
    </cfRule>
    <cfRule type="cellIs" dxfId="9521" priority="8449" operator="between">
      <formula>0.95</formula>
      <formula>1</formula>
    </cfRule>
    <cfRule type="cellIs" dxfId="9520" priority="8450" operator="lessThan">
      <formula>0.96</formula>
    </cfRule>
  </conditionalFormatting>
  <conditionalFormatting sqref="L82">
    <cfRule type="cellIs" dxfId="9519" priority="8443" operator="greaterThan">
      <formula>0.99</formula>
    </cfRule>
    <cfRule type="cellIs" dxfId="9518" priority="8444" operator="between">
      <formula>0.95</formula>
      <formula>1</formula>
    </cfRule>
  </conditionalFormatting>
  <conditionalFormatting sqref="L82">
    <cfRule type="cellIs" dxfId="9517" priority="8442" operator="lessThan">
      <formula>0.96</formula>
    </cfRule>
  </conditionalFormatting>
  <conditionalFormatting sqref="L82">
    <cfRule type="cellIs" dxfId="9516" priority="8439" operator="greaterThan">
      <formula>0.99</formula>
    </cfRule>
    <cfRule type="cellIs" dxfId="9515" priority="8440" operator="between">
      <formula>0.95</formula>
      <formula>1</formula>
    </cfRule>
    <cfRule type="cellIs" dxfId="9514" priority="8441" operator="lessThan">
      <formula>0.96</formula>
    </cfRule>
  </conditionalFormatting>
  <conditionalFormatting sqref="L82">
    <cfRule type="cellIs" dxfId="9513" priority="8434" operator="greaterThan">
      <formula>0.99</formula>
    </cfRule>
    <cfRule type="cellIs" dxfId="9512" priority="8435" operator="between">
      <formula>0.95</formula>
      <formula>1</formula>
    </cfRule>
    <cfRule type="cellIs" dxfId="9511" priority="8436" operator="lessThan">
      <formula>0.96</formula>
    </cfRule>
    <cfRule type="cellIs" dxfId="9510" priority="8437" operator="greaterThan">
      <formula>0.99</formula>
    </cfRule>
    <cfRule type="cellIs" dxfId="9509" priority="8438" operator="lessThan">
      <formula>0.96</formula>
    </cfRule>
  </conditionalFormatting>
  <conditionalFormatting sqref="L82">
    <cfRule type="top10" dxfId="9508" priority="8634" rank="10"/>
    <cfRule type="cellIs" dxfId="9507" priority="8635" operator="greaterThan">
      <formula>0.99</formula>
    </cfRule>
    <cfRule type="top10" dxfId="9506" priority="8636" rank="10"/>
    <cfRule type="cellIs" dxfId="9505" priority="8637" operator="lessThan">
      <formula>0.96</formula>
    </cfRule>
    <cfRule type="top10" dxfId="9504" priority="8638" percent="1" rank="99"/>
    <cfRule type="cellIs" dxfId="9503" priority="8639" operator="lessThan">
      <formula>0.96</formula>
    </cfRule>
  </conditionalFormatting>
  <conditionalFormatting sqref="L82">
    <cfRule type="top10" dxfId="9502" priority="8640" rank="10"/>
  </conditionalFormatting>
  <conditionalFormatting sqref="L82">
    <cfRule type="cellIs" dxfId="9501" priority="8641" operator="greaterThan">
      <formula>0.99</formula>
    </cfRule>
    <cfRule type="cellIs" dxfId="9500" priority="8642" operator="between">
      <formula>0.95</formula>
      <formula>1</formula>
    </cfRule>
    <cfRule type="cellIs" dxfId="9499" priority="8643" operator="lessThan">
      <formula>0.96</formula>
    </cfRule>
    <cfRule type="cellIs" dxfId="9498" priority="8644" operator="lessThan">
      <formula>0.96</formula>
    </cfRule>
    <cfRule type="top10" dxfId="9497" priority="8645" percent="1" rank="10"/>
  </conditionalFormatting>
  <conditionalFormatting sqref="L82">
    <cfRule type="cellIs" dxfId="9496" priority="8646" operator="lessThan">
      <formula>1</formula>
    </cfRule>
    <cfRule type="cellIs" dxfId="9495" priority="8647" operator="between">
      <formula>0.95</formula>
      <formula>1</formula>
    </cfRule>
    <cfRule type="cellIs" dxfId="9494" priority="8648" operator="lessThan">
      <formula>0.96</formula>
    </cfRule>
    <cfRule type="cellIs" dxfId="9493" priority="8649" operator="between">
      <formula>0.95</formula>
      <formula>1</formula>
    </cfRule>
    <cfRule type="cellIs" dxfId="9492" priority="8650" operator="between">
      <formula>0.95</formula>
      <formula>1</formula>
    </cfRule>
    <cfRule type="top10" dxfId="9491" priority="8651" percent="1" rank="10"/>
    <cfRule type="top10" dxfId="9490" priority="8652" percent="1" rank="10"/>
    <cfRule type="cellIs" dxfId="9489" priority="8653" operator="lessThan">
      <formula>0.96</formula>
    </cfRule>
    <cfRule type="top10" dxfId="9488" priority="8654" percent="1" rank="10"/>
  </conditionalFormatting>
  <conditionalFormatting sqref="L82">
    <cfRule type="top10" dxfId="9487" priority="8655" percent="1" rank="10"/>
    <cfRule type="cellIs" dxfId="9486" priority="8656" operator="lessThan">
      <formula>0.96</formula>
    </cfRule>
    <cfRule type="top10" dxfId="9485" priority="8657" percent="1" rank="10"/>
  </conditionalFormatting>
  <conditionalFormatting sqref="L82">
    <cfRule type="top10" dxfId="9484" priority="8658" rank="10"/>
  </conditionalFormatting>
  <conditionalFormatting sqref="L82">
    <cfRule type="top10" dxfId="9483" priority="8659" rank="10"/>
    <cfRule type="top10" dxfId="9482" priority="8660" rank="10"/>
    <cfRule type="top10" dxfId="9481" priority="8661" rank="10"/>
  </conditionalFormatting>
  <conditionalFormatting sqref="L82">
    <cfRule type="cellIs" dxfId="9480" priority="8662" operator="between">
      <formula>0.95</formula>
      <formula>1</formula>
    </cfRule>
    <cfRule type="cellIs" dxfId="9479" priority="8663" operator="lessThan">
      <formula>0.96</formula>
    </cfRule>
    <cfRule type="cellIs" dxfId="9478" priority="8664" operator="between">
      <formula>0.95</formula>
      <formula>1</formula>
    </cfRule>
    <cfRule type="cellIs" dxfId="9477" priority="8665" operator="between">
      <formula>0.95</formula>
      <formula>1</formula>
    </cfRule>
    <cfRule type="top10" dxfId="9476" priority="8666" percent="1" rank="10"/>
    <cfRule type="top10" dxfId="9475" priority="8667" percent="1" rank="10"/>
    <cfRule type="cellIs" dxfId="9474" priority="8668" operator="lessThan">
      <formula>0.96</formula>
    </cfRule>
    <cfRule type="top10" dxfId="9473" priority="8669" percent="1" rank="10"/>
  </conditionalFormatting>
  <conditionalFormatting sqref="L82">
    <cfRule type="top10" dxfId="9472" priority="8670" rank="10"/>
    <cfRule type="top10" dxfId="9471" priority="8671" rank="10"/>
    <cfRule type="cellIs" dxfId="9470" priority="8672" operator="lessThan">
      <formula>0.96</formula>
    </cfRule>
    <cfRule type="cellIs" dxfId="9469" priority="8673" operator="between">
      <formula>0.95</formula>
      <formula>1</formula>
    </cfRule>
    <cfRule type="cellIs" dxfId="9468" priority="8674" operator="between">
      <formula>0.95</formula>
      <formula>1</formula>
    </cfRule>
    <cfRule type="top10" dxfId="9467" priority="8675" percent="1" rank="10"/>
    <cfRule type="top10" dxfId="9466" priority="8676" percent="1" rank="10"/>
    <cfRule type="cellIs" dxfId="9465" priority="8677" operator="lessThan">
      <formula>0.96</formula>
    </cfRule>
    <cfRule type="top10" dxfId="9464" priority="8678" percent="1" rank="10"/>
  </conditionalFormatting>
  <conditionalFormatting sqref="L82">
    <cfRule type="cellIs" dxfId="9463" priority="8679" operator="lessThan">
      <formula>0.96</formula>
    </cfRule>
    <cfRule type="cellIs" dxfId="9462" priority="8680" operator="between">
      <formula>0.95</formula>
      <formula>1</formula>
    </cfRule>
    <cfRule type="cellIs" dxfId="9461" priority="8681" operator="between">
      <formula>0.95</formula>
      <formula>1</formula>
    </cfRule>
    <cfRule type="top10" dxfId="9460" priority="8682" percent="1" rank="10"/>
    <cfRule type="top10" dxfId="9459" priority="8683" percent="1" rank="10"/>
    <cfRule type="cellIs" dxfId="9458" priority="8684" operator="lessThan">
      <formula>0.96</formula>
    </cfRule>
    <cfRule type="top10" dxfId="9457" priority="8685" percent="1" rank="10"/>
  </conditionalFormatting>
  <conditionalFormatting sqref="L82">
    <cfRule type="top10" dxfId="9456" priority="8686" percent="1" rank="10"/>
    <cfRule type="top10" dxfId="9455" priority="8687" rank="10"/>
    <cfRule type="top10" dxfId="9454" priority="8688" percent="1" rank="10"/>
  </conditionalFormatting>
  <conditionalFormatting sqref="L82">
    <cfRule type="top10" dxfId="9453" priority="8689" rank="10"/>
    <cfRule type="top10" dxfId="9452" priority="8690" rank="10"/>
  </conditionalFormatting>
  <conditionalFormatting sqref="L82">
    <cfRule type="top10" dxfId="9451" priority="8691" rank="10"/>
    <cfRule type="top10" dxfId="9450" priority="8692" rank="10"/>
    <cfRule type="cellIs" dxfId="9449" priority="8693" operator="between">
      <formula>0.95</formula>
      <formula>1</formula>
    </cfRule>
    <cfRule type="cellIs" dxfId="9448" priority="8694" operator="lessThan">
      <formula>0.96</formula>
    </cfRule>
    <cfRule type="cellIs" dxfId="9447" priority="8695" operator="between">
      <formula>0.95</formula>
      <formula>1</formula>
    </cfRule>
    <cfRule type="cellIs" dxfId="9446" priority="8696" operator="between">
      <formula>0.95</formula>
      <formula>1</formula>
    </cfRule>
    <cfRule type="top10" dxfId="9445" priority="8697" percent="1" rank="10"/>
    <cfRule type="top10" dxfId="9444" priority="8698" percent="1" rank="10"/>
    <cfRule type="cellIs" dxfId="9443" priority="8699" operator="lessThan">
      <formula>0.96</formula>
    </cfRule>
    <cfRule type="top10" dxfId="9442" priority="8700" percent="1" rank="10"/>
  </conditionalFormatting>
  <conditionalFormatting sqref="L82">
    <cfRule type="top10" dxfId="9441" priority="8701" rank="10"/>
    <cfRule type="cellIs" dxfId="9440" priority="8702" operator="lessThan">
      <formula>0.96</formula>
    </cfRule>
    <cfRule type="cellIs" dxfId="9439" priority="8703" operator="between">
      <formula>0.95</formula>
      <formula>1</formula>
    </cfRule>
    <cfRule type="cellIs" dxfId="9438" priority="8704" operator="between">
      <formula>0.95</formula>
      <formula>1</formula>
    </cfRule>
    <cfRule type="top10" dxfId="9437" priority="8705" percent="1" rank="10"/>
    <cfRule type="top10" dxfId="9436" priority="8706" percent="1" rank="10"/>
    <cfRule type="cellIs" dxfId="9435" priority="8707" operator="lessThan">
      <formula>0.96</formula>
    </cfRule>
    <cfRule type="top10" dxfId="9434" priority="8708" percent="1" rank="10"/>
  </conditionalFormatting>
  <conditionalFormatting sqref="L82">
    <cfRule type="top10" dxfId="9433" priority="8709" rank="10"/>
    <cfRule type="cellIs" dxfId="9432" priority="8710" operator="lessThan">
      <formula>0.99</formula>
    </cfRule>
    <cfRule type="top10" dxfId="9431" priority="8711" rank="10"/>
    <cfRule type="cellIs" dxfId="9430" priority="8712" operator="greaterThan">
      <formula>0.99</formula>
    </cfRule>
    <cfRule type="top10" dxfId="9429" priority="8713" percent="1" rank="10"/>
    <cfRule type="top10" dxfId="9428" priority="8714" rank="10"/>
    <cfRule type="cellIs" dxfId="9427" priority="8715" operator="lessThan">
      <formula>0.96</formula>
    </cfRule>
    <cfRule type="cellIs" dxfId="9426" priority="8716" operator="between">
      <formula>0.95</formula>
      <formula>1</formula>
    </cfRule>
    <cfRule type="cellIs" dxfId="9425" priority="8717" operator="between">
      <formula>0.95</formula>
      <formula>1</formula>
    </cfRule>
    <cfRule type="top10" dxfId="9424" priority="8718" percent="1" rank="10"/>
    <cfRule type="top10" dxfId="9423" priority="8719" percent="1" rank="10"/>
    <cfRule type="cellIs" dxfId="9422" priority="8720" operator="lessThan">
      <formula>0.96</formula>
    </cfRule>
    <cfRule type="top10" dxfId="9421" priority="8721" percent="1" rank="10"/>
  </conditionalFormatting>
  <conditionalFormatting sqref="L82">
    <cfRule type="top10" dxfId="9420" priority="8722" rank="10"/>
    <cfRule type="top10" dxfId="9419" priority="8723" rank="10"/>
    <cfRule type="cellIs" dxfId="9418" priority="8724" operator="lessThan">
      <formula>0.99</formula>
    </cfRule>
    <cfRule type="top10" dxfId="9417" priority="8725" rank="10"/>
    <cfRule type="cellIs" dxfId="9416" priority="8726" operator="greaterThan">
      <formula>0.99</formula>
    </cfRule>
    <cfRule type="top10" dxfId="9415" priority="8727" percent="1" rank="10"/>
    <cfRule type="top10" dxfId="9414" priority="8728" rank="10"/>
    <cfRule type="cellIs" dxfId="9413" priority="8729" operator="lessThan">
      <formula>0.96</formula>
    </cfRule>
    <cfRule type="cellIs" dxfId="9412" priority="8730" operator="between">
      <formula>0.95</formula>
      <formula>1</formula>
    </cfRule>
    <cfRule type="cellIs" dxfId="9411" priority="8731" operator="between">
      <formula>0.95</formula>
      <formula>1</formula>
    </cfRule>
    <cfRule type="top10" dxfId="9410" priority="8732" percent="1" rank="10"/>
    <cfRule type="top10" dxfId="9409" priority="8733" percent="1" rank="10"/>
    <cfRule type="cellIs" dxfId="9408" priority="8734" operator="lessThan">
      <formula>0.96</formula>
    </cfRule>
    <cfRule type="top10" dxfId="9407" priority="8735" percent="1" rank="10"/>
  </conditionalFormatting>
  <conditionalFormatting sqref="L82">
    <cfRule type="cellIs" dxfId="9406" priority="8736" operator="between">
      <formula>0.95</formula>
      <formula>1</formula>
    </cfRule>
    <cfRule type="cellIs" dxfId="9405" priority="8737" operator="between">
      <formula>0.95</formula>
      <formula>1</formula>
    </cfRule>
    <cfRule type="top10" dxfId="9404" priority="8738" rank="10"/>
  </conditionalFormatting>
  <conditionalFormatting sqref="L82">
    <cfRule type="cellIs" dxfId="9403" priority="8739" operator="between">
      <formula>0.95</formula>
      <formula>1</formula>
    </cfRule>
    <cfRule type="cellIs" dxfId="9402" priority="8740" operator="between">
      <formula>0.95</formula>
      <formula>1</formula>
    </cfRule>
    <cfRule type="cellIs" dxfId="9401" priority="8741" operator="lessThan">
      <formula>0.96</formula>
    </cfRule>
    <cfRule type="cellIs" dxfId="9400" priority="8742" operator="between">
      <formula>0.95</formula>
      <formula>1</formula>
    </cfRule>
    <cfRule type="cellIs" dxfId="9399" priority="8743" operator="between">
      <formula>0.95</formula>
      <formula>1</formula>
    </cfRule>
    <cfRule type="top10" dxfId="9398" priority="8744" percent="1" rank="10"/>
    <cfRule type="top10" dxfId="9397" priority="8745" percent="1" rank="10"/>
    <cfRule type="cellIs" dxfId="9396" priority="8746" operator="lessThan">
      <formula>0.96</formula>
    </cfRule>
    <cfRule type="top10" dxfId="9395" priority="8747" percent="1" rank="10"/>
  </conditionalFormatting>
  <conditionalFormatting sqref="L82">
    <cfRule type="top10" dxfId="9394" priority="8748" rank="10"/>
    <cfRule type="top10" dxfId="9393" priority="8749" rank="10"/>
    <cfRule type="top10" dxfId="9392" priority="8750" rank="10"/>
    <cfRule type="cellIs" dxfId="9391" priority="8751" operator="lessThan">
      <formula>0.96</formula>
    </cfRule>
    <cfRule type="cellIs" dxfId="9390" priority="8752" operator="between">
      <formula>0.95</formula>
      <formula>1</formula>
    </cfRule>
    <cfRule type="cellIs" dxfId="9389" priority="8753" operator="between">
      <formula>0.95</formula>
      <formula>1</formula>
    </cfRule>
    <cfRule type="top10" dxfId="9388" priority="8754" percent="1" rank="10"/>
    <cfRule type="top10" dxfId="9387" priority="8755" percent="1" rank="10"/>
    <cfRule type="cellIs" dxfId="9386" priority="8756" operator="lessThan">
      <formula>0.96</formula>
    </cfRule>
    <cfRule type="top10" dxfId="9385" priority="8757" percent="1" rank="10"/>
  </conditionalFormatting>
  <conditionalFormatting sqref="L82">
    <cfRule type="top10" dxfId="9384" priority="8758" percent="1" rank="10"/>
    <cfRule type="top10" dxfId="9383" priority="8759" rank="10"/>
    <cfRule type="top10" dxfId="9382" priority="8760" rank="10"/>
    <cfRule type="cellIs" dxfId="9381" priority="8761" operator="lessThan">
      <formula>0.99</formula>
    </cfRule>
    <cfRule type="top10" dxfId="9380" priority="8762" rank="10"/>
    <cfRule type="cellIs" dxfId="9379" priority="8763" operator="greaterThan">
      <formula>0.99</formula>
    </cfRule>
    <cfRule type="top10" dxfId="9378" priority="8764" percent="1" rank="10"/>
    <cfRule type="top10" dxfId="9377" priority="8765" rank="10"/>
    <cfRule type="cellIs" dxfId="9376" priority="8766" operator="lessThan">
      <formula>0.96</formula>
    </cfRule>
    <cfRule type="cellIs" dxfId="9375" priority="8767" operator="between">
      <formula>0.95</formula>
      <formula>1</formula>
    </cfRule>
    <cfRule type="cellIs" dxfId="9374" priority="8768" operator="between">
      <formula>0.95</formula>
      <formula>1</formula>
    </cfRule>
    <cfRule type="top10" dxfId="9373" priority="8769" percent="1" rank="10"/>
    <cfRule type="top10" dxfId="9372" priority="8770" percent="1" rank="10"/>
    <cfRule type="cellIs" dxfId="9371" priority="8771" operator="lessThan">
      <formula>0.96</formula>
    </cfRule>
    <cfRule type="top10" dxfId="9370" priority="8772" percent="1" rank="10"/>
  </conditionalFormatting>
  <conditionalFormatting sqref="L82">
    <cfRule type="top10" dxfId="9369" priority="8773" percent="1" rank="10"/>
  </conditionalFormatting>
  <conditionalFormatting sqref="L82">
    <cfRule type="top10" dxfId="9368" priority="8774" rank="10"/>
    <cfRule type="top10" dxfId="9367" priority="8775" percent="1" rank="10"/>
  </conditionalFormatting>
  <conditionalFormatting sqref="L82">
    <cfRule type="top10" dxfId="9366" priority="8776" percent="1" rank="10"/>
    <cfRule type="cellIs" dxfId="9365" priority="8777" operator="lessThan">
      <formula>0.96</formula>
    </cfRule>
    <cfRule type="top10" dxfId="9364" priority="8778" rank="10"/>
    <cfRule type="top10" dxfId="9363" priority="8779" percent="1" rank="10"/>
  </conditionalFormatting>
  <conditionalFormatting sqref="L82">
    <cfRule type="top10" dxfId="9362" priority="8780" percent="1" rank="10"/>
    <cfRule type="cellIs" dxfId="9361" priority="8781" operator="between">
      <formula>0.95</formula>
      <formula>1</formula>
    </cfRule>
    <cfRule type="top10" dxfId="9360" priority="8782" percent="1" rank="10"/>
    <cfRule type="cellIs" dxfId="9359" priority="8783" operator="lessThan">
      <formula>0.96</formula>
    </cfRule>
    <cfRule type="top10" dxfId="9358" priority="8784" rank="10"/>
    <cfRule type="top10" dxfId="9357" priority="8785" percent="1" rank="10"/>
  </conditionalFormatting>
  <conditionalFormatting sqref="L82">
    <cfRule type="cellIs" dxfId="9356" priority="8786" operator="between">
      <formula>0.95</formula>
      <formula>1</formula>
    </cfRule>
    <cfRule type="top10" dxfId="9355" priority="8787" percent="1" rank="10"/>
    <cfRule type="cellIs" dxfId="9354" priority="8788" operator="lessThan">
      <formula>0.96</formula>
    </cfRule>
    <cfRule type="top10" dxfId="9353" priority="8789" rank="10"/>
    <cfRule type="top10" dxfId="9352" priority="8790" percent="1" rank="10"/>
  </conditionalFormatting>
  <conditionalFormatting sqref="L82">
    <cfRule type="top10" dxfId="9351" priority="8791" percent="1" rank="10"/>
    <cfRule type="top10" dxfId="9350" priority="8792" percent="1" rank="10"/>
    <cfRule type="cellIs" dxfId="9349" priority="8793" operator="between">
      <formula>0.95</formula>
      <formula>1</formula>
    </cfRule>
    <cfRule type="top10" dxfId="9348" priority="8794" rank="10"/>
    <cfRule type="top10" dxfId="9347" priority="8795" rank="10"/>
    <cfRule type="cellIs" dxfId="9346" priority="8796" operator="lessThan">
      <formula>0.99</formula>
    </cfRule>
    <cfRule type="top10" dxfId="9345" priority="8797" rank="10"/>
    <cfRule type="cellIs" dxfId="9344" priority="8798" operator="greaterThan">
      <formula>0.99</formula>
    </cfRule>
    <cfRule type="top10" dxfId="9343" priority="8799" percent="1" rank="10"/>
    <cfRule type="top10" dxfId="9342" priority="8800" rank="10"/>
    <cfRule type="cellIs" dxfId="9341" priority="8801" operator="lessThan">
      <formula>0.96</formula>
    </cfRule>
    <cfRule type="cellIs" dxfId="9340" priority="8802" operator="between">
      <formula>0.95</formula>
      <formula>1</formula>
    </cfRule>
    <cfRule type="cellIs" dxfId="9339" priority="8803" operator="between">
      <formula>0.95</formula>
      <formula>1</formula>
    </cfRule>
    <cfRule type="top10" dxfId="9338" priority="8804" percent="1" rank="10"/>
    <cfRule type="top10" dxfId="9337" priority="8805" percent="1" rank="10"/>
    <cfRule type="cellIs" dxfId="9336" priority="8806" operator="lessThan">
      <formula>0.96</formula>
    </cfRule>
    <cfRule type="top10" dxfId="9335" priority="8807" percent="1" rank="10"/>
  </conditionalFormatting>
  <conditionalFormatting sqref="L82">
    <cfRule type="top10" dxfId="9334" priority="8808" percent="1" rank="10"/>
    <cfRule type="top10" dxfId="9333" priority="8809" percent="1" rank="10"/>
  </conditionalFormatting>
  <conditionalFormatting sqref="L82">
    <cfRule type="cellIs" dxfId="9332" priority="8810" operator="between">
      <formula>0.95</formula>
      <formula>1</formula>
    </cfRule>
    <cfRule type="cellIs" dxfId="9331" priority="8811" operator="between">
      <formula>0.95</formula>
      <formula>1</formula>
    </cfRule>
    <cfRule type="top10" dxfId="9330" priority="8812" percent="1" rank="10"/>
    <cfRule type="cellIs" dxfId="9329" priority="8813" operator="lessThan">
      <formula>0.96</formula>
    </cfRule>
    <cfRule type="top10" dxfId="9328" priority="8814" rank="10"/>
    <cfRule type="top10" dxfId="9327" priority="8815" percent="1" rank="10"/>
  </conditionalFormatting>
  <conditionalFormatting sqref="L82">
    <cfRule type="top10" dxfId="9326" priority="8816" percent="1" rank="10"/>
    <cfRule type="cellIs" dxfId="9325" priority="8817" operator="greaterThan">
      <formula>0.99</formula>
    </cfRule>
    <cfRule type="top10" dxfId="9324" priority="8818" rank="10"/>
    <cfRule type="top10" dxfId="9323" priority="8819" rank="10"/>
    <cfRule type="cellIs" dxfId="9322" priority="8820" operator="lessThan">
      <formula>0.99</formula>
    </cfRule>
    <cfRule type="top10" dxfId="9321" priority="8821" rank="10"/>
    <cfRule type="cellIs" dxfId="9320" priority="8822" operator="greaterThan">
      <formula>0.99</formula>
    </cfRule>
    <cfRule type="top10" dxfId="9319" priority="8823" percent="1" rank="10"/>
    <cfRule type="top10" dxfId="9318" priority="8824" rank="10"/>
    <cfRule type="cellIs" dxfId="9317" priority="8825" operator="lessThan">
      <formula>0.96</formula>
    </cfRule>
    <cfRule type="cellIs" dxfId="9316" priority="8826" operator="between">
      <formula>0.95</formula>
      <formula>1</formula>
    </cfRule>
    <cfRule type="cellIs" dxfId="9315" priority="8827" operator="between">
      <formula>0.95</formula>
      <formula>1</formula>
    </cfRule>
    <cfRule type="top10" dxfId="9314" priority="8828" percent="1" rank="10"/>
    <cfRule type="top10" dxfId="9313" priority="8829" percent="1" rank="10"/>
    <cfRule type="cellIs" dxfId="9312" priority="8830" operator="lessThan">
      <formula>0.96</formula>
    </cfRule>
    <cfRule type="top10" dxfId="9311" priority="8831" percent="1" rank="10"/>
  </conditionalFormatting>
  <conditionalFormatting sqref="L82">
    <cfRule type="top10" dxfId="9310" priority="8832" percent="1" rank="10"/>
    <cfRule type="cellIs" dxfId="9309" priority="8833" operator="between">
      <formula>0.95</formula>
      <formula>1</formula>
    </cfRule>
    <cfRule type="top10" dxfId="9308" priority="8834" rank="10"/>
    <cfRule type="top10" dxfId="9307" priority="8835" rank="10"/>
    <cfRule type="cellIs" dxfId="9306" priority="8836" operator="lessThan">
      <formula>0.99</formula>
    </cfRule>
    <cfRule type="top10" dxfId="9305" priority="8837" rank="10"/>
    <cfRule type="cellIs" dxfId="9304" priority="8838" operator="greaterThan">
      <formula>0.99</formula>
    </cfRule>
    <cfRule type="top10" dxfId="9303" priority="8839" percent="1" rank="10"/>
    <cfRule type="top10" dxfId="9302" priority="8840" rank="10"/>
    <cfRule type="cellIs" dxfId="9301" priority="8841" operator="lessThan">
      <formula>0.96</formula>
    </cfRule>
    <cfRule type="cellIs" dxfId="9300" priority="8842" operator="between">
      <formula>0.95</formula>
      <formula>1</formula>
    </cfRule>
    <cfRule type="cellIs" dxfId="9299" priority="8843" operator="between">
      <formula>0.95</formula>
      <formula>1</formula>
    </cfRule>
    <cfRule type="top10" dxfId="9298" priority="8844" percent="1" rank="10"/>
    <cfRule type="top10" dxfId="9297" priority="8845" percent="1" rank="10"/>
    <cfRule type="cellIs" dxfId="9296" priority="8846" operator="lessThan">
      <formula>0.96</formula>
    </cfRule>
    <cfRule type="top10" dxfId="9295" priority="8847" percent="1" rank="10"/>
  </conditionalFormatting>
  <conditionalFormatting sqref="L82">
    <cfRule type="cellIs" dxfId="9294" priority="8430" operator="between">
      <formula>0.95</formula>
      <formula>1</formula>
    </cfRule>
    <cfRule type="cellIs" dxfId="9293" priority="8432" operator="between">
      <formula>0.95</formula>
      <formula>1</formula>
    </cfRule>
    <cfRule type="cellIs" dxfId="9292" priority="8433" operator="between">
      <formula>0.95</formula>
      <formula>1</formula>
    </cfRule>
  </conditionalFormatting>
  <conditionalFormatting sqref="L59 L62:L63">
    <cfRule type="cellIs" dxfId="9291" priority="8429" operator="between">
      <formula>0.95</formula>
      <formula>1</formula>
    </cfRule>
  </conditionalFormatting>
  <conditionalFormatting sqref="L59 L62:L63">
    <cfRule type="cellIs" dxfId="9290" priority="8412" operator="greaterThan">
      <formula>0.99</formula>
    </cfRule>
    <cfRule type="cellIs" dxfId="9289" priority="8428" operator="greaterThan">
      <formula>0.99</formula>
    </cfRule>
  </conditionalFormatting>
  <conditionalFormatting sqref="L59 L62:L63">
    <cfRule type="cellIs" dxfId="9288" priority="8422" operator="greaterThan">
      <formula>0.99</formula>
    </cfRule>
    <cfRule type="cellIs" dxfId="9287" priority="8423" operator="between">
      <formula>0.95</formula>
      <formula>1</formula>
    </cfRule>
    <cfRule type="cellIs" dxfId="9286" priority="8424" operator="lessThan">
      <formula>0.96</formula>
    </cfRule>
    <cfRule type="cellIs" dxfId="9285" priority="8425" operator="greaterThan">
      <formula>0.99</formula>
    </cfRule>
    <cfRule type="cellIs" dxfId="9284" priority="8426" operator="between">
      <formula>0.95</formula>
      <formula>1</formula>
    </cfRule>
    <cfRule type="cellIs" dxfId="9283" priority="8427" operator="lessThan">
      <formula>0.96</formula>
    </cfRule>
  </conditionalFormatting>
  <conditionalFormatting sqref="L59 L62:L63">
    <cfRule type="cellIs" dxfId="9282" priority="8420" operator="greaterThan">
      <formula>0.99</formula>
    </cfRule>
    <cfRule type="cellIs" dxfId="9281" priority="8421" operator="between">
      <formula>0.95</formula>
      <formula>1</formula>
    </cfRule>
  </conditionalFormatting>
  <conditionalFormatting sqref="L59 L62:L63">
    <cfRule type="cellIs" dxfId="9280" priority="8419" operator="lessThan">
      <formula>0.96</formula>
    </cfRule>
  </conditionalFormatting>
  <conditionalFormatting sqref="L59 L62:L63">
    <cfRule type="cellIs" dxfId="9279" priority="8414" operator="greaterThan">
      <formula>0.99</formula>
    </cfRule>
    <cfRule type="cellIs" dxfId="9278" priority="8415" operator="between">
      <formula>0.95</formula>
      <formula>1</formula>
    </cfRule>
    <cfRule type="cellIs" dxfId="9277" priority="8416" operator="lessThan">
      <formula>0.96</formula>
    </cfRule>
    <cfRule type="cellIs" dxfId="9276" priority="8417" operator="greaterThan">
      <formula>0.99</formula>
    </cfRule>
    <cfRule type="cellIs" dxfId="9275" priority="8418" operator="lessThan">
      <formula>0.96</formula>
    </cfRule>
  </conditionalFormatting>
  <conditionalFormatting sqref="L59 L62:L63">
    <cfRule type="cellIs" dxfId="9274" priority="8413" operator="greaterThan">
      <formula>0.99</formula>
    </cfRule>
  </conditionalFormatting>
  <conditionalFormatting sqref="L81">
    <cfRule type="cellIs" dxfId="9273" priority="7558" operator="greaterThan">
      <formula>0.99</formula>
    </cfRule>
    <cfRule type="cellIs" dxfId="9272" priority="7980" operator="greaterThan">
      <formula>0.99</formula>
    </cfRule>
    <cfRule type="cellIs" dxfId="9271" priority="8411" operator="greaterThan">
      <formula>0.99</formula>
    </cfRule>
  </conditionalFormatting>
  <conditionalFormatting sqref="L81">
    <cfRule type="cellIs" dxfId="9270" priority="8405" operator="greaterThan">
      <formula>0.99</formula>
    </cfRule>
    <cfRule type="cellIs" dxfId="9269" priority="8406" operator="between">
      <formula>0.95</formula>
      <formula>1</formula>
    </cfRule>
    <cfRule type="cellIs" dxfId="9268" priority="8407" operator="lessThan">
      <formula>0.96</formula>
    </cfRule>
    <cfRule type="cellIs" dxfId="9267" priority="8408" operator="greaterThan">
      <formula>0.99</formula>
    </cfRule>
    <cfRule type="cellIs" dxfId="9266" priority="8409" operator="between">
      <formula>0.95</formula>
      <formula>1</formula>
    </cfRule>
    <cfRule type="cellIs" dxfId="9265" priority="8410" operator="lessThan">
      <formula>0.96</formula>
    </cfRule>
  </conditionalFormatting>
  <conditionalFormatting sqref="L81">
    <cfRule type="cellIs" dxfId="9264" priority="8403" operator="greaterThan">
      <formula>0.99</formula>
    </cfRule>
    <cfRule type="cellIs" dxfId="9263" priority="8404" operator="between">
      <formula>0.95</formula>
      <formula>1</formula>
    </cfRule>
  </conditionalFormatting>
  <conditionalFormatting sqref="L81">
    <cfRule type="cellIs" dxfId="9262" priority="8402" operator="lessThan">
      <formula>0.96</formula>
    </cfRule>
  </conditionalFormatting>
  <conditionalFormatting sqref="L81">
    <cfRule type="cellIs" dxfId="9261" priority="8397" operator="greaterThan">
      <formula>0.99</formula>
    </cfRule>
    <cfRule type="cellIs" dxfId="9260" priority="8398" operator="between">
      <formula>0.95</formula>
      <formula>1</formula>
    </cfRule>
    <cfRule type="cellIs" dxfId="9259" priority="8399" operator="lessThan">
      <formula>0.96</formula>
    </cfRule>
    <cfRule type="cellIs" dxfId="9258" priority="8400" operator="greaterThan">
      <formula>0.99</formula>
    </cfRule>
    <cfRule type="cellIs" dxfId="9257" priority="8401" operator="lessThan">
      <formula>0.96</formula>
    </cfRule>
  </conditionalFormatting>
  <conditionalFormatting sqref="L81">
    <cfRule type="cellIs" dxfId="9256" priority="8158" operator="greaterThan">
      <formula>0.99</formula>
    </cfRule>
    <cfRule type="cellIs" dxfId="9255" priority="8159" operator="between">
      <formula>0.95</formula>
      <formula>1</formula>
    </cfRule>
    <cfRule type="cellIs" dxfId="9254" priority="8160" operator="lessThan">
      <formula>0.96</formula>
    </cfRule>
    <cfRule type="cellIs" dxfId="9253" priority="8161" operator="greaterThan">
      <formula>0.99</formula>
    </cfRule>
    <cfRule type="cellIs" dxfId="9252" priority="8162" operator="between">
      <formula>0.95</formula>
      <formula>1</formula>
    </cfRule>
    <cfRule type="cellIs" dxfId="9251" priority="8163" operator="lessThan">
      <formula>0.96</formula>
    </cfRule>
    <cfRule type="cellIs" dxfId="9250" priority="8164" operator="greaterThan">
      <formula>0.99</formula>
    </cfRule>
    <cfRule type="cellIs" dxfId="9249" priority="8165" operator="between">
      <formula>0.95</formula>
      <formula>1</formula>
    </cfRule>
    <cfRule type="cellIs" dxfId="9248" priority="8166" operator="greaterThan">
      <formula>0.99</formula>
    </cfRule>
    <cfRule type="cellIs" dxfId="9247" priority="8167" operator="between">
      <formula>0.95</formula>
      <formula>1</formula>
    </cfRule>
    <cfRule type="cellIs" dxfId="9246" priority="8168" operator="lessThan">
      <formula>0.96</formula>
    </cfRule>
    <cfRule type="cellIs" dxfId="9245" priority="8169" operator="lessThan">
      <formula>0</formula>
    </cfRule>
    <cfRule type="cellIs" dxfId="9244" priority="8170" operator="greaterThan">
      <formula>0.99</formula>
    </cfRule>
    <cfRule type="cellIs" dxfId="9243" priority="8171" operator="between">
      <formula>0.95</formula>
      <formula>1</formula>
    </cfRule>
    <cfRule type="cellIs" dxfId="9242" priority="8172" operator="lessThan">
      <formula>0.96</formula>
    </cfRule>
    <cfRule type="cellIs" dxfId="9241" priority="8173" operator="greaterThan">
      <formula>0.99</formula>
    </cfRule>
    <cfRule type="cellIs" dxfId="9240" priority="8174" operator="between">
      <formula>0.95</formula>
      <formula>1</formula>
    </cfRule>
    <cfRule type="cellIs" dxfId="9239" priority="8175" operator="lessThan">
      <formula>0.96</formula>
    </cfRule>
    <cfRule type="cellIs" dxfId="9238" priority="8176" operator="greaterThan">
      <formula>0.99</formula>
    </cfRule>
    <cfRule type="cellIs" dxfId="9237" priority="8177" operator="between">
      <formula>0.95</formula>
      <formula>1</formula>
    </cfRule>
    <cfRule type="cellIs" dxfId="9236" priority="8178" operator="lessThan">
      <formula>0.96</formula>
    </cfRule>
    <cfRule type="cellIs" dxfId="9235" priority="8179" operator="lessThan">
      <formula>0.96</formula>
    </cfRule>
    <cfRule type="cellIs" dxfId="9234" priority="8180" operator="greaterThan">
      <formula>0.99</formula>
    </cfRule>
    <cfRule type="cellIs" dxfId="9233" priority="8181" operator="between">
      <formula>0.95</formula>
      <formula>1</formula>
    </cfRule>
    <cfRule type="cellIs" dxfId="9232" priority="8182" operator="lessThan">
      <formula>0.96</formula>
    </cfRule>
  </conditionalFormatting>
  <conditionalFormatting sqref="L81">
    <cfRule type="cellIs" dxfId="9231" priority="8155" operator="lessThan">
      <formula>0.96</formula>
    </cfRule>
    <cfRule type="cellIs" dxfId="9230" priority="8156" operator="between">
      <formula>0.95</formula>
      <formula>0.99</formula>
    </cfRule>
    <cfRule type="cellIs" dxfId="9229" priority="8157" operator="between">
      <formula>0.95</formula>
      <formula>1</formula>
    </cfRule>
  </conditionalFormatting>
  <conditionalFormatting sqref="L81">
    <cfRule type="cellIs" dxfId="9228" priority="8151" operator="greaterThan">
      <formula>0.99</formula>
    </cfRule>
    <cfRule type="cellIs" dxfId="9227" priority="8152" operator="between">
      <formula>0.95</formula>
      <formula>1</formula>
    </cfRule>
    <cfRule type="cellIs" dxfId="9226" priority="8153" operator="between">
      <formula>0.95</formula>
      <formula>1</formula>
    </cfRule>
    <cfRule type="cellIs" dxfId="9225" priority="8154" operator="lessThan">
      <formula>0.95</formula>
    </cfRule>
  </conditionalFormatting>
  <conditionalFormatting sqref="L81">
    <cfRule type="cellIs" dxfId="9224" priority="8146" operator="greaterThan">
      <formula>0.99</formula>
    </cfRule>
    <cfRule type="cellIs" dxfId="9223" priority="8147" operator="between">
      <formula>0.95</formula>
      <formula>1</formula>
    </cfRule>
    <cfRule type="cellIs" dxfId="9222" priority="8148" operator="lessThan">
      <formula>0.95</formula>
    </cfRule>
    <cfRule type="cellIs" dxfId="9221" priority="8149" operator="lessThan">
      <formula>0.95</formula>
    </cfRule>
    <cfRule type="cellIs" dxfId="9220" priority="8150" operator="lessThan">
      <formula>0.95</formula>
    </cfRule>
  </conditionalFormatting>
  <conditionalFormatting sqref="L81">
    <cfRule type="cellIs" dxfId="9219" priority="8140" operator="greaterThan">
      <formula>0.99</formula>
    </cfRule>
    <cfRule type="cellIs" dxfId="9218" priority="8141" operator="between">
      <formula>0.95</formula>
      <formula>1</formula>
    </cfRule>
    <cfRule type="cellIs" dxfId="9217" priority="8142" operator="lessThan">
      <formula>0.96</formula>
    </cfRule>
    <cfRule type="cellIs" dxfId="9216" priority="8143" operator="greaterThan">
      <formula>0.99</formula>
    </cfRule>
    <cfRule type="cellIs" dxfId="9215" priority="8144" operator="between">
      <formula>0.95</formula>
      <formula>1</formula>
    </cfRule>
    <cfRule type="cellIs" dxfId="9214" priority="8145" operator="greaterThan">
      <formula>0.99</formula>
    </cfRule>
  </conditionalFormatting>
  <conditionalFormatting sqref="L81">
    <cfRule type="cellIs" dxfId="9213" priority="8137" operator="greaterThan">
      <formula>0.99</formula>
    </cfRule>
    <cfRule type="cellIs" dxfId="9212" priority="8138" operator="between">
      <formula>0.95</formula>
      <formula>0.99</formula>
    </cfRule>
    <cfRule type="cellIs" dxfId="9211" priority="8139" operator="greaterThan">
      <formula>0.96</formula>
    </cfRule>
  </conditionalFormatting>
  <conditionalFormatting sqref="L81">
    <cfRule type="cellIs" dxfId="9210" priority="8127" operator="greaterThan">
      <formula>0.99</formula>
    </cfRule>
    <cfRule type="cellIs" dxfId="9209" priority="8128" operator="greaterThan">
      <formula>0.99</formula>
    </cfRule>
    <cfRule type="cellIs" dxfId="9208" priority="8129" operator="between">
      <formula>0.95</formula>
      <formula>1</formula>
    </cfRule>
    <cfRule type="cellIs" dxfId="9207" priority="8130" operator="lessThan">
      <formula>0.96</formula>
    </cfRule>
    <cfRule type="cellIs" dxfId="9206" priority="8131" operator="greaterThan">
      <formula>0.99</formula>
    </cfRule>
    <cfRule type="cellIs" dxfId="9205" priority="8132" operator="between">
      <formula>0.95</formula>
      <formula>1</formula>
    </cfRule>
    <cfRule type="cellIs" dxfId="9204" priority="8133" operator="lessThan">
      <formula>0.96</formula>
    </cfRule>
    <cfRule type="cellIs" dxfId="9203" priority="8134" operator="greaterThan">
      <formula>0.99</formula>
    </cfRule>
    <cfRule type="cellIs" dxfId="9202" priority="8135" operator="between">
      <formula>0.95</formula>
      <formula>1</formula>
    </cfRule>
    <cfRule type="cellIs" dxfId="9201" priority="8136" operator="lessThan">
      <formula>0.96</formula>
    </cfRule>
  </conditionalFormatting>
  <conditionalFormatting sqref="L81">
    <cfRule type="cellIs" dxfId="9200" priority="8122" operator="greaterThan">
      <formula>0.99</formula>
    </cfRule>
    <cfRule type="cellIs" dxfId="9199" priority="8123" operator="between">
      <formula>0.95</formula>
      <formula>1</formula>
    </cfRule>
    <cfRule type="cellIs" dxfId="9198" priority="8124" operator="lessThan">
      <formula>0.96</formula>
    </cfRule>
    <cfRule type="cellIs" dxfId="9197" priority="8125" operator="greaterThan">
      <formula>0.99</formula>
    </cfRule>
    <cfRule type="cellIs" dxfId="9196" priority="8126" operator="between">
      <formula>0.95</formula>
      <formula>1</formula>
    </cfRule>
  </conditionalFormatting>
  <conditionalFormatting sqref="L81">
    <cfRule type="cellIs" dxfId="9195" priority="8119" operator="greaterThan">
      <formula>0.99</formula>
    </cfRule>
    <cfRule type="cellIs" dxfId="9194" priority="8120" operator="between">
      <formula>0.95</formula>
      <formula>1</formula>
    </cfRule>
    <cfRule type="cellIs" dxfId="9193" priority="8121" operator="greaterThan">
      <formula>0.99</formula>
    </cfRule>
  </conditionalFormatting>
  <conditionalFormatting sqref="L81">
    <cfRule type="cellIs" dxfId="9192" priority="8111" operator="greaterThan">
      <formula>0.99</formula>
    </cfRule>
    <cfRule type="cellIs" dxfId="9191" priority="8112" operator="between">
      <formula>0.95</formula>
      <formula>1</formula>
    </cfRule>
    <cfRule type="cellIs" dxfId="9190" priority="8113" operator="lessThan">
      <formula>0.96</formula>
    </cfRule>
    <cfRule type="cellIs" dxfId="9189" priority="8114" operator="lessThan">
      <formula>0.96</formula>
    </cfRule>
    <cfRule type="cellIs" dxfId="9188" priority="8115" operator="greaterThan">
      <formula>0.99</formula>
    </cfRule>
    <cfRule type="cellIs" dxfId="9187" priority="8116" operator="greaterThan">
      <formula>0.99</formula>
    </cfRule>
    <cfRule type="cellIs" dxfId="9186" priority="8117" operator="between">
      <formula>0.95</formula>
      <formula>1</formula>
    </cfRule>
    <cfRule type="cellIs" dxfId="9185" priority="8118" operator="lessThan">
      <formula>0.96</formula>
    </cfRule>
  </conditionalFormatting>
  <conditionalFormatting sqref="L81">
    <cfRule type="cellIs" dxfId="9184" priority="8107" operator="lessThan">
      <formula>0.96</formula>
    </cfRule>
    <cfRule type="cellIs" dxfId="9183" priority="8108" operator="between">
      <formula>0.95</formula>
      <formula>0.99</formula>
    </cfRule>
    <cfRule type="cellIs" dxfId="9182" priority="8109" operator="between">
      <formula>0.95</formula>
      <formula>1</formula>
    </cfRule>
    <cfRule type="cellIs" dxfId="9181" priority="8110" operator="between">
      <formula>0.95</formula>
      <formula>0.99</formula>
    </cfRule>
  </conditionalFormatting>
  <conditionalFormatting sqref="L81">
    <cfRule type="cellIs" dxfId="9180" priority="8103" operator="greaterThan">
      <formula>0.99</formula>
    </cfRule>
    <cfRule type="cellIs" dxfId="9179" priority="8104" operator="between">
      <formula>0.95</formula>
      <formula>1</formula>
    </cfRule>
    <cfRule type="cellIs" dxfId="9178" priority="8105" operator="lessThan">
      <formula>0.96</formula>
    </cfRule>
    <cfRule type="cellIs" dxfId="9177" priority="8106" operator="lessThan">
      <formula>0.95</formula>
    </cfRule>
  </conditionalFormatting>
  <conditionalFormatting sqref="L81">
    <cfRule type="cellIs" dxfId="9176" priority="8099" operator="greaterThan">
      <formula>0.99</formula>
    </cfRule>
    <cfRule type="cellIs" dxfId="9175" priority="8100" operator="between">
      <formula>0.95</formula>
      <formula>1</formula>
    </cfRule>
    <cfRule type="cellIs" dxfId="9174" priority="8101" operator="lessThan">
      <formula>0.96</formula>
    </cfRule>
    <cfRule type="cellIs" dxfId="9173" priority="8102" operator="lessThan">
      <formula>0.96</formula>
    </cfRule>
  </conditionalFormatting>
  <conditionalFormatting sqref="L81">
    <cfRule type="cellIs" dxfId="9172" priority="8090" operator="greaterThan">
      <formula>0.99</formula>
    </cfRule>
    <cfRule type="cellIs" dxfId="9171" priority="8091" operator="between">
      <formula>0.95</formula>
      <formula>1</formula>
    </cfRule>
    <cfRule type="cellIs" dxfId="9170" priority="8092" operator="lessThan">
      <formula>0.96</formula>
    </cfRule>
    <cfRule type="cellIs" dxfId="9169" priority="8093" operator="greaterThan">
      <formula>0.99</formula>
    </cfRule>
    <cfRule type="cellIs" dxfId="9168" priority="8094" operator="between">
      <formula>0.95</formula>
      <formula>1</formula>
    </cfRule>
    <cfRule type="cellIs" dxfId="9167" priority="8095" operator="between">
      <formula>0.95</formula>
      <formula>0</formula>
    </cfRule>
    <cfRule type="cellIs" dxfId="9166" priority="8096" operator="greaterThan">
      <formula>0.99</formula>
    </cfRule>
    <cfRule type="cellIs" dxfId="9165" priority="8097" operator="between">
      <formula>0.95</formula>
      <formula>1</formula>
    </cfRule>
    <cfRule type="cellIs" dxfId="9164" priority="8098" operator="lessThan">
      <formula>0.96</formula>
    </cfRule>
  </conditionalFormatting>
  <conditionalFormatting sqref="L81">
    <cfRule type="cellIs" dxfId="9163" priority="8089" operator="between">
      <formula>0.95</formula>
      <formula>1</formula>
    </cfRule>
  </conditionalFormatting>
  <conditionalFormatting sqref="L81">
    <cfRule type="cellIs" dxfId="9162" priority="8086" operator="greaterThan">
      <formula>0.95</formula>
    </cfRule>
    <cfRule type="cellIs" dxfId="9161" priority="8087" operator="between">
      <formula>0.95</formula>
      <formula>1</formula>
    </cfRule>
    <cfRule type="cellIs" dxfId="9160" priority="8088" operator="lessThan">
      <formula>0.96</formula>
    </cfRule>
  </conditionalFormatting>
  <conditionalFormatting sqref="L81">
    <cfRule type="cellIs" dxfId="9159" priority="8085" operator="greaterThan">
      <formula>0.99</formula>
    </cfRule>
  </conditionalFormatting>
  <conditionalFormatting sqref="L81">
    <cfRule type="cellIs" dxfId="9158" priority="8079" operator="greaterThan">
      <formula>0.99</formula>
    </cfRule>
    <cfRule type="cellIs" dxfId="9157" priority="8080" operator="between">
      <formula>0.95</formula>
      <formula>1</formula>
    </cfRule>
    <cfRule type="cellIs" dxfId="9156" priority="8081" operator="lessThan">
      <formula>0.96</formula>
    </cfRule>
    <cfRule type="cellIs" dxfId="9155" priority="8082" operator="lessThan">
      <formula>0.96</formula>
    </cfRule>
    <cfRule type="cellIs" dxfId="9154" priority="8083" operator="between">
      <formula>0.95</formula>
      <formula>1</formula>
    </cfRule>
    <cfRule type="cellIs" dxfId="9153" priority="8084" operator="lessThan">
      <formula>0.96</formula>
    </cfRule>
  </conditionalFormatting>
  <conditionalFormatting sqref="L81">
    <cfRule type="cellIs" dxfId="9152" priority="8072" operator="lessThan">
      <formula>0.96</formula>
    </cfRule>
    <cfRule type="cellIs" dxfId="9151" priority="8073" operator="greaterThan">
      <formula>0.99</formula>
    </cfRule>
    <cfRule type="cellIs" dxfId="9150" priority="8074" operator="greaterThan">
      <formula>0.99</formula>
    </cfRule>
    <cfRule type="cellIs" dxfId="9149" priority="8075" operator="between">
      <formula>0.95</formula>
      <formula>1</formula>
    </cfRule>
    <cfRule type="cellIs" dxfId="9148" priority="8076" operator="greaterThan">
      <formula>0.99</formula>
    </cfRule>
    <cfRule type="cellIs" dxfId="9147" priority="8077" operator="between">
      <formula>0.95</formula>
      <formula>1</formula>
    </cfRule>
    <cfRule type="cellIs" dxfId="9146" priority="8078" operator="lessThan">
      <formula>0.96</formula>
    </cfRule>
  </conditionalFormatting>
  <conditionalFormatting sqref="L81">
    <cfRule type="cellIs" dxfId="9145" priority="8070" operator="lessThan">
      <formula>0.96</formula>
    </cfRule>
    <cfRule type="cellIs" dxfId="9144" priority="8071" operator="lessThan">
      <formula>0.96</formula>
    </cfRule>
  </conditionalFormatting>
  <conditionalFormatting sqref="L81">
    <cfRule type="cellIs" dxfId="9143" priority="8063" operator="lessThan">
      <formula>0.96</formula>
    </cfRule>
    <cfRule type="cellIs" dxfId="9142" priority="8064" operator="greaterThan">
      <formula>0.99</formula>
    </cfRule>
    <cfRule type="cellIs" dxfId="9141" priority="8065" operator="between">
      <formula>0.95</formula>
      <formula>1</formula>
    </cfRule>
    <cfRule type="cellIs" dxfId="9140" priority="8066" operator="lessThan">
      <formula>0.96</formula>
    </cfRule>
    <cfRule type="cellIs" dxfId="9139" priority="8067" operator="greaterThan">
      <formula>0.99</formula>
    </cfRule>
    <cfRule type="cellIs" dxfId="9138" priority="8068" operator="between">
      <formula>0.95</formula>
      <formula>1</formula>
    </cfRule>
    <cfRule type="cellIs" dxfId="9137" priority="8069" operator="lessThan">
      <formula>0.96</formula>
    </cfRule>
  </conditionalFormatting>
  <conditionalFormatting sqref="L81">
    <cfRule type="cellIs" dxfId="9136" priority="8059" operator="between">
      <formula>0.95</formula>
      <formula>1</formula>
    </cfRule>
    <cfRule type="cellIs" dxfId="9135" priority="8060" operator="greaterThan">
      <formula>0.99</formula>
    </cfRule>
    <cfRule type="cellIs" dxfId="9134" priority="8061" operator="between">
      <formula>0.95</formula>
      <formula>1</formula>
    </cfRule>
    <cfRule type="cellIs" dxfId="9133" priority="8062" operator="lessThan">
      <formula>0.96</formula>
    </cfRule>
  </conditionalFormatting>
  <conditionalFormatting sqref="L81">
    <cfRule type="cellIs" dxfId="9132" priority="8056" operator="greaterThan">
      <formula>0.99</formula>
    </cfRule>
    <cfRule type="cellIs" dxfId="9131" priority="8057" operator="greaterThan">
      <formula>0.99</formula>
    </cfRule>
    <cfRule type="cellIs" dxfId="9130" priority="8058" operator="lessThan">
      <formula>0.96</formula>
    </cfRule>
  </conditionalFormatting>
  <conditionalFormatting sqref="L81">
    <cfRule type="cellIs" dxfId="9129" priority="8055" operator="between">
      <formula>0.99</formula>
      <formula>1</formula>
    </cfRule>
  </conditionalFormatting>
  <conditionalFormatting sqref="L81">
    <cfRule type="cellIs" dxfId="9128" priority="8053" operator="greaterThan">
      <formula>0</formula>
    </cfRule>
    <cfRule type="cellIs" dxfId="9127" priority="8054" operator="lessThan">
      <formula>0</formula>
    </cfRule>
  </conditionalFormatting>
  <conditionalFormatting sqref="L81">
    <cfRule type="cellIs" dxfId="9126" priority="8051" operator="greaterThan">
      <formula>0.99</formula>
    </cfRule>
    <cfRule type="cellIs" dxfId="9125" priority="8052" operator="greaterThan">
      <formula>0.99</formula>
    </cfRule>
  </conditionalFormatting>
  <conditionalFormatting sqref="L81">
    <cfRule type="cellIs" dxfId="9124" priority="8043" operator="greaterThan">
      <formula>0.99</formula>
    </cfRule>
    <cfRule type="cellIs" dxfId="9123" priority="8044" operator="between">
      <formula>0.95</formula>
      <formula>1</formula>
    </cfRule>
    <cfRule type="cellIs" dxfId="9122" priority="8045" operator="greaterThan">
      <formula>0.99</formula>
    </cfRule>
    <cfRule type="cellIs" dxfId="9121" priority="8046" operator="between">
      <formula>0.95</formula>
      <formula>1</formula>
    </cfRule>
    <cfRule type="cellIs" dxfId="9120" priority="8047" operator="lessThan">
      <formula>0.96</formula>
    </cfRule>
    <cfRule type="cellIs" dxfId="9119" priority="8048" operator="greaterThan">
      <formula>0.99</formula>
    </cfRule>
    <cfRule type="cellIs" dxfId="9118" priority="8049" operator="between">
      <formula>0.95</formula>
      <formula>1</formula>
    </cfRule>
    <cfRule type="cellIs" dxfId="9117" priority="8050" operator="lessThan">
      <formula>0.96</formula>
    </cfRule>
  </conditionalFormatting>
  <conditionalFormatting sqref="L81">
    <cfRule type="cellIs" dxfId="9116" priority="8041" operator="between">
      <formula>0.95</formula>
      <formula>1</formula>
    </cfRule>
    <cfRule type="cellIs" dxfId="9115" priority="8042" operator="lessThan">
      <formula>0.96</formula>
    </cfRule>
  </conditionalFormatting>
  <conditionalFormatting sqref="L81">
    <cfRule type="cellIs" dxfId="9114" priority="8034" operator="greaterThan">
      <formula>0.99</formula>
    </cfRule>
    <cfRule type="cellIs" dxfId="9113" priority="8035" operator="greaterThan">
      <formula>0.99</formula>
    </cfRule>
    <cfRule type="cellIs" dxfId="9112" priority="8036" operator="between">
      <formula>0.95</formula>
      <formula>1</formula>
    </cfRule>
    <cfRule type="cellIs" dxfId="9111" priority="8037" operator="lessThan">
      <formula>0.96</formula>
    </cfRule>
    <cfRule type="cellIs" dxfId="9110" priority="8038" operator="greaterThan">
      <formula>0.99</formula>
    </cfRule>
    <cfRule type="cellIs" dxfId="9109" priority="8039" operator="between">
      <formula>0.95</formula>
      <formula>1</formula>
    </cfRule>
    <cfRule type="cellIs" dxfId="9108" priority="8040" operator="lessThan">
      <formula>0.96</formula>
    </cfRule>
  </conditionalFormatting>
  <conditionalFormatting sqref="L81">
    <cfRule type="cellIs" dxfId="9107" priority="8026" operator="greaterThan">
      <formula>0.99</formula>
    </cfRule>
    <cfRule type="cellIs" dxfId="9106" priority="8027" operator="between">
      <formula>0.95</formula>
      <formula>1</formula>
    </cfRule>
    <cfRule type="cellIs" dxfId="9105" priority="8028" operator="lessThan">
      <formula>0.96</formula>
    </cfRule>
    <cfRule type="cellIs" dxfId="9104" priority="8029" operator="lessThan">
      <formula>0.96</formula>
    </cfRule>
    <cfRule type="cellIs" dxfId="9103" priority="8030" operator="greaterThan">
      <formula>0.99</formula>
    </cfRule>
    <cfRule type="cellIs" dxfId="9102" priority="8031" operator="between">
      <formula>0.95</formula>
      <formula>1</formula>
    </cfRule>
    <cfRule type="cellIs" dxfId="9101" priority="8032" operator="lessThan">
      <formula>0.96</formula>
    </cfRule>
    <cfRule type="cellIs" dxfId="9100" priority="8033" operator="greaterThan">
      <formula>0.99</formula>
    </cfRule>
  </conditionalFormatting>
  <conditionalFormatting sqref="L81">
    <cfRule type="cellIs" dxfId="9099" priority="8022" operator="greaterThan">
      <formula>0.99</formula>
    </cfRule>
    <cfRule type="cellIs" dxfId="9098" priority="8023" operator="greaterThan">
      <formula>0.99</formula>
    </cfRule>
    <cfRule type="cellIs" dxfId="9097" priority="8024" operator="between">
      <formula>0.95</formula>
      <formula>1</formula>
    </cfRule>
    <cfRule type="cellIs" dxfId="9096" priority="8025" operator="lessThan">
      <formula>0.96</formula>
    </cfRule>
  </conditionalFormatting>
  <conditionalFormatting sqref="L81">
    <cfRule type="cellIs" dxfId="9095" priority="8021" operator="greaterThan">
      <formula>0.99</formula>
    </cfRule>
  </conditionalFormatting>
  <conditionalFormatting sqref="L81">
    <cfRule type="cellIs" dxfId="9094" priority="8017" operator="greaterThan">
      <formula>0.99</formula>
    </cfRule>
    <cfRule type="cellIs" dxfId="9093" priority="8018" operator="between">
      <formula>0.95</formula>
      <formula>1</formula>
    </cfRule>
    <cfRule type="cellIs" dxfId="9092" priority="8019" operator="lessThan">
      <formula>0.96</formula>
    </cfRule>
    <cfRule type="cellIs" dxfId="9091" priority="8020" operator="greaterThan">
      <formula>0.96</formula>
    </cfRule>
  </conditionalFormatting>
  <conditionalFormatting sqref="L81">
    <cfRule type="cellIs" dxfId="9090" priority="8010" operator="greaterThan">
      <formula>0.99</formula>
    </cfRule>
    <cfRule type="cellIs" dxfId="9089" priority="8011" operator="between">
      <formula>0.95</formula>
      <formula>1</formula>
    </cfRule>
    <cfRule type="cellIs" dxfId="9088" priority="8012" operator="lessThan">
      <formula>0.96</formula>
    </cfRule>
    <cfRule type="cellIs" dxfId="9087" priority="8013" operator="lessThan">
      <formula>0.96</formula>
    </cfRule>
    <cfRule type="cellIs" dxfId="9086" priority="8014" operator="greaterThan">
      <formula>0.99</formula>
    </cfRule>
    <cfRule type="cellIs" dxfId="9085" priority="8015" operator="between">
      <formula>0.95</formula>
      <formula>1</formula>
    </cfRule>
    <cfRule type="cellIs" dxfId="9084" priority="8016" operator="lessThan">
      <formula>0.96</formula>
    </cfRule>
  </conditionalFormatting>
  <conditionalFormatting sqref="L81">
    <cfRule type="cellIs" dxfId="9083" priority="8005" operator="between">
      <formula>0.96</formula>
      <formula>1</formula>
    </cfRule>
    <cfRule type="cellIs" dxfId="9082" priority="8006" operator="lessThan">
      <formula>0.99</formula>
    </cfRule>
    <cfRule type="cellIs" dxfId="9081" priority="8007" operator="greaterThan">
      <formula>0.99</formula>
    </cfRule>
    <cfRule type="cellIs" dxfId="9080" priority="8008" operator="lessThan">
      <formula>0.99</formula>
    </cfRule>
    <cfRule type="cellIs" dxfId="9079" priority="8009" operator="greaterThan">
      <formula>0.99</formula>
    </cfRule>
  </conditionalFormatting>
  <conditionalFormatting sqref="L81">
    <cfRule type="cellIs" dxfId="9078" priority="8000" operator="between">
      <formula>0.95</formula>
      <formula>1</formula>
    </cfRule>
    <cfRule type="cellIs" dxfId="9077" priority="8001" operator="lessThan">
      <formula>0.96</formula>
    </cfRule>
    <cfRule type="cellIs" dxfId="9076" priority="8002" operator="greaterThan">
      <formula>0.99</formula>
    </cfRule>
    <cfRule type="cellIs" dxfId="9075" priority="8003" operator="between">
      <formula>0.95</formula>
      <formula>1</formula>
    </cfRule>
    <cfRule type="cellIs" dxfId="9074" priority="8004" operator="lessThan">
      <formula>0.96</formula>
    </cfRule>
  </conditionalFormatting>
  <conditionalFormatting sqref="L81">
    <cfRule type="cellIs" dxfId="9073" priority="7994" operator="greaterThan">
      <formula>0.99</formula>
    </cfRule>
    <cfRule type="cellIs" dxfId="9072" priority="7995" operator="between">
      <formula>0.95</formula>
      <formula>1</formula>
    </cfRule>
    <cfRule type="cellIs" dxfId="9071" priority="7996" operator="lessThan">
      <formula>0.96</formula>
    </cfRule>
    <cfRule type="cellIs" dxfId="9070" priority="7997" operator="greaterThan">
      <formula>0.99</formula>
    </cfRule>
    <cfRule type="cellIs" dxfId="9069" priority="7998" operator="between">
      <formula>0.95</formula>
      <formula>1</formula>
    </cfRule>
    <cfRule type="cellIs" dxfId="9068" priority="7999" operator="lessThan">
      <formula>0.96</formula>
    </cfRule>
  </conditionalFormatting>
  <conditionalFormatting sqref="L81">
    <cfRule type="cellIs" dxfId="9067" priority="7992" operator="greaterThan">
      <formula>0.99</formula>
    </cfRule>
    <cfRule type="cellIs" dxfId="9066" priority="7993" operator="between">
      <formula>0.95</formula>
      <formula>1</formula>
    </cfRule>
  </conditionalFormatting>
  <conditionalFormatting sqref="L81">
    <cfRule type="cellIs" dxfId="9065" priority="7991" operator="lessThan">
      <formula>0.96</formula>
    </cfRule>
  </conditionalFormatting>
  <conditionalFormatting sqref="L81">
    <cfRule type="cellIs" dxfId="9064" priority="7988" operator="greaterThan">
      <formula>0.99</formula>
    </cfRule>
    <cfRule type="cellIs" dxfId="9063" priority="7989" operator="between">
      <formula>0.95</formula>
      <formula>1</formula>
    </cfRule>
    <cfRule type="cellIs" dxfId="9062" priority="7990" operator="lessThan">
      <formula>0.96</formula>
    </cfRule>
  </conditionalFormatting>
  <conditionalFormatting sqref="L81">
    <cfRule type="cellIs" dxfId="9061" priority="7983" operator="greaterThan">
      <formula>0.99</formula>
    </cfRule>
    <cfRule type="cellIs" dxfId="9060" priority="7984" operator="between">
      <formula>0.95</formula>
      <formula>1</formula>
    </cfRule>
    <cfRule type="cellIs" dxfId="9059" priority="7985" operator="lessThan">
      <formula>0.96</formula>
    </cfRule>
    <cfRule type="cellIs" dxfId="9058" priority="7986" operator="greaterThan">
      <formula>0.99</formula>
    </cfRule>
    <cfRule type="cellIs" dxfId="9057" priority="7987" operator="lessThan">
      <formula>0.96</formula>
    </cfRule>
  </conditionalFormatting>
  <conditionalFormatting sqref="L81">
    <cfRule type="top10" dxfId="9056" priority="8183" rank="10"/>
    <cfRule type="cellIs" dxfId="9055" priority="8184" operator="greaterThan">
      <formula>0.99</formula>
    </cfRule>
    <cfRule type="top10" dxfId="9054" priority="8185" rank="10"/>
    <cfRule type="cellIs" dxfId="9053" priority="8186" operator="lessThan">
      <formula>0.96</formula>
    </cfRule>
    <cfRule type="top10" dxfId="9052" priority="8187" percent="1" rank="99"/>
    <cfRule type="cellIs" dxfId="9051" priority="8188" operator="lessThan">
      <formula>0.96</formula>
    </cfRule>
  </conditionalFormatting>
  <conditionalFormatting sqref="L81">
    <cfRule type="top10" dxfId="9050" priority="8189" rank="10"/>
  </conditionalFormatting>
  <conditionalFormatting sqref="L81">
    <cfRule type="cellIs" dxfId="9049" priority="8190" operator="greaterThan">
      <formula>0.99</formula>
    </cfRule>
    <cfRule type="cellIs" dxfId="9048" priority="8191" operator="between">
      <formula>0.95</formula>
      <formula>1</formula>
    </cfRule>
    <cfRule type="cellIs" dxfId="9047" priority="8192" operator="lessThan">
      <formula>0.96</formula>
    </cfRule>
    <cfRule type="cellIs" dxfId="9046" priority="8193" operator="lessThan">
      <formula>0.96</formula>
    </cfRule>
    <cfRule type="top10" dxfId="9045" priority="8194" percent="1" rank="10"/>
  </conditionalFormatting>
  <conditionalFormatting sqref="L81">
    <cfRule type="cellIs" dxfId="9044" priority="8195" operator="lessThan">
      <formula>1</formula>
    </cfRule>
    <cfRule type="cellIs" dxfId="9043" priority="8196" operator="between">
      <formula>0.95</formula>
      <formula>1</formula>
    </cfRule>
    <cfRule type="cellIs" dxfId="9042" priority="8197" operator="lessThan">
      <formula>0.96</formula>
    </cfRule>
    <cfRule type="cellIs" dxfId="9041" priority="8198" operator="between">
      <formula>0.95</formula>
      <formula>1</formula>
    </cfRule>
    <cfRule type="cellIs" dxfId="9040" priority="8199" operator="between">
      <formula>0.95</formula>
      <formula>1</formula>
    </cfRule>
    <cfRule type="top10" dxfId="9039" priority="8200" percent="1" rank="10"/>
    <cfRule type="top10" dxfId="9038" priority="8201" percent="1" rank="10"/>
    <cfRule type="cellIs" dxfId="9037" priority="8202" operator="lessThan">
      <formula>0.96</formula>
    </cfRule>
    <cfRule type="top10" dxfId="9036" priority="8203" percent="1" rank="10"/>
  </conditionalFormatting>
  <conditionalFormatting sqref="L81">
    <cfRule type="top10" dxfId="9035" priority="8204" percent="1" rank="10"/>
    <cfRule type="cellIs" dxfId="9034" priority="8205" operator="lessThan">
      <formula>0.96</formula>
    </cfRule>
    <cfRule type="top10" dxfId="9033" priority="8206" percent="1" rank="10"/>
  </conditionalFormatting>
  <conditionalFormatting sqref="L81">
    <cfRule type="top10" dxfId="9032" priority="8207" rank="10"/>
  </conditionalFormatting>
  <conditionalFormatting sqref="L81">
    <cfRule type="top10" dxfId="9031" priority="8208" rank="10"/>
    <cfRule type="top10" dxfId="9030" priority="8209" rank="10"/>
    <cfRule type="top10" dxfId="9029" priority="8210" rank="10"/>
  </conditionalFormatting>
  <conditionalFormatting sqref="L81">
    <cfRule type="cellIs" dxfId="9028" priority="8211" operator="between">
      <formula>0.95</formula>
      <formula>1</formula>
    </cfRule>
    <cfRule type="cellIs" dxfId="9027" priority="8212" operator="lessThan">
      <formula>0.96</formula>
    </cfRule>
    <cfRule type="cellIs" dxfId="9026" priority="8213" operator="between">
      <formula>0.95</formula>
      <formula>1</formula>
    </cfRule>
    <cfRule type="cellIs" dxfId="9025" priority="8214" operator="between">
      <formula>0.95</formula>
      <formula>1</formula>
    </cfRule>
    <cfRule type="top10" dxfId="9024" priority="8215" percent="1" rank="10"/>
    <cfRule type="top10" dxfId="9023" priority="8216" percent="1" rank="10"/>
    <cfRule type="cellIs" dxfId="9022" priority="8217" operator="lessThan">
      <formula>0.96</formula>
    </cfRule>
    <cfRule type="top10" dxfId="9021" priority="8218" percent="1" rank="10"/>
  </conditionalFormatting>
  <conditionalFormatting sqref="L81">
    <cfRule type="top10" dxfId="9020" priority="8219" rank="10"/>
    <cfRule type="top10" dxfId="9019" priority="8220" rank="10"/>
    <cfRule type="cellIs" dxfId="9018" priority="8221" operator="lessThan">
      <formula>0.96</formula>
    </cfRule>
    <cfRule type="cellIs" dxfId="9017" priority="8222" operator="between">
      <formula>0.95</formula>
      <formula>1</formula>
    </cfRule>
    <cfRule type="cellIs" dxfId="9016" priority="8223" operator="between">
      <formula>0.95</formula>
      <formula>1</formula>
    </cfRule>
    <cfRule type="top10" dxfId="9015" priority="8224" percent="1" rank="10"/>
    <cfRule type="top10" dxfId="9014" priority="8225" percent="1" rank="10"/>
    <cfRule type="cellIs" dxfId="9013" priority="8226" operator="lessThan">
      <formula>0.96</formula>
    </cfRule>
    <cfRule type="top10" dxfId="9012" priority="8227" percent="1" rank="10"/>
  </conditionalFormatting>
  <conditionalFormatting sqref="L81">
    <cfRule type="cellIs" dxfId="9011" priority="8228" operator="lessThan">
      <formula>0.96</formula>
    </cfRule>
    <cfRule type="cellIs" dxfId="9010" priority="8229" operator="between">
      <formula>0.95</formula>
      <formula>1</formula>
    </cfRule>
    <cfRule type="cellIs" dxfId="9009" priority="8230" operator="between">
      <formula>0.95</formula>
      <formula>1</formula>
    </cfRule>
    <cfRule type="top10" dxfId="9008" priority="8231" percent="1" rank="10"/>
    <cfRule type="top10" dxfId="9007" priority="8232" percent="1" rank="10"/>
    <cfRule type="cellIs" dxfId="9006" priority="8233" operator="lessThan">
      <formula>0.96</formula>
    </cfRule>
    <cfRule type="top10" dxfId="9005" priority="8234" percent="1" rank="10"/>
  </conditionalFormatting>
  <conditionalFormatting sqref="L81">
    <cfRule type="top10" dxfId="9004" priority="8235" percent="1" rank="10"/>
    <cfRule type="top10" dxfId="9003" priority="8236" rank="10"/>
    <cfRule type="top10" dxfId="9002" priority="8237" percent="1" rank="10"/>
  </conditionalFormatting>
  <conditionalFormatting sqref="L81">
    <cfRule type="top10" dxfId="9001" priority="8238" rank="10"/>
    <cfRule type="top10" dxfId="9000" priority="8239" rank="10"/>
  </conditionalFormatting>
  <conditionalFormatting sqref="L81">
    <cfRule type="top10" dxfId="8999" priority="8240" rank="10"/>
    <cfRule type="top10" dxfId="8998" priority="8241" rank="10"/>
    <cfRule type="cellIs" dxfId="8997" priority="8242" operator="between">
      <formula>0.95</formula>
      <formula>1</formula>
    </cfRule>
    <cfRule type="cellIs" dxfId="8996" priority="8243" operator="lessThan">
      <formula>0.96</formula>
    </cfRule>
    <cfRule type="cellIs" dxfId="8995" priority="8244" operator="between">
      <formula>0.95</formula>
      <formula>1</formula>
    </cfRule>
    <cfRule type="cellIs" dxfId="8994" priority="8245" operator="between">
      <formula>0.95</formula>
      <formula>1</formula>
    </cfRule>
    <cfRule type="top10" dxfId="8993" priority="8246" percent="1" rank="10"/>
    <cfRule type="top10" dxfId="8992" priority="8247" percent="1" rank="10"/>
    <cfRule type="cellIs" dxfId="8991" priority="8248" operator="lessThan">
      <formula>0.96</formula>
    </cfRule>
    <cfRule type="top10" dxfId="8990" priority="8249" percent="1" rank="10"/>
  </conditionalFormatting>
  <conditionalFormatting sqref="L81">
    <cfRule type="top10" dxfId="8989" priority="8250" rank="10"/>
    <cfRule type="cellIs" dxfId="8988" priority="8251" operator="lessThan">
      <formula>0.96</formula>
    </cfRule>
    <cfRule type="cellIs" dxfId="8987" priority="8252" operator="between">
      <formula>0.95</formula>
      <formula>1</formula>
    </cfRule>
    <cfRule type="cellIs" dxfId="8986" priority="8253" operator="between">
      <formula>0.95</formula>
      <formula>1</formula>
    </cfRule>
    <cfRule type="top10" dxfId="8985" priority="8254" percent="1" rank="10"/>
    <cfRule type="top10" dxfId="8984" priority="8255" percent="1" rank="10"/>
    <cfRule type="cellIs" dxfId="8983" priority="8256" operator="lessThan">
      <formula>0.96</formula>
    </cfRule>
    <cfRule type="top10" dxfId="8982" priority="8257" percent="1" rank="10"/>
  </conditionalFormatting>
  <conditionalFormatting sqref="L81">
    <cfRule type="top10" dxfId="8981" priority="8258" rank="10"/>
    <cfRule type="cellIs" dxfId="8980" priority="8259" operator="lessThan">
      <formula>0.99</formula>
    </cfRule>
    <cfRule type="top10" dxfId="8979" priority="8260" rank="10"/>
    <cfRule type="cellIs" dxfId="8978" priority="8261" operator="greaterThan">
      <formula>0.99</formula>
    </cfRule>
    <cfRule type="top10" dxfId="8977" priority="8262" percent="1" rank="10"/>
    <cfRule type="top10" dxfId="8976" priority="8263" rank="10"/>
    <cfRule type="cellIs" dxfId="8975" priority="8264" operator="lessThan">
      <formula>0.96</formula>
    </cfRule>
    <cfRule type="cellIs" dxfId="8974" priority="8265" operator="between">
      <formula>0.95</formula>
      <formula>1</formula>
    </cfRule>
    <cfRule type="cellIs" dxfId="8973" priority="8266" operator="between">
      <formula>0.95</formula>
      <formula>1</formula>
    </cfRule>
    <cfRule type="top10" dxfId="8972" priority="8267" percent="1" rank="10"/>
    <cfRule type="top10" dxfId="8971" priority="8268" percent="1" rank="10"/>
    <cfRule type="cellIs" dxfId="8970" priority="8269" operator="lessThan">
      <formula>0.96</formula>
    </cfRule>
    <cfRule type="top10" dxfId="8969" priority="8270" percent="1" rank="10"/>
  </conditionalFormatting>
  <conditionalFormatting sqref="L81">
    <cfRule type="top10" dxfId="8968" priority="8271" rank="10"/>
    <cfRule type="top10" dxfId="8967" priority="8272" rank="10"/>
    <cfRule type="cellIs" dxfId="8966" priority="8273" operator="lessThan">
      <formula>0.99</formula>
    </cfRule>
    <cfRule type="top10" dxfId="8965" priority="8274" rank="10"/>
    <cfRule type="cellIs" dxfId="8964" priority="8275" operator="greaterThan">
      <formula>0.99</formula>
    </cfRule>
    <cfRule type="top10" dxfId="8963" priority="8276" percent="1" rank="10"/>
    <cfRule type="top10" dxfId="8962" priority="8277" rank="10"/>
    <cfRule type="cellIs" dxfId="8961" priority="8278" operator="lessThan">
      <formula>0.96</formula>
    </cfRule>
    <cfRule type="cellIs" dxfId="8960" priority="8279" operator="between">
      <formula>0.95</formula>
      <formula>1</formula>
    </cfRule>
    <cfRule type="cellIs" dxfId="8959" priority="8280" operator="between">
      <formula>0.95</formula>
      <formula>1</formula>
    </cfRule>
    <cfRule type="top10" dxfId="8958" priority="8281" percent="1" rank="10"/>
    <cfRule type="top10" dxfId="8957" priority="8282" percent="1" rank="10"/>
    <cfRule type="cellIs" dxfId="8956" priority="8283" operator="lessThan">
      <formula>0.96</formula>
    </cfRule>
    <cfRule type="top10" dxfId="8955" priority="8284" percent="1" rank="10"/>
  </conditionalFormatting>
  <conditionalFormatting sqref="L81">
    <cfRule type="cellIs" dxfId="8954" priority="8285" operator="between">
      <formula>0.95</formula>
      <formula>1</formula>
    </cfRule>
    <cfRule type="cellIs" dxfId="8953" priority="8286" operator="between">
      <formula>0.95</formula>
      <formula>1</formula>
    </cfRule>
    <cfRule type="top10" dxfId="8952" priority="8287" rank="10"/>
  </conditionalFormatting>
  <conditionalFormatting sqref="L81">
    <cfRule type="cellIs" dxfId="8951" priority="8288" operator="between">
      <formula>0.95</formula>
      <formula>1</formula>
    </cfRule>
    <cfRule type="cellIs" dxfId="8950" priority="8289" operator="between">
      <formula>0.95</formula>
      <formula>1</formula>
    </cfRule>
    <cfRule type="cellIs" dxfId="8949" priority="8290" operator="lessThan">
      <formula>0.96</formula>
    </cfRule>
    <cfRule type="cellIs" dxfId="8948" priority="8291" operator="between">
      <formula>0.95</formula>
      <formula>1</formula>
    </cfRule>
    <cfRule type="cellIs" dxfId="8947" priority="8292" operator="between">
      <formula>0.95</formula>
      <formula>1</formula>
    </cfRule>
    <cfRule type="top10" dxfId="8946" priority="8293" percent="1" rank="10"/>
    <cfRule type="top10" dxfId="8945" priority="8294" percent="1" rank="10"/>
    <cfRule type="cellIs" dxfId="8944" priority="8295" operator="lessThan">
      <formula>0.96</formula>
    </cfRule>
    <cfRule type="top10" dxfId="8943" priority="8296" percent="1" rank="10"/>
  </conditionalFormatting>
  <conditionalFormatting sqref="L81">
    <cfRule type="top10" dxfId="8942" priority="8297" rank="10"/>
    <cfRule type="top10" dxfId="8941" priority="8298" rank="10"/>
    <cfRule type="top10" dxfId="8940" priority="8299" rank="10"/>
    <cfRule type="cellIs" dxfId="8939" priority="8300" operator="lessThan">
      <formula>0.96</formula>
    </cfRule>
    <cfRule type="cellIs" dxfId="8938" priority="8301" operator="between">
      <formula>0.95</formula>
      <formula>1</formula>
    </cfRule>
    <cfRule type="cellIs" dxfId="8937" priority="8302" operator="between">
      <formula>0.95</formula>
      <formula>1</formula>
    </cfRule>
    <cfRule type="top10" dxfId="8936" priority="8303" percent="1" rank="10"/>
    <cfRule type="top10" dxfId="8935" priority="8304" percent="1" rank="10"/>
    <cfRule type="cellIs" dxfId="8934" priority="8305" operator="lessThan">
      <formula>0.96</formula>
    </cfRule>
    <cfRule type="top10" dxfId="8933" priority="8306" percent="1" rank="10"/>
  </conditionalFormatting>
  <conditionalFormatting sqref="L81">
    <cfRule type="top10" dxfId="8932" priority="8307" percent="1" rank="10"/>
    <cfRule type="top10" dxfId="8931" priority="8308" rank="10"/>
    <cfRule type="top10" dxfId="8930" priority="8309" rank="10"/>
    <cfRule type="cellIs" dxfId="8929" priority="8310" operator="lessThan">
      <formula>0.99</formula>
    </cfRule>
    <cfRule type="top10" dxfId="8928" priority="8311" rank="10"/>
    <cfRule type="cellIs" dxfId="8927" priority="8312" operator="greaterThan">
      <formula>0.99</formula>
    </cfRule>
    <cfRule type="top10" dxfId="8926" priority="8313" percent="1" rank="10"/>
    <cfRule type="top10" dxfId="8925" priority="8314" rank="10"/>
    <cfRule type="cellIs" dxfId="8924" priority="8315" operator="lessThan">
      <formula>0.96</formula>
    </cfRule>
    <cfRule type="cellIs" dxfId="8923" priority="8316" operator="between">
      <formula>0.95</formula>
      <formula>1</formula>
    </cfRule>
    <cfRule type="cellIs" dxfId="8922" priority="8317" operator="between">
      <formula>0.95</formula>
      <formula>1</formula>
    </cfRule>
    <cfRule type="top10" dxfId="8921" priority="8318" percent="1" rank="10"/>
    <cfRule type="top10" dxfId="8920" priority="8319" percent="1" rank="10"/>
    <cfRule type="cellIs" dxfId="8919" priority="8320" operator="lessThan">
      <formula>0.96</formula>
    </cfRule>
    <cfRule type="top10" dxfId="8918" priority="8321" percent="1" rank="10"/>
  </conditionalFormatting>
  <conditionalFormatting sqref="L81">
    <cfRule type="top10" dxfId="8917" priority="8322" percent="1" rank="10"/>
  </conditionalFormatting>
  <conditionalFormatting sqref="L81">
    <cfRule type="top10" dxfId="8916" priority="8323" rank="10"/>
    <cfRule type="top10" dxfId="8915" priority="8324" percent="1" rank="10"/>
  </conditionalFormatting>
  <conditionalFormatting sqref="L81">
    <cfRule type="top10" dxfId="8914" priority="8325" percent="1" rank="10"/>
    <cfRule type="cellIs" dxfId="8913" priority="8326" operator="lessThan">
      <formula>0.96</formula>
    </cfRule>
    <cfRule type="top10" dxfId="8912" priority="8327" rank="10"/>
    <cfRule type="top10" dxfId="8911" priority="8328" percent="1" rank="10"/>
  </conditionalFormatting>
  <conditionalFormatting sqref="L81">
    <cfRule type="top10" dxfId="8910" priority="8329" percent="1" rank="10"/>
    <cfRule type="cellIs" dxfId="8909" priority="8330" operator="between">
      <formula>0.95</formula>
      <formula>1</formula>
    </cfRule>
    <cfRule type="top10" dxfId="8908" priority="8331" percent="1" rank="10"/>
    <cfRule type="cellIs" dxfId="8907" priority="8332" operator="lessThan">
      <formula>0.96</formula>
    </cfRule>
    <cfRule type="top10" dxfId="8906" priority="8333" rank="10"/>
    <cfRule type="top10" dxfId="8905" priority="8334" percent="1" rank="10"/>
  </conditionalFormatting>
  <conditionalFormatting sqref="L81">
    <cfRule type="cellIs" dxfId="8904" priority="8335" operator="between">
      <formula>0.95</formula>
      <formula>1</formula>
    </cfRule>
    <cfRule type="top10" dxfId="8903" priority="8336" percent="1" rank="10"/>
    <cfRule type="cellIs" dxfId="8902" priority="8337" operator="lessThan">
      <formula>0.96</formula>
    </cfRule>
    <cfRule type="top10" dxfId="8901" priority="8338" rank="10"/>
    <cfRule type="top10" dxfId="8900" priority="8339" percent="1" rank="10"/>
  </conditionalFormatting>
  <conditionalFormatting sqref="L81">
    <cfRule type="top10" dxfId="8899" priority="8340" percent="1" rank="10"/>
    <cfRule type="top10" dxfId="8898" priority="8341" percent="1" rank="10"/>
    <cfRule type="cellIs" dxfId="8897" priority="8342" operator="between">
      <formula>0.95</formula>
      <formula>1</formula>
    </cfRule>
    <cfRule type="top10" dxfId="8896" priority="8343" rank="10"/>
    <cfRule type="top10" dxfId="8895" priority="8344" rank="10"/>
    <cfRule type="cellIs" dxfId="8894" priority="8345" operator="lessThan">
      <formula>0.99</formula>
    </cfRule>
    <cfRule type="top10" dxfId="8893" priority="8346" rank="10"/>
    <cfRule type="cellIs" dxfId="8892" priority="8347" operator="greaterThan">
      <formula>0.99</formula>
    </cfRule>
    <cfRule type="top10" dxfId="8891" priority="8348" percent="1" rank="10"/>
    <cfRule type="top10" dxfId="8890" priority="8349" rank="10"/>
    <cfRule type="cellIs" dxfId="8889" priority="8350" operator="lessThan">
      <formula>0.96</formula>
    </cfRule>
    <cfRule type="cellIs" dxfId="8888" priority="8351" operator="between">
      <formula>0.95</formula>
      <formula>1</formula>
    </cfRule>
    <cfRule type="cellIs" dxfId="8887" priority="8352" operator="between">
      <formula>0.95</formula>
      <formula>1</formula>
    </cfRule>
    <cfRule type="top10" dxfId="8886" priority="8353" percent="1" rank="10"/>
    <cfRule type="top10" dxfId="8885" priority="8354" percent="1" rank="10"/>
    <cfRule type="cellIs" dxfId="8884" priority="8355" operator="lessThan">
      <formula>0.96</formula>
    </cfRule>
    <cfRule type="top10" dxfId="8883" priority="8356" percent="1" rank="10"/>
  </conditionalFormatting>
  <conditionalFormatting sqref="L81">
    <cfRule type="top10" dxfId="8882" priority="8357" percent="1" rank="10"/>
    <cfRule type="top10" dxfId="8881" priority="8358" percent="1" rank="10"/>
  </conditionalFormatting>
  <conditionalFormatting sqref="L81">
    <cfRule type="cellIs" dxfId="8880" priority="8359" operator="between">
      <formula>0.95</formula>
      <formula>1</formula>
    </cfRule>
    <cfRule type="cellIs" dxfId="8879" priority="8360" operator="between">
      <formula>0.95</formula>
      <formula>1</formula>
    </cfRule>
    <cfRule type="top10" dxfId="8878" priority="8361" percent="1" rank="10"/>
    <cfRule type="cellIs" dxfId="8877" priority="8362" operator="lessThan">
      <formula>0.96</formula>
    </cfRule>
    <cfRule type="top10" dxfId="8876" priority="8363" rank="10"/>
    <cfRule type="top10" dxfId="8875" priority="8364" percent="1" rank="10"/>
  </conditionalFormatting>
  <conditionalFormatting sqref="L81">
    <cfRule type="top10" dxfId="8874" priority="8365" percent="1" rank="10"/>
    <cfRule type="cellIs" dxfId="8873" priority="8366" operator="greaterThan">
      <formula>0.99</formula>
    </cfRule>
    <cfRule type="top10" dxfId="8872" priority="8367" rank="10"/>
    <cfRule type="top10" dxfId="8871" priority="8368" rank="10"/>
    <cfRule type="cellIs" dxfId="8870" priority="8369" operator="lessThan">
      <formula>0.99</formula>
    </cfRule>
    <cfRule type="top10" dxfId="8869" priority="8370" rank="10"/>
    <cfRule type="cellIs" dxfId="8868" priority="8371" operator="greaterThan">
      <formula>0.99</formula>
    </cfRule>
    <cfRule type="top10" dxfId="8867" priority="8372" percent="1" rank="10"/>
    <cfRule type="top10" dxfId="8866" priority="8373" rank="10"/>
    <cfRule type="cellIs" dxfId="8865" priority="8374" operator="lessThan">
      <formula>0.96</formula>
    </cfRule>
    <cfRule type="cellIs" dxfId="8864" priority="8375" operator="between">
      <formula>0.95</formula>
      <formula>1</formula>
    </cfRule>
    <cfRule type="cellIs" dxfId="8863" priority="8376" operator="between">
      <formula>0.95</formula>
      <formula>1</formula>
    </cfRule>
    <cfRule type="top10" dxfId="8862" priority="8377" percent="1" rank="10"/>
    <cfRule type="top10" dxfId="8861" priority="8378" percent="1" rank="10"/>
    <cfRule type="cellIs" dxfId="8860" priority="8379" operator="lessThan">
      <formula>0.96</formula>
    </cfRule>
    <cfRule type="top10" dxfId="8859" priority="8380" percent="1" rank="10"/>
  </conditionalFormatting>
  <conditionalFormatting sqref="L81">
    <cfRule type="top10" dxfId="8858" priority="8381" percent="1" rank="10"/>
    <cfRule type="cellIs" dxfId="8857" priority="8382" operator="between">
      <formula>0.95</formula>
      <formula>1</formula>
    </cfRule>
    <cfRule type="top10" dxfId="8856" priority="8383" rank="10"/>
    <cfRule type="top10" dxfId="8855" priority="8384" rank="10"/>
    <cfRule type="cellIs" dxfId="8854" priority="8385" operator="lessThan">
      <formula>0.99</formula>
    </cfRule>
    <cfRule type="top10" dxfId="8853" priority="8386" rank="10"/>
    <cfRule type="cellIs" dxfId="8852" priority="8387" operator="greaterThan">
      <formula>0.99</formula>
    </cfRule>
    <cfRule type="top10" dxfId="8851" priority="8388" percent="1" rank="10"/>
    <cfRule type="top10" dxfId="8850" priority="8389" rank="10"/>
    <cfRule type="cellIs" dxfId="8849" priority="8390" operator="lessThan">
      <formula>0.96</formula>
    </cfRule>
    <cfRule type="cellIs" dxfId="8848" priority="8391" operator="between">
      <formula>0.95</formula>
      <formula>1</formula>
    </cfRule>
    <cfRule type="cellIs" dxfId="8847" priority="8392" operator="between">
      <formula>0.95</formula>
      <formula>1</formula>
    </cfRule>
    <cfRule type="top10" dxfId="8846" priority="8393" percent="1" rank="10"/>
    <cfRule type="top10" dxfId="8845" priority="8394" percent="1" rank="10"/>
    <cfRule type="cellIs" dxfId="8844" priority="8395" operator="lessThan">
      <formula>0.96</formula>
    </cfRule>
    <cfRule type="top10" dxfId="8843" priority="8396" percent="1" rank="10"/>
  </conditionalFormatting>
  <conditionalFormatting sqref="L81">
    <cfRule type="cellIs" dxfId="8842" priority="7979" operator="between">
      <formula>0.95</formula>
      <formula>1</formula>
    </cfRule>
    <cfRule type="cellIs" dxfId="8841" priority="7981" operator="between">
      <formula>0.95</formula>
      <formula>1</formula>
    </cfRule>
    <cfRule type="cellIs" dxfId="8840" priority="7982" operator="between">
      <formula>0.95</formula>
      <formula>1</formula>
    </cfRule>
  </conditionalFormatting>
  <conditionalFormatting sqref="L67">
    <cfRule type="top10" dxfId="8839" priority="10645" rank="10"/>
    <cfRule type="cellIs" dxfId="8838" priority="10646" operator="greaterThan">
      <formula>0.99</formula>
    </cfRule>
    <cfRule type="top10" dxfId="8837" priority="10647" rank="10"/>
    <cfRule type="cellIs" dxfId="8836" priority="10648" operator="lessThan">
      <formula>0.96</formula>
    </cfRule>
    <cfRule type="top10" dxfId="8835" priority="10649" percent="1" rank="99"/>
    <cfRule type="cellIs" dxfId="8834" priority="10650" operator="lessThan">
      <formula>0.96</formula>
    </cfRule>
  </conditionalFormatting>
  <conditionalFormatting sqref="L67">
    <cfRule type="top10" dxfId="8833" priority="10651" rank="10"/>
  </conditionalFormatting>
  <conditionalFormatting sqref="L67">
    <cfRule type="cellIs" dxfId="8832" priority="10652" operator="greaterThan">
      <formula>0.99</formula>
    </cfRule>
    <cfRule type="cellIs" dxfId="8831" priority="10653" operator="between">
      <formula>0.95</formula>
      <formula>1</formula>
    </cfRule>
    <cfRule type="cellIs" dxfId="8830" priority="10654" operator="lessThan">
      <formula>0.96</formula>
    </cfRule>
    <cfRule type="cellIs" dxfId="8829" priority="10655" operator="lessThan">
      <formula>0.96</formula>
    </cfRule>
    <cfRule type="top10" dxfId="8828" priority="10656" percent="1" rank="10"/>
  </conditionalFormatting>
  <conditionalFormatting sqref="L67">
    <cfRule type="cellIs" dxfId="8827" priority="10657" operator="lessThan">
      <formula>1</formula>
    </cfRule>
    <cfRule type="cellIs" dxfId="8826" priority="10658" operator="between">
      <formula>0.95</formula>
      <formula>1</formula>
    </cfRule>
    <cfRule type="cellIs" dxfId="8825" priority="10659" operator="lessThan">
      <formula>0.96</formula>
    </cfRule>
    <cfRule type="cellIs" dxfId="8824" priority="10660" operator="between">
      <formula>0.95</formula>
      <formula>1</formula>
    </cfRule>
    <cfRule type="cellIs" dxfId="8823" priority="10661" operator="between">
      <formula>0.95</formula>
      <formula>1</formula>
    </cfRule>
    <cfRule type="top10" dxfId="8822" priority="10662" percent="1" rank="10"/>
    <cfRule type="top10" dxfId="8821" priority="10663" percent="1" rank="10"/>
    <cfRule type="cellIs" dxfId="8820" priority="10664" operator="lessThan">
      <formula>0.96</formula>
    </cfRule>
    <cfRule type="top10" dxfId="8819" priority="10665" percent="1" rank="10"/>
  </conditionalFormatting>
  <conditionalFormatting sqref="L67">
    <cfRule type="top10" dxfId="8818" priority="10666" percent="1" rank="10"/>
    <cfRule type="cellIs" dxfId="8817" priority="10667" operator="lessThan">
      <formula>0.96</formula>
    </cfRule>
    <cfRule type="top10" dxfId="8816" priority="10668" percent="1" rank="10"/>
  </conditionalFormatting>
  <conditionalFormatting sqref="L67">
    <cfRule type="top10" dxfId="8815" priority="10669" rank="10"/>
  </conditionalFormatting>
  <conditionalFormatting sqref="L67">
    <cfRule type="top10" dxfId="8814" priority="10670" rank="10"/>
    <cfRule type="top10" dxfId="8813" priority="10671" rank="10"/>
    <cfRule type="top10" dxfId="8812" priority="10672" rank="10"/>
  </conditionalFormatting>
  <conditionalFormatting sqref="L67">
    <cfRule type="cellIs" dxfId="8811" priority="10673" operator="between">
      <formula>0.95</formula>
      <formula>1</formula>
    </cfRule>
    <cfRule type="cellIs" dxfId="8810" priority="10674" operator="lessThan">
      <formula>0.96</formula>
    </cfRule>
    <cfRule type="cellIs" dxfId="8809" priority="10675" operator="between">
      <formula>0.95</formula>
      <formula>1</formula>
    </cfRule>
    <cfRule type="cellIs" dxfId="8808" priority="10676" operator="between">
      <formula>0.95</formula>
      <formula>1</formula>
    </cfRule>
    <cfRule type="top10" dxfId="8807" priority="10677" percent="1" rank="10"/>
    <cfRule type="top10" dxfId="8806" priority="10678" percent="1" rank="10"/>
    <cfRule type="cellIs" dxfId="8805" priority="10679" operator="lessThan">
      <formula>0.96</formula>
    </cfRule>
    <cfRule type="top10" dxfId="8804" priority="10680" percent="1" rank="10"/>
  </conditionalFormatting>
  <conditionalFormatting sqref="L67">
    <cfRule type="top10" dxfId="8803" priority="10681" rank="10"/>
    <cfRule type="top10" dxfId="8802" priority="10682" rank="10"/>
    <cfRule type="cellIs" dxfId="8801" priority="10683" operator="lessThan">
      <formula>0.96</formula>
    </cfRule>
    <cfRule type="cellIs" dxfId="8800" priority="10684" operator="between">
      <formula>0.95</formula>
      <formula>1</formula>
    </cfRule>
    <cfRule type="cellIs" dxfId="8799" priority="10685" operator="between">
      <formula>0.95</formula>
      <formula>1</formula>
    </cfRule>
    <cfRule type="top10" dxfId="8798" priority="10686" percent="1" rank="10"/>
    <cfRule type="top10" dxfId="8797" priority="10687" percent="1" rank="10"/>
    <cfRule type="cellIs" dxfId="8796" priority="10688" operator="lessThan">
      <formula>0.96</formula>
    </cfRule>
    <cfRule type="top10" dxfId="8795" priority="10689" percent="1" rank="10"/>
  </conditionalFormatting>
  <conditionalFormatting sqref="L67">
    <cfRule type="cellIs" dxfId="8794" priority="10690" operator="lessThan">
      <formula>0.96</formula>
    </cfRule>
    <cfRule type="cellIs" dxfId="8793" priority="10691" operator="between">
      <formula>0.95</formula>
      <formula>1</formula>
    </cfRule>
    <cfRule type="cellIs" dxfId="8792" priority="10692" operator="between">
      <formula>0.95</formula>
      <formula>1</formula>
    </cfRule>
    <cfRule type="top10" dxfId="8791" priority="10693" percent="1" rank="10"/>
    <cfRule type="top10" dxfId="8790" priority="10694" percent="1" rank="10"/>
    <cfRule type="cellIs" dxfId="8789" priority="10695" operator="lessThan">
      <formula>0.96</formula>
    </cfRule>
    <cfRule type="top10" dxfId="8788" priority="10696" percent="1" rank="10"/>
  </conditionalFormatting>
  <conditionalFormatting sqref="L67">
    <cfRule type="top10" dxfId="8787" priority="10697" percent="1" rank="10"/>
    <cfRule type="top10" dxfId="8786" priority="10698" rank="10"/>
    <cfRule type="top10" dxfId="8785" priority="10699" percent="1" rank="10"/>
  </conditionalFormatting>
  <conditionalFormatting sqref="L67">
    <cfRule type="top10" dxfId="8784" priority="10700" rank="10"/>
    <cfRule type="top10" dxfId="8783" priority="10701" rank="10"/>
  </conditionalFormatting>
  <conditionalFormatting sqref="L67">
    <cfRule type="top10" dxfId="8782" priority="10702" rank="10"/>
    <cfRule type="top10" dxfId="8781" priority="10703" rank="10"/>
    <cfRule type="cellIs" dxfId="8780" priority="10704" operator="between">
      <formula>0.95</formula>
      <formula>1</formula>
    </cfRule>
    <cfRule type="cellIs" dxfId="8779" priority="10705" operator="lessThan">
      <formula>0.96</formula>
    </cfRule>
    <cfRule type="cellIs" dxfId="8778" priority="10706" operator="between">
      <formula>0.95</formula>
      <formula>1</formula>
    </cfRule>
    <cfRule type="cellIs" dxfId="8777" priority="10707" operator="between">
      <formula>0.95</formula>
      <formula>1</formula>
    </cfRule>
    <cfRule type="top10" dxfId="8776" priority="10708" percent="1" rank="10"/>
    <cfRule type="top10" dxfId="8775" priority="10709" percent="1" rank="10"/>
    <cfRule type="cellIs" dxfId="8774" priority="10710" operator="lessThan">
      <formula>0.96</formula>
    </cfRule>
    <cfRule type="top10" dxfId="8773" priority="10711" percent="1" rank="10"/>
  </conditionalFormatting>
  <conditionalFormatting sqref="L67">
    <cfRule type="top10" dxfId="8772" priority="10712" rank="10"/>
    <cfRule type="cellIs" dxfId="8771" priority="10713" operator="lessThan">
      <formula>0.96</formula>
    </cfRule>
    <cfRule type="cellIs" dxfId="8770" priority="10714" operator="between">
      <formula>0.95</formula>
      <formula>1</formula>
    </cfRule>
    <cfRule type="cellIs" dxfId="8769" priority="10715" operator="between">
      <formula>0.95</formula>
      <formula>1</formula>
    </cfRule>
    <cfRule type="top10" dxfId="8768" priority="10716" percent="1" rank="10"/>
    <cfRule type="top10" dxfId="8767" priority="10717" percent="1" rank="10"/>
    <cfRule type="cellIs" dxfId="8766" priority="10718" operator="lessThan">
      <formula>0.96</formula>
    </cfRule>
    <cfRule type="top10" dxfId="8765" priority="10719" percent="1" rank="10"/>
  </conditionalFormatting>
  <conditionalFormatting sqref="L67">
    <cfRule type="top10" dxfId="8764" priority="10720" rank="10"/>
    <cfRule type="cellIs" dxfId="8763" priority="10721" operator="lessThan">
      <formula>0.99</formula>
    </cfRule>
    <cfRule type="top10" dxfId="8762" priority="10722" rank="10"/>
    <cfRule type="cellIs" dxfId="8761" priority="10723" operator="greaterThan">
      <formula>0.99</formula>
    </cfRule>
    <cfRule type="top10" dxfId="8760" priority="10724" percent="1" rank="10"/>
    <cfRule type="top10" dxfId="8759" priority="10725" rank="10"/>
    <cfRule type="cellIs" dxfId="8758" priority="10726" operator="lessThan">
      <formula>0.96</formula>
    </cfRule>
    <cfRule type="cellIs" dxfId="8757" priority="10727" operator="between">
      <formula>0.95</formula>
      <formula>1</formula>
    </cfRule>
    <cfRule type="cellIs" dxfId="8756" priority="10728" operator="between">
      <formula>0.95</formula>
      <formula>1</formula>
    </cfRule>
    <cfRule type="top10" dxfId="8755" priority="10729" percent="1" rank="10"/>
    <cfRule type="top10" dxfId="8754" priority="10730" percent="1" rank="10"/>
    <cfRule type="cellIs" dxfId="8753" priority="10731" operator="lessThan">
      <formula>0.96</formula>
    </cfRule>
    <cfRule type="top10" dxfId="8752" priority="10732" percent="1" rank="10"/>
  </conditionalFormatting>
  <conditionalFormatting sqref="L67">
    <cfRule type="top10" dxfId="8751" priority="10733" rank="10"/>
    <cfRule type="top10" dxfId="8750" priority="10734" rank="10"/>
    <cfRule type="cellIs" dxfId="8749" priority="10735" operator="lessThan">
      <formula>0.99</formula>
    </cfRule>
    <cfRule type="top10" dxfId="8748" priority="10736" rank="10"/>
    <cfRule type="cellIs" dxfId="8747" priority="10737" operator="greaterThan">
      <formula>0.99</formula>
    </cfRule>
    <cfRule type="top10" dxfId="8746" priority="10738" percent="1" rank="10"/>
    <cfRule type="top10" dxfId="8745" priority="10739" rank="10"/>
    <cfRule type="cellIs" dxfId="8744" priority="10740" operator="lessThan">
      <formula>0.96</formula>
    </cfRule>
    <cfRule type="cellIs" dxfId="8743" priority="10741" operator="between">
      <formula>0.95</formula>
      <formula>1</formula>
    </cfRule>
    <cfRule type="cellIs" dxfId="8742" priority="10742" operator="between">
      <formula>0.95</formula>
      <formula>1</formula>
    </cfRule>
    <cfRule type="top10" dxfId="8741" priority="10743" percent="1" rank="10"/>
    <cfRule type="top10" dxfId="8740" priority="10744" percent="1" rank="10"/>
    <cfRule type="cellIs" dxfId="8739" priority="10745" operator="lessThan">
      <formula>0.96</formula>
    </cfRule>
    <cfRule type="top10" dxfId="8738" priority="10746" percent="1" rank="10"/>
  </conditionalFormatting>
  <conditionalFormatting sqref="L67">
    <cfRule type="cellIs" dxfId="8737" priority="10747" operator="between">
      <formula>0.95</formula>
      <formula>1</formula>
    </cfRule>
    <cfRule type="cellIs" dxfId="8736" priority="10748" operator="between">
      <formula>0.95</formula>
      <formula>1</formula>
    </cfRule>
    <cfRule type="top10" dxfId="8735" priority="10749" rank="10"/>
  </conditionalFormatting>
  <conditionalFormatting sqref="L67">
    <cfRule type="cellIs" dxfId="8734" priority="10750" operator="between">
      <formula>0.95</formula>
      <formula>1</formula>
    </cfRule>
    <cfRule type="cellIs" dxfId="8733" priority="10751" operator="between">
      <formula>0.95</formula>
      <formula>1</formula>
    </cfRule>
    <cfRule type="cellIs" dxfId="8732" priority="10752" operator="lessThan">
      <formula>0.96</formula>
    </cfRule>
    <cfRule type="cellIs" dxfId="8731" priority="10753" operator="between">
      <formula>0.95</formula>
      <formula>1</formula>
    </cfRule>
    <cfRule type="cellIs" dxfId="8730" priority="10754" operator="between">
      <formula>0.95</formula>
      <formula>1</formula>
    </cfRule>
    <cfRule type="top10" dxfId="8729" priority="10755" percent="1" rank="10"/>
    <cfRule type="top10" dxfId="8728" priority="10756" percent="1" rank="10"/>
    <cfRule type="cellIs" dxfId="8727" priority="10757" operator="lessThan">
      <formula>0.96</formula>
    </cfRule>
    <cfRule type="top10" dxfId="8726" priority="10758" percent="1" rank="10"/>
  </conditionalFormatting>
  <conditionalFormatting sqref="L67">
    <cfRule type="top10" dxfId="8725" priority="10759" rank="10"/>
    <cfRule type="top10" dxfId="8724" priority="10760" rank="10"/>
    <cfRule type="top10" dxfId="8723" priority="10761" rank="10"/>
    <cfRule type="cellIs" dxfId="8722" priority="10762" operator="lessThan">
      <formula>0.96</formula>
    </cfRule>
    <cfRule type="cellIs" dxfId="8721" priority="10763" operator="between">
      <formula>0.95</formula>
      <formula>1</formula>
    </cfRule>
    <cfRule type="cellIs" dxfId="8720" priority="10764" operator="between">
      <formula>0.95</formula>
      <formula>1</formula>
    </cfRule>
    <cfRule type="top10" dxfId="8719" priority="10765" percent="1" rank="10"/>
    <cfRule type="top10" dxfId="8718" priority="10766" percent="1" rank="10"/>
    <cfRule type="cellIs" dxfId="8717" priority="10767" operator="lessThan">
      <formula>0.96</formula>
    </cfRule>
    <cfRule type="top10" dxfId="8716" priority="10768" percent="1" rank="10"/>
  </conditionalFormatting>
  <conditionalFormatting sqref="L67">
    <cfRule type="top10" dxfId="8715" priority="10769" percent="1" rank="10"/>
    <cfRule type="top10" dxfId="8714" priority="10770" rank="10"/>
    <cfRule type="top10" dxfId="8713" priority="10771" rank="10"/>
    <cfRule type="cellIs" dxfId="8712" priority="10772" operator="lessThan">
      <formula>0.99</formula>
    </cfRule>
    <cfRule type="top10" dxfId="8711" priority="10773" rank="10"/>
    <cfRule type="cellIs" dxfId="8710" priority="10774" operator="greaterThan">
      <formula>0.99</formula>
    </cfRule>
    <cfRule type="top10" dxfId="8709" priority="10775" percent="1" rank="10"/>
    <cfRule type="top10" dxfId="8708" priority="10776" rank="10"/>
    <cfRule type="cellIs" dxfId="8707" priority="10777" operator="lessThan">
      <formula>0.96</formula>
    </cfRule>
    <cfRule type="cellIs" dxfId="8706" priority="10778" operator="between">
      <formula>0.95</formula>
      <formula>1</formula>
    </cfRule>
    <cfRule type="cellIs" dxfId="8705" priority="10779" operator="between">
      <formula>0.95</formula>
      <formula>1</formula>
    </cfRule>
    <cfRule type="top10" dxfId="8704" priority="10780" percent="1" rank="10"/>
    <cfRule type="top10" dxfId="8703" priority="10781" percent="1" rank="10"/>
    <cfRule type="cellIs" dxfId="8702" priority="10782" operator="lessThan">
      <formula>0.96</formula>
    </cfRule>
    <cfRule type="top10" dxfId="8701" priority="10783" percent="1" rank="10"/>
  </conditionalFormatting>
  <conditionalFormatting sqref="L67">
    <cfRule type="top10" dxfId="8700" priority="10784" percent="1" rank="10"/>
  </conditionalFormatting>
  <conditionalFormatting sqref="L67">
    <cfRule type="top10" dxfId="8699" priority="10785" rank="10"/>
    <cfRule type="top10" dxfId="8698" priority="10786" percent="1" rank="10"/>
  </conditionalFormatting>
  <conditionalFormatting sqref="L67">
    <cfRule type="top10" dxfId="8697" priority="10787" percent="1" rank="10"/>
    <cfRule type="cellIs" dxfId="8696" priority="10788" operator="lessThan">
      <formula>0.96</formula>
    </cfRule>
    <cfRule type="top10" dxfId="8695" priority="10789" rank="10"/>
    <cfRule type="top10" dxfId="8694" priority="10790" percent="1" rank="10"/>
  </conditionalFormatting>
  <conditionalFormatting sqref="L67">
    <cfRule type="top10" dxfId="8693" priority="10791" percent="1" rank="10"/>
    <cfRule type="cellIs" dxfId="8692" priority="10792" operator="between">
      <formula>0.95</formula>
      <formula>1</formula>
    </cfRule>
    <cfRule type="top10" dxfId="8691" priority="10793" percent="1" rank="10"/>
    <cfRule type="cellIs" dxfId="8690" priority="10794" operator="lessThan">
      <formula>0.96</formula>
    </cfRule>
    <cfRule type="top10" dxfId="8689" priority="10795" rank="10"/>
    <cfRule type="top10" dxfId="8688" priority="10796" percent="1" rank="10"/>
  </conditionalFormatting>
  <conditionalFormatting sqref="L67">
    <cfRule type="cellIs" dxfId="8687" priority="10797" operator="between">
      <formula>0.95</formula>
      <formula>1</formula>
    </cfRule>
    <cfRule type="top10" dxfId="8686" priority="10798" percent="1" rank="10"/>
    <cfRule type="cellIs" dxfId="8685" priority="10799" operator="lessThan">
      <formula>0.96</formula>
    </cfRule>
    <cfRule type="top10" dxfId="8684" priority="10800" rank="10"/>
    <cfRule type="top10" dxfId="8683" priority="10801" percent="1" rank="10"/>
  </conditionalFormatting>
  <conditionalFormatting sqref="L67">
    <cfRule type="top10" dxfId="8682" priority="10802" percent="1" rank="10"/>
    <cfRule type="top10" dxfId="8681" priority="10803" percent="1" rank="10"/>
    <cfRule type="cellIs" dxfId="8680" priority="10804" operator="between">
      <formula>0.95</formula>
      <formula>1</formula>
    </cfRule>
    <cfRule type="top10" dxfId="8679" priority="10805" rank="10"/>
    <cfRule type="top10" dxfId="8678" priority="10806" rank="10"/>
    <cfRule type="cellIs" dxfId="8677" priority="10807" operator="lessThan">
      <formula>0.99</formula>
    </cfRule>
    <cfRule type="top10" dxfId="8676" priority="10808" rank="10"/>
    <cfRule type="cellIs" dxfId="8675" priority="10809" operator="greaterThan">
      <formula>0.99</formula>
    </cfRule>
    <cfRule type="top10" dxfId="8674" priority="10810" percent="1" rank="10"/>
    <cfRule type="top10" dxfId="8673" priority="10811" rank="10"/>
    <cfRule type="cellIs" dxfId="8672" priority="10812" operator="lessThan">
      <formula>0.96</formula>
    </cfRule>
    <cfRule type="cellIs" dxfId="8671" priority="10813" operator="between">
      <formula>0.95</formula>
      <formula>1</formula>
    </cfRule>
    <cfRule type="cellIs" dxfId="8670" priority="10814" operator="between">
      <formula>0.95</formula>
      <formula>1</formula>
    </cfRule>
    <cfRule type="top10" dxfId="8669" priority="10815" percent="1" rank="10"/>
    <cfRule type="top10" dxfId="8668" priority="10816" percent="1" rank="10"/>
    <cfRule type="cellIs" dxfId="8667" priority="10817" operator="lessThan">
      <formula>0.96</formula>
    </cfRule>
    <cfRule type="top10" dxfId="8666" priority="10818" percent="1" rank="10"/>
  </conditionalFormatting>
  <conditionalFormatting sqref="L67">
    <cfRule type="top10" dxfId="8665" priority="10819" percent="1" rank="10"/>
    <cfRule type="top10" dxfId="8664" priority="10820" percent="1" rank="10"/>
  </conditionalFormatting>
  <conditionalFormatting sqref="L67">
    <cfRule type="cellIs" dxfId="8663" priority="10821" operator="between">
      <formula>0.95</formula>
      <formula>1</formula>
    </cfRule>
    <cfRule type="cellIs" dxfId="8662" priority="10822" operator="between">
      <formula>0.95</formula>
      <formula>1</formula>
    </cfRule>
    <cfRule type="top10" dxfId="8661" priority="10823" percent="1" rank="10"/>
    <cfRule type="cellIs" dxfId="8660" priority="10824" operator="lessThan">
      <formula>0.96</formula>
    </cfRule>
    <cfRule type="top10" dxfId="8659" priority="10825" rank="10"/>
    <cfRule type="top10" dxfId="8658" priority="10826" percent="1" rank="10"/>
  </conditionalFormatting>
  <conditionalFormatting sqref="L67">
    <cfRule type="top10" dxfId="8657" priority="10827" percent="1" rank="10"/>
    <cfRule type="cellIs" dxfId="8656" priority="10828" operator="greaterThan">
      <formula>0.99</formula>
    </cfRule>
    <cfRule type="top10" dxfId="8655" priority="10829" rank="10"/>
    <cfRule type="top10" dxfId="8654" priority="10830" rank="10"/>
    <cfRule type="cellIs" dxfId="8653" priority="10831" operator="lessThan">
      <formula>0.99</formula>
    </cfRule>
    <cfRule type="top10" dxfId="8652" priority="10832" rank="10"/>
    <cfRule type="cellIs" dxfId="8651" priority="10833" operator="greaterThan">
      <formula>0.99</formula>
    </cfRule>
    <cfRule type="top10" dxfId="8650" priority="10834" percent="1" rank="10"/>
    <cfRule type="top10" dxfId="8649" priority="10835" rank="10"/>
    <cfRule type="cellIs" dxfId="8648" priority="10836" operator="lessThan">
      <formula>0.96</formula>
    </cfRule>
    <cfRule type="cellIs" dxfId="8647" priority="10837" operator="between">
      <formula>0.95</formula>
      <formula>1</formula>
    </cfRule>
    <cfRule type="cellIs" dxfId="8646" priority="10838" operator="between">
      <formula>0.95</formula>
      <formula>1</formula>
    </cfRule>
    <cfRule type="top10" dxfId="8645" priority="10839" percent="1" rank="10"/>
    <cfRule type="top10" dxfId="8644" priority="10840" percent="1" rank="10"/>
    <cfRule type="cellIs" dxfId="8643" priority="10841" operator="lessThan">
      <formula>0.96</formula>
    </cfRule>
    <cfRule type="top10" dxfId="8642" priority="10842" percent="1" rank="10"/>
  </conditionalFormatting>
  <conditionalFormatting sqref="L67">
    <cfRule type="top10" dxfId="8641" priority="10843" percent="1" rank="10"/>
    <cfRule type="cellIs" dxfId="8640" priority="10844" operator="between">
      <formula>0.95</formula>
      <formula>1</formula>
    </cfRule>
    <cfRule type="top10" dxfId="8639" priority="10845" rank="10"/>
    <cfRule type="top10" dxfId="8638" priority="10846" rank="10"/>
    <cfRule type="cellIs" dxfId="8637" priority="10847" operator="lessThan">
      <formula>0.99</formula>
    </cfRule>
    <cfRule type="top10" dxfId="8636" priority="10848" rank="10"/>
    <cfRule type="cellIs" dxfId="8635" priority="10849" operator="greaterThan">
      <formula>0.99</formula>
    </cfRule>
    <cfRule type="top10" dxfId="8634" priority="10850" percent="1" rank="10"/>
    <cfRule type="top10" dxfId="8633" priority="10851" rank="10"/>
    <cfRule type="cellIs" dxfId="8632" priority="10852" operator="lessThan">
      <formula>0.96</formula>
    </cfRule>
    <cfRule type="cellIs" dxfId="8631" priority="10853" operator="between">
      <formula>0.95</formula>
      <formula>1</formula>
    </cfRule>
    <cfRule type="cellIs" dxfId="8630" priority="10854" operator="between">
      <formula>0.95</formula>
      <formula>1</formula>
    </cfRule>
    <cfRule type="top10" dxfId="8629" priority="10855" percent="1" rank="10"/>
    <cfRule type="top10" dxfId="8628" priority="10856" percent="1" rank="10"/>
    <cfRule type="cellIs" dxfId="8627" priority="10857" operator="lessThan">
      <formula>0.96</formula>
    </cfRule>
    <cfRule type="top10" dxfId="8626" priority="10858" percent="1" rank="10"/>
  </conditionalFormatting>
  <conditionalFormatting sqref="L80">
    <cfRule type="cellIs" dxfId="8625" priority="7976" operator="lessThan">
      <formula>0.96</formula>
    </cfRule>
    <cfRule type="cellIs" dxfId="8624" priority="7977" operator="between">
      <formula>0.95</formula>
      <formula>0.99</formula>
    </cfRule>
    <cfRule type="cellIs" dxfId="8623" priority="7978" operator="between">
      <formula>0.95</formula>
      <formula>1</formula>
    </cfRule>
  </conditionalFormatting>
  <conditionalFormatting sqref="L80">
    <cfRule type="cellIs" dxfId="8622" priority="7972" operator="greaterThan">
      <formula>0.99</formula>
    </cfRule>
    <cfRule type="cellIs" dxfId="8621" priority="7973" operator="between">
      <formula>0.95</formula>
      <formula>1</formula>
    </cfRule>
    <cfRule type="cellIs" dxfId="8620" priority="7974" operator="between">
      <formula>0.95</formula>
      <formula>1</formula>
    </cfRule>
    <cfRule type="cellIs" dxfId="8619" priority="7975" operator="lessThan">
      <formula>0.95</formula>
    </cfRule>
  </conditionalFormatting>
  <conditionalFormatting sqref="L80">
    <cfRule type="cellIs" dxfId="8618" priority="7967" operator="greaterThan">
      <formula>0.99</formula>
    </cfRule>
    <cfRule type="cellIs" dxfId="8617" priority="7968" operator="between">
      <formula>0.95</formula>
      <formula>1</formula>
    </cfRule>
    <cfRule type="cellIs" dxfId="8616" priority="7969" operator="lessThan">
      <formula>0.95</formula>
    </cfRule>
    <cfRule type="cellIs" dxfId="8615" priority="7970" operator="lessThan">
      <formula>0.95</formula>
    </cfRule>
    <cfRule type="cellIs" dxfId="8614" priority="7971" operator="lessThan">
      <formula>0.95</formula>
    </cfRule>
  </conditionalFormatting>
  <conditionalFormatting sqref="L80">
    <cfRule type="cellIs" dxfId="8613" priority="7961" operator="greaterThan">
      <formula>0.99</formula>
    </cfRule>
    <cfRule type="cellIs" dxfId="8612" priority="7962" operator="between">
      <formula>0.95</formula>
      <formula>1</formula>
    </cfRule>
    <cfRule type="cellIs" dxfId="8611" priority="7963" operator="lessThan">
      <formula>0.96</formula>
    </cfRule>
    <cfRule type="cellIs" dxfId="8610" priority="7964" operator="greaterThan">
      <formula>0.99</formula>
    </cfRule>
    <cfRule type="cellIs" dxfId="8609" priority="7965" operator="between">
      <formula>0.95</formula>
      <formula>1</formula>
    </cfRule>
    <cfRule type="cellIs" dxfId="8608" priority="7966" operator="greaterThan">
      <formula>0.99</formula>
    </cfRule>
  </conditionalFormatting>
  <conditionalFormatting sqref="L80">
    <cfRule type="cellIs" dxfId="8607" priority="7958" operator="greaterThan">
      <formula>0.99</formula>
    </cfRule>
    <cfRule type="cellIs" dxfId="8606" priority="7959" operator="between">
      <formula>0.95</formula>
      <formula>0.99</formula>
    </cfRule>
    <cfRule type="cellIs" dxfId="8605" priority="7960" operator="greaterThan">
      <formula>0.96</formula>
    </cfRule>
  </conditionalFormatting>
  <conditionalFormatting sqref="L80">
    <cfRule type="cellIs" dxfId="8604" priority="7948" operator="greaterThan">
      <formula>0.99</formula>
    </cfRule>
    <cfRule type="cellIs" dxfId="8603" priority="7949" operator="greaterThan">
      <formula>0.99</formula>
    </cfRule>
    <cfRule type="cellIs" dxfId="8602" priority="7950" operator="between">
      <formula>0.95</formula>
      <formula>1</formula>
    </cfRule>
    <cfRule type="cellIs" dxfId="8601" priority="7951" operator="lessThan">
      <formula>0.96</formula>
    </cfRule>
    <cfRule type="cellIs" dxfId="8600" priority="7952" operator="greaterThan">
      <formula>0.99</formula>
    </cfRule>
    <cfRule type="cellIs" dxfId="8599" priority="7953" operator="between">
      <formula>0.95</formula>
      <formula>1</formula>
    </cfRule>
    <cfRule type="cellIs" dxfId="8598" priority="7954" operator="lessThan">
      <formula>0.96</formula>
    </cfRule>
    <cfRule type="cellIs" dxfId="8597" priority="7955" operator="greaterThan">
      <formula>0.99</formula>
    </cfRule>
    <cfRule type="cellIs" dxfId="8596" priority="7956" operator="between">
      <formula>0.95</formula>
      <formula>1</formula>
    </cfRule>
    <cfRule type="cellIs" dxfId="8595" priority="7957" operator="lessThan">
      <formula>0.96</formula>
    </cfRule>
  </conditionalFormatting>
  <conditionalFormatting sqref="L80">
    <cfRule type="cellIs" dxfId="8594" priority="7943" operator="greaterThan">
      <formula>0.99</formula>
    </cfRule>
    <cfRule type="cellIs" dxfId="8593" priority="7944" operator="between">
      <formula>0.95</formula>
      <formula>1</formula>
    </cfRule>
    <cfRule type="cellIs" dxfId="8592" priority="7945" operator="lessThan">
      <formula>0.96</formula>
    </cfRule>
    <cfRule type="cellIs" dxfId="8591" priority="7946" operator="greaterThan">
      <formula>0.99</formula>
    </cfRule>
    <cfRule type="cellIs" dxfId="8590" priority="7947" operator="between">
      <formula>0.95</formula>
      <formula>1</formula>
    </cfRule>
  </conditionalFormatting>
  <conditionalFormatting sqref="L80">
    <cfRule type="cellIs" dxfId="8589" priority="7940" operator="greaterThan">
      <formula>0.99</formula>
    </cfRule>
    <cfRule type="cellIs" dxfId="8588" priority="7941" operator="between">
      <formula>0.95</formula>
      <formula>1</formula>
    </cfRule>
    <cfRule type="cellIs" dxfId="8587" priority="7942" operator="greaterThan">
      <formula>0.99</formula>
    </cfRule>
  </conditionalFormatting>
  <conditionalFormatting sqref="L80">
    <cfRule type="cellIs" dxfId="8586" priority="7932" operator="greaterThan">
      <formula>0.99</formula>
    </cfRule>
    <cfRule type="cellIs" dxfId="8585" priority="7933" operator="between">
      <formula>0.95</formula>
      <formula>1</formula>
    </cfRule>
    <cfRule type="cellIs" dxfId="8584" priority="7934" operator="lessThan">
      <formula>0.96</formula>
    </cfRule>
    <cfRule type="cellIs" dxfId="8583" priority="7935" operator="lessThan">
      <formula>0.96</formula>
    </cfRule>
    <cfRule type="cellIs" dxfId="8582" priority="7936" operator="greaterThan">
      <formula>0.99</formula>
    </cfRule>
    <cfRule type="cellIs" dxfId="8581" priority="7937" operator="greaterThan">
      <formula>0.99</formula>
    </cfRule>
    <cfRule type="cellIs" dxfId="8580" priority="7938" operator="between">
      <formula>0.95</formula>
      <formula>1</formula>
    </cfRule>
    <cfRule type="cellIs" dxfId="8579" priority="7939" operator="lessThan">
      <formula>0.96</formula>
    </cfRule>
  </conditionalFormatting>
  <conditionalFormatting sqref="L80">
    <cfRule type="cellIs" dxfId="8578" priority="7928" operator="lessThan">
      <formula>0.96</formula>
    </cfRule>
    <cfRule type="cellIs" dxfId="8577" priority="7929" operator="between">
      <formula>0.95</formula>
      <formula>0.99</formula>
    </cfRule>
    <cfRule type="cellIs" dxfId="8576" priority="7930" operator="between">
      <formula>0.95</formula>
      <formula>1</formula>
    </cfRule>
    <cfRule type="cellIs" dxfId="8575" priority="7931" operator="between">
      <formula>0.95</formula>
      <formula>0.99</formula>
    </cfRule>
  </conditionalFormatting>
  <conditionalFormatting sqref="L80">
    <cfRule type="cellIs" dxfId="8574" priority="7924" operator="greaterThan">
      <formula>0.99</formula>
    </cfRule>
    <cfRule type="cellIs" dxfId="8573" priority="7925" operator="between">
      <formula>0.95</formula>
      <formula>1</formula>
    </cfRule>
    <cfRule type="cellIs" dxfId="8572" priority="7926" operator="lessThan">
      <formula>0.96</formula>
    </cfRule>
    <cfRule type="cellIs" dxfId="8571" priority="7927" operator="lessThan">
      <formula>0.95</formula>
    </cfRule>
  </conditionalFormatting>
  <conditionalFormatting sqref="L80">
    <cfRule type="cellIs" dxfId="8570" priority="7920" operator="greaterThan">
      <formula>0.99</formula>
    </cfRule>
    <cfRule type="cellIs" dxfId="8569" priority="7921" operator="between">
      <formula>0.95</formula>
      <formula>1</formula>
    </cfRule>
    <cfRule type="cellIs" dxfId="8568" priority="7922" operator="lessThan">
      <formula>0.96</formula>
    </cfRule>
    <cfRule type="cellIs" dxfId="8567" priority="7923" operator="lessThan">
      <formula>0.96</formula>
    </cfRule>
  </conditionalFormatting>
  <conditionalFormatting sqref="L80">
    <cfRule type="cellIs" dxfId="8566" priority="7911" operator="greaterThan">
      <formula>0.99</formula>
    </cfRule>
    <cfRule type="cellIs" dxfId="8565" priority="7912" operator="between">
      <formula>0.95</formula>
      <formula>1</formula>
    </cfRule>
    <cfRule type="cellIs" dxfId="8564" priority="7913" operator="lessThan">
      <formula>0.96</formula>
    </cfRule>
    <cfRule type="cellIs" dxfId="8563" priority="7914" operator="greaterThan">
      <formula>0.99</formula>
    </cfRule>
    <cfRule type="cellIs" dxfId="8562" priority="7915" operator="between">
      <formula>0.95</formula>
      <formula>1</formula>
    </cfRule>
    <cfRule type="cellIs" dxfId="8561" priority="7916" operator="between">
      <formula>0.95</formula>
      <formula>0</formula>
    </cfRule>
    <cfRule type="cellIs" dxfId="8560" priority="7917" operator="greaterThan">
      <formula>0.99</formula>
    </cfRule>
    <cfRule type="cellIs" dxfId="8559" priority="7918" operator="between">
      <formula>0.95</formula>
      <formula>1</formula>
    </cfRule>
    <cfRule type="cellIs" dxfId="8558" priority="7919" operator="lessThan">
      <formula>0.96</formula>
    </cfRule>
  </conditionalFormatting>
  <conditionalFormatting sqref="L80">
    <cfRule type="cellIs" dxfId="8557" priority="7910" operator="between">
      <formula>0.95</formula>
      <formula>1</formula>
    </cfRule>
  </conditionalFormatting>
  <conditionalFormatting sqref="L80">
    <cfRule type="cellIs" dxfId="8556" priority="7907" operator="greaterThan">
      <formula>0.95</formula>
    </cfRule>
    <cfRule type="cellIs" dxfId="8555" priority="7908" operator="between">
      <formula>0.95</formula>
      <formula>1</formula>
    </cfRule>
    <cfRule type="cellIs" dxfId="8554" priority="7909" operator="lessThan">
      <formula>0.96</formula>
    </cfRule>
  </conditionalFormatting>
  <conditionalFormatting sqref="L80">
    <cfRule type="cellIs" dxfId="8553" priority="7906" operator="greaterThan">
      <formula>0.99</formula>
    </cfRule>
  </conditionalFormatting>
  <conditionalFormatting sqref="L80">
    <cfRule type="cellIs" dxfId="8552" priority="7900" operator="greaterThan">
      <formula>0.99</formula>
    </cfRule>
    <cfRule type="cellIs" dxfId="8551" priority="7901" operator="between">
      <formula>0.95</formula>
      <formula>1</formula>
    </cfRule>
    <cfRule type="cellIs" dxfId="8550" priority="7902" operator="lessThan">
      <formula>0.96</formula>
    </cfRule>
    <cfRule type="cellIs" dxfId="8549" priority="7903" operator="lessThan">
      <formula>0.96</formula>
    </cfRule>
    <cfRule type="cellIs" dxfId="8548" priority="7904" operator="between">
      <formula>0.95</formula>
      <formula>1</formula>
    </cfRule>
    <cfRule type="cellIs" dxfId="8547" priority="7905" operator="lessThan">
      <formula>0.96</formula>
    </cfRule>
  </conditionalFormatting>
  <conditionalFormatting sqref="L80">
    <cfRule type="cellIs" dxfId="8546" priority="7893" operator="lessThan">
      <formula>0.96</formula>
    </cfRule>
    <cfRule type="cellIs" dxfId="8545" priority="7894" operator="greaterThan">
      <formula>0.99</formula>
    </cfRule>
    <cfRule type="cellIs" dxfId="8544" priority="7895" operator="greaterThan">
      <formula>0.99</formula>
    </cfRule>
    <cfRule type="cellIs" dxfId="8543" priority="7896" operator="between">
      <formula>0.95</formula>
      <formula>1</formula>
    </cfRule>
    <cfRule type="cellIs" dxfId="8542" priority="7897" operator="greaterThan">
      <formula>0.99</formula>
    </cfRule>
    <cfRule type="cellIs" dxfId="8541" priority="7898" operator="between">
      <formula>0.95</formula>
      <formula>1</formula>
    </cfRule>
    <cfRule type="cellIs" dxfId="8540" priority="7899" operator="lessThan">
      <formula>0.96</formula>
    </cfRule>
  </conditionalFormatting>
  <conditionalFormatting sqref="L80">
    <cfRule type="cellIs" dxfId="8539" priority="7891" operator="lessThan">
      <formula>0.96</formula>
    </cfRule>
    <cfRule type="cellIs" dxfId="8538" priority="7892" operator="lessThan">
      <formula>0.96</formula>
    </cfRule>
  </conditionalFormatting>
  <conditionalFormatting sqref="L80">
    <cfRule type="cellIs" dxfId="8537" priority="7884" operator="lessThan">
      <formula>0.96</formula>
    </cfRule>
    <cfRule type="cellIs" dxfId="8536" priority="7885" operator="greaterThan">
      <formula>0.99</formula>
    </cfRule>
    <cfRule type="cellIs" dxfId="8535" priority="7886" operator="between">
      <formula>0.95</formula>
      <formula>1</formula>
    </cfRule>
    <cfRule type="cellIs" dxfId="8534" priority="7887" operator="lessThan">
      <formula>0.96</formula>
    </cfRule>
    <cfRule type="cellIs" dxfId="8533" priority="7888" operator="greaterThan">
      <formula>0.99</formula>
    </cfRule>
    <cfRule type="cellIs" dxfId="8532" priority="7889" operator="between">
      <formula>0.95</formula>
      <formula>1</formula>
    </cfRule>
    <cfRule type="cellIs" dxfId="8531" priority="7890" operator="lessThan">
      <formula>0.96</formula>
    </cfRule>
  </conditionalFormatting>
  <conditionalFormatting sqref="L80">
    <cfRule type="cellIs" dxfId="8530" priority="7880" operator="between">
      <formula>0.95</formula>
      <formula>1</formula>
    </cfRule>
    <cfRule type="cellIs" dxfId="8529" priority="7881" operator="greaterThan">
      <formula>0.99</formula>
    </cfRule>
    <cfRule type="cellIs" dxfId="8528" priority="7882" operator="between">
      <formula>0.95</formula>
      <formula>1</formula>
    </cfRule>
    <cfRule type="cellIs" dxfId="8527" priority="7883" operator="lessThan">
      <formula>0.96</formula>
    </cfRule>
  </conditionalFormatting>
  <conditionalFormatting sqref="L80">
    <cfRule type="cellIs" dxfId="8526" priority="7877" operator="greaterThan">
      <formula>0.99</formula>
    </cfRule>
    <cfRule type="cellIs" dxfId="8525" priority="7878" operator="greaterThan">
      <formula>0.99</formula>
    </cfRule>
    <cfRule type="cellIs" dxfId="8524" priority="7879" operator="lessThan">
      <formula>0.96</formula>
    </cfRule>
  </conditionalFormatting>
  <conditionalFormatting sqref="L80">
    <cfRule type="cellIs" dxfId="8523" priority="7876" operator="between">
      <formula>0.99</formula>
      <formula>1</formula>
    </cfRule>
  </conditionalFormatting>
  <conditionalFormatting sqref="L80">
    <cfRule type="cellIs" dxfId="8522" priority="7874" operator="greaterThan">
      <formula>0</formula>
    </cfRule>
    <cfRule type="cellIs" dxfId="8521" priority="7875" operator="lessThan">
      <formula>0</formula>
    </cfRule>
  </conditionalFormatting>
  <conditionalFormatting sqref="L80">
    <cfRule type="cellIs" dxfId="8520" priority="7872" operator="greaterThan">
      <formula>0.99</formula>
    </cfRule>
    <cfRule type="cellIs" dxfId="8519" priority="7873" operator="greaterThan">
      <formula>0.99</formula>
    </cfRule>
  </conditionalFormatting>
  <conditionalFormatting sqref="L80">
    <cfRule type="cellIs" dxfId="8518" priority="7864" operator="greaterThan">
      <formula>0.99</formula>
    </cfRule>
    <cfRule type="cellIs" dxfId="8517" priority="7865" operator="between">
      <formula>0.95</formula>
      <formula>1</formula>
    </cfRule>
    <cfRule type="cellIs" dxfId="8516" priority="7866" operator="greaterThan">
      <formula>0.99</formula>
    </cfRule>
    <cfRule type="cellIs" dxfId="8515" priority="7867" operator="between">
      <formula>0.95</formula>
      <formula>1</formula>
    </cfRule>
    <cfRule type="cellIs" dxfId="8514" priority="7868" operator="lessThan">
      <formula>0.96</formula>
    </cfRule>
    <cfRule type="cellIs" dxfId="8513" priority="7869" operator="greaterThan">
      <formula>0.99</formula>
    </cfRule>
    <cfRule type="cellIs" dxfId="8512" priority="7870" operator="between">
      <formula>0.95</formula>
      <formula>1</formula>
    </cfRule>
    <cfRule type="cellIs" dxfId="8511" priority="7871" operator="lessThan">
      <formula>0.96</formula>
    </cfRule>
  </conditionalFormatting>
  <conditionalFormatting sqref="L80">
    <cfRule type="cellIs" dxfId="8510" priority="7862" operator="between">
      <formula>0.95</formula>
      <formula>1</formula>
    </cfRule>
    <cfRule type="cellIs" dxfId="8509" priority="7863" operator="lessThan">
      <formula>0.96</formula>
    </cfRule>
  </conditionalFormatting>
  <conditionalFormatting sqref="L80">
    <cfRule type="cellIs" dxfId="8508" priority="7855" operator="greaterThan">
      <formula>0.99</formula>
    </cfRule>
    <cfRule type="cellIs" dxfId="8507" priority="7856" operator="greaterThan">
      <formula>0.99</formula>
    </cfRule>
    <cfRule type="cellIs" dxfId="8506" priority="7857" operator="between">
      <formula>0.95</formula>
      <formula>1</formula>
    </cfRule>
    <cfRule type="cellIs" dxfId="8505" priority="7858" operator="lessThan">
      <formula>0.96</formula>
    </cfRule>
    <cfRule type="cellIs" dxfId="8504" priority="7859" operator="greaterThan">
      <formula>0.99</formula>
    </cfRule>
    <cfRule type="cellIs" dxfId="8503" priority="7860" operator="between">
      <formula>0.95</formula>
      <formula>1</formula>
    </cfRule>
    <cfRule type="cellIs" dxfId="8502" priority="7861" operator="lessThan">
      <formula>0.96</formula>
    </cfRule>
  </conditionalFormatting>
  <conditionalFormatting sqref="L80">
    <cfRule type="cellIs" dxfId="8501" priority="7847" operator="greaterThan">
      <formula>0.99</formula>
    </cfRule>
    <cfRule type="cellIs" dxfId="8500" priority="7848" operator="between">
      <formula>0.95</formula>
      <formula>1</formula>
    </cfRule>
    <cfRule type="cellIs" dxfId="8499" priority="7849" operator="lessThan">
      <formula>0.96</formula>
    </cfRule>
    <cfRule type="cellIs" dxfId="8498" priority="7850" operator="lessThan">
      <formula>0.96</formula>
    </cfRule>
    <cfRule type="cellIs" dxfId="8497" priority="7851" operator="greaterThan">
      <formula>0.99</formula>
    </cfRule>
    <cfRule type="cellIs" dxfId="8496" priority="7852" operator="between">
      <formula>0.95</formula>
      <formula>1</formula>
    </cfRule>
    <cfRule type="cellIs" dxfId="8495" priority="7853" operator="lessThan">
      <formula>0.96</formula>
    </cfRule>
    <cfRule type="cellIs" dxfId="8494" priority="7854" operator="greaterThan">
      <formula>0.99</formula>
    </cfRule>
  </conditionalFormatting>
  <conditionalFormatting sqref="L80">
    <cfRule type="cellIs" dxfId="8493" priority="7843" operator="greaterThan">
      <formula>0.99</formula>
    </cfRule>
    <cfRule type="cellIs" dxfId="8492" priority="7844" operator="greaterThan">
      <formula>0.99</formula>
    </cfRule>
    <cfRule type="cellIs" dxfId="8491" priority="7845" operator="between">
      <formula>0.95</formula>
      <formula>1</formula>
    </cfRule>
    <cfRule type="cellIs" dxfId="8490" priority="7846" operator="lessThan">
      <formula>0.96</formula>
    </cfRule>
  </conditionalFormatting>
  <conditionalFormatting sqref="L80">
    <cfRule type="cellIs" dxfId="8489" priority="7559" operator="greaterThan">
      <formula>0.99</formula>
    </cfRule>
    <cfRule type="cellIs" dxfId="8488" priority="7842" operator="greaterThan">
      <formula>0.99</formula>
    </cfRule>
  </conditionalFormatting>
  <conditionalFormatting sqref="L80">
    <cfRule type="cellIs" dxfId="8487" priority="7838" operator="greaterThan">
      <formula>0.99</formula>
    </cfRule>
    <cfRule type="cellIs" dxfId="8486" priority="7839" operator="between">
      <formula>0.95</formula>
      <formula>1</formula>
    </cfRule>
    <cfRule type="cellIs" dxfId="8485" priority="7840" operator="lessThan">
      <formula>0.96</formula>
    </cfRule>
    <cfRule type="cellIs" dxfId="8484" priority="7841" operator="greaterThan">
      <formula>0.96</formula>
    </cfRule>
  </conditionalFormatting>
  <conditionalFormatting sqref="L80">
    <cfRule type="cellIs" dxfId="8483" priority="7831" operator="greaterThan">
      <formula>0.99</formula>
    </cfRule>
    <cfRule type="cellIs" dxfId="8482" priority="7832" operator="between">
      <formula>0.95</formula>
      <formula>1</formula>
    </cfRule>
    <cfRule type="cellIs" dxfId="8481" priority="7833" operator="lessThan">
      <formula>0.96</formula>
    </cfRule>
    <cfRule type="cellIs" dxfId="8480" priority="7834" operator="lessThan">
      <formula>0.96</formula>
    </cfRule>
    <cfRule type="cellIs" dxfId="8479" priority="7835" operator="greaterThan">
      <formula>0.99</formula>
    </cfRule>
    <cfRule type="cellIs" dxfId="8478" priority="7836" operator="between">
      <formula>0.95</formula>
      <formula>1</formula>
    </cfRule>
    <cfRule type="cellIs" dxfId="8477" priority="7837" operator="lessThan">
      <formula>0.96</formula>
    </cfRule>
  </conditionalFormatting>
  <conditionalFormatting sqref="L80">
    <cfRule type="cellIs" dxfId="8476" priority="7826" operator="between">
      <formula>0.96</formula>
      <formula>1</formula>
    </cfRule>
    <cfRule type="cellIs" dxfId="8475" priority="7827" operator="lessThan">
      <formula>0.99</formula>
    </cfRule>
    <cfRule type="cellIs" dxfId="8474" priority="7828" operator="greaterThan">
      <formula>0.99</formula>
    </cfRule>
    <cfRule type="cellIs" dxfId="8473" priority="7829" operator="lessThan">
      <formula>0.99</formula>
    </cfRule>
    <cfRule type="cellIs" dxfId="8472" priority="7830" operator="greaterThan">
      <formula>0.99</formula>
    </cfRule>
  </conditionalFormatting>
  <conditionalFormatting sqref="L80">
    <cfRule type="cellIs" dxfId="8471" priority="7821" operator="between">
      <formula>0.95</formula>
      <formula>1</formula>
    </cfRule>
    <cfRule type="cellIs" dxfId="8470" priority="7822" operator="lessThan">
      <formula>0.96</formula>
    </cfRule>
    <cfRule type="cellIs" dxfId="8469" priority="7823" operator="greaterThan">
      <formula>0.99</formula>
    </cfRule>
    <cfRule type="cellIs" dxfId="8468" priority="7824" operator="between">
      <formula>0.95</formula>
      <formula>1</formula>
    </cfRule>
    <cfRule type="cellIs" dxfId="8467" priority="7825" operator="lessThan">
      <formula>0.96</formula>
    </cfRule>
  </conditionalFormatting>
  <conditionalFormatting sqref="L80">
    <cfRule type="cellIs" dxfId="8466" priority="7815" operator="greaterThan">
      <formula>0.99</formula>
    </cfRule>
    <cfRule type="cellIs" dxfId="8465" priority="7816" operator="between">
      <formula>0.95</formula>
      <formula>1</formula>
    </cfRule>
    <cfRule type="cellIs" dxfId="8464" priority="7817" operator="lessThan">
      <formula>0.96</formula>
    </cfRule>
    <cfRule type="cellIs" dxfId="8463" priority="7818" operator="greaterThan">
      <formula>0.99</formula>
    </cfRule>
    <cfRule type="cellIs" dxfId="8462" priority="7819" operator="between">
      <formula>0.95</formula>
      <formula>1</formula>
    </cfRule>
    <cfRule type="cellIs" dxfId="8461" priority="7820" operator="lessThan">
      <formula>0.96</formula>
    </cfRule>
  </conditionalFormatting>
  <conditionalFormatting sqref="L80">
    <cfRule type="cellIs" dxfId="8460" priority="7813" operator="greaterThan">
      <formula>0.99</formula>
    </cfRule>
    <cfRule type="cellIs" dxfId="8459" priority="7814" operator="between">
      <formula>0.95</formula>
      <formula>1</formula>
    </cfRule>
  </conditionalFormatting>
  <conditionalFormatting sqref="L80">
    <cfRule type="cellIs" dxfId="8458" priority="7812" operator="lessThan">
      <formula>0.96</formula>
    </cfRule>
  </conditionalFormatting>
  <conditionalFormatting sqref="L80">
    <cfRule type="top10" dxfId="8457" priority="7565" rank="10"/>
    <cfRule type="cellIs" dxfId="8456" priority="7566" operator="greaterThan">
      <formula>100</formula>
    </cfRule>
    <cfRule type="cellIs" dxfId="8455" priority="7567" operator="greaterThan">
      <formula>1.03</formula>
    </cfRule>
    <cfRule type="cellIs" dxfId="8454" priority="7568" operator="greaterThan">
      <formula>1.03</formula>
    </cfRule>
    <cfRule type="cellIs" dxfId="8453" priority="7809" operator="lessThan">
      <formula>0.96</formula>
    </cfRule>
    <cfRule type="cellIs" dxfId="8452" priority="7810" operator="between">
      <formula>0.95</formula>
      <formula>0.99</formula>
    </cfRule>
    <cfRule type="cellIs" dxfId="8451" priority="7811" operator="between">
      <formula>0.95</formula>
      <formula>1</formula>
    </cfRule>
  </conditionalFormatting>
  <conditionalFormatting sqref="L80">
    <cfRule type="top10" dxfId="8450" priority="7783" rank="10"/>
    <cfRule type="cellIs" dxfId="8449" priority="7784" operator="greaterThan">
      <formula>0.99</formula>
    </cfRule>
    <cfRule type="cellIs" dxfId="8448" priority="7785" operator="between">
      <formula>0.95</formula>
      <formula>1</formula>
    </cfRule>
    <cfRule type="cellIs" dxfId="8447" priority="7786" operator="lessThan">
      <formula>0.96</formula>
    </cfRule>
    <cfRule type="cellIs" dxfId="8446" priority="7787" operator="greaterThan">
      <formula>0.99</formula>
    </cfRule>
    <cfRule type="cellIs" dxfId="8445" priority="7788" operator="between">
      <formula>0.95</formula>
      <formula>1</formula>
    </cfRule>
    <cfRule type="cellIs" dxfId="8444" priority="7789" operator="lessThan">
      <formula>0.96</formula>
    </cfRule>
    <cfRule type="cellIs" dxfId="8443" priority="7790" operator="greaterThan">
      <formula>0.99</formula>
    </cfRule>
    <cfRule type="cellIs" dxfId="8442" priority="7791" operator="between">
      <formula>0.95</formula>
      <formula>1</formula>
    </cfRule>
    <cfRule type="cellIs" dxfId="8441" priority="7792" operator="greaterThan">
      <formula>0.99</formula>
    </cfRule>
    <cfRule type="cellIs" dxfId="8440" priority="7793" operator="between">
      <formula>0.95</formula>
      <formula>1</formula>
    </cfRule>
    <cfRule type="cellIs" dxfId="8439" priority="7794" operator="lessThan">
      <formula>0.96</formula>
    </cfRule>
    <cfRule type="cellIs" dxfId="8438" priority="7795" operator="lessThan">
      <formula>0</formula>
    </cfRule>
    <cfRule type="cellIs" dxfId="8437" priority="7796" operator="greaterThan">
      <formula>0.99</formula>
    </cfRule>
    <cfRule type="cellIs" dxfId="8436" priority="7797" operator="between">
      <formula>0.95</formula>
      <formula>1</formula>
    </cfRule>
    <cfRule type="cellIs" dxfId="8435" priority="7798" operator="lessThan">
      <formula>0.96</formula>
    </cfRule>
    <cfRule type="cellIs" dxfId="8434" priority="7799" operator="greaterThan">
      <formula>0.99</formula>
    </cfRule>
    <cfRule type="cellIs" dxfId="8433" priority="7800" operator="between">
      <formula>0.95</formula>
      <formula>1</formula>
    </cfRule>
    <cfRule type="cellIs" dxfId="8432" priority="7801" operator="lessThan">
      <formula>0.96</formula>
    </cfRule>
    <cfRule type="cellIs" dxfId="8431" priority="7802" operator="greaterThan">
      <formula>0.99</formula>
    </cfRule>
    <cfRule type="cellIs" dxfId="8430" priority="7803" operator="between">
      <formula>0.95</formula>
      <formula>1</formula>
    </cfRule>
    <cfRule type="cellIs" dxfId="8429" priority="7804" operator="lessThan">
      <formula>0.96</formula>
    </cfRule>
    <cfRule type="cellIs" dxfId="8428" priority="7805" operator="lessThan">
      <formula>0.96</formula>
    </cfRule>
    <cfRule type="cellIs" dxfId="8427" priority="7806" operator="greaterThan">
      <formula>0.99</formula>
    </cfRule>
    <cfRule type="cellIs" dxfId="8426" priority="7807" operator="between">
      <formula>0.95</formula>
      <formula>1</formula>
    </cfRule>
    <cfRule type="cellIs" dxfId="8425" priority="7808" operator="lessThan">
      <formula>0.96</formula>
    </cfRule>
  </conditionalFormatting>
  <conditionalFormatting sqref="L80">
    <cfRule type="top10" dxfId="8424" priority="7777" rank="10"/>
    <cfRule type="cellIs" dxfId="8423" priority="7778" operator="greaterThan">
      <formula>0.99</formula>
    </cfRule>
    <cfRule type="top10" dxfId="8422" priority="7779" rank="10"/>
    <cfRule type="cellIs" dxfId="8421" priority="7780" operator="lessThan">
      <formula>0.96</formula>
    </cfRule>
    <cfRule type="top10" dxfId="8420" priority="7781" percent="1" rank="99"/>
    <cfRule type="cellIs" dxfId="8419" priority="7782" operator="lessThan">
      <formula>0.96</formula>
    </cfRule>
  </conditionalFormatting>
  <conditionalFormatting sqref="L80">
    <cfRule type="top10" dxfId="8418" priority="7776" rank="10"/>
  </conditionalFormatting>
  <conditionalFormatting sqref="L80">
    <cfRule type="cellIs" dxfId="8417" priority="7771" operator="greaterThan">
      <formula>0.99</formula>
    </cfRule>
    <cfRule type="cellIs" dxfId="8416" priority="7772" operator="between">
      <formula>0.95</formula>
      <formula>1</formula>
    </cfRule>
    <cfRule type="cellIs" dxfId="8415" priority="7773" operator="lessThan">
      <formula>0.96</formula>
    </cfRule>
    <cfRule type="cellIs" dxfId="8414" priority="7774" operator="lessThan">
      <formula>0.96</formula>
    </cfRule>
    <cfRule type="top10" dxfId="8413" priority="7775" percent="1" rank="10"/>
  </conditionalFormatting>
  <conditionalFormatting sqref="L80">
    <cfRule type="cellIs" dxfId="8412" priority="7762" operator="lessThan">
      <formula>1</formula>
    </cfRule>
    <cfRule type="cellIs" dxfId="8411" priority="7763" operator="between">
      <formula>0.95</formula>
      <formula>1</formula>
    </cfRule>
    <cfRule type="cellIs" dxfId="8410" priority="7764" operator="lessThan">
      <formula>0.96</formula>
    </cfRule>
    <cfRule type="cellIs" dxfId="8409" priority="7765" operator="between">
      <formula>0.95</formula>
      <formula>1</formula>
    </cfRule>
    <cfRule type="cellIs" dxfId="8408" priority="7766" operator="between">
      <formula>0.95</formula>
      <formula>1</formula>
    </cfRule>
    <cfRule type="top10" dxfId="8407" priority="7767" percent="1" rank="10"/>
    <cfRule type="top10" dxfId="8406" priority="7768" percent="1" rank="10"/>
    <cfRule type="cellIs" dxfId="8405" priority="7769" operator="lessThan">
      <formula>0.96</formula>
    </cfRule>
    <cfRule type="top10" dxfId="8404" priority="7770" percent="1" rank="10"/>
  </conditionalFormatting>
  <conditionalFormatting sqref="L80">
    <cfRule type="top10" dxfId="8403" priority="7759" percent="1" rank="10"/>
    <cfRule type="cellIs" dxfId="8402" priority="7760" operator="lessThan">
      <formula>0.96</formula>
    </cfRule>
    <cfRule type="top10" dxfId="8401" priority="7761" percent="1" rank="10"/>
  </conditionalFormatting>
  <conditionalFormatting sqref="L80">
    <cfRule type="top10" dxfId="8400" priority="7758" rank="10"/>
  </conditionalFormatting>
  <conditionalFormatting sqref="L80">
    <cfRule type="top10" dxfId="8399" priority="7755" rank="10"/>
    <cfRule type="top10" dxfId="8398" priority="7756" rank="10"/>
    <cfRule type="top10" dxfId="8397" priority="7757" rank="10"/>
  </conditionalFormatting>
  <conditionalFormatting sqref="L80">
    <cfRule type="cellIs" dxfId="8396" priority="7747" operator="between">
      <formula>0.95</formula>
      <formula>1</formula>
    </cfRule>
    <cfRule type="cellIs" dxfId="8395" priority="7748" operator="lessThan">
      <formula>0.96</formula>
    </cfRule>
    <cfRule type="cellIs" dxfId="8394" priority="7749" operator="between">
      <formula>0.95</formula>
      <formula>1</formula>
    </cfRule>
    <cfRule type="cellIs" dxfId="8393" priority="7750" operator="between">
      <formula>0.95</formula>
      <formula>1</formula>
    </cfRule>
    <cfRule type="top10" dxfId="8392" priority="7751" percent="1" rank="10"/>
    <cfRule type="top10" dxfId="8391" priority="7752" percent="1" rank="10"/>
    <cfRule type="cellIs" dxfId="8390" priority="7753" operator="lessThan">
      <formula>0.96</formula>
    </cfRule>
    <cfRule type="top10" dxfId="8389" priority="7754" percent="1" rank="10"/>
  </conditionalFormatting>
  <conditionalFormatting sqref="L80">
    <cfRule type="top10" dxfId="8388" priority="7738" rank="10"/>
    <cfRule type="top10" dxfId="8387" priority="7739" rank="10"/>
    <cfRule type="cellIs" dxfId="8386" priority="7740" operator="lessThan">
      <formula>0.96</formula>
    </cfRule>
    <cfRule type="cellIs" dxfId="8385" priority="7741" operator="between">
      <formula>0.95</formula>
      <formula>1</formula>
    </cfRule>
    <cfRule type="cellIs" dxfId="8384" priority="7742" operator="between">
      <formula>0.95</formula>
      <formula>1</formula>
    </cfRule>
    <cfRule type="top10" dxfId="8383" priority="7743" percent="1" rank="10"/>
    <cfRule type="top10" dxfId="8382" priority="7744" percent="1" rank="10"/>
    <cfRule type="cellIs" dxfId="8381" priority="7745" operator="lessThan">
      <formula>0.96</formula>
    </cfRule>
    <cfRule type="top10" dxfId="8380" priority="7746" percent="1" rank="10"/>
  </conditionalFormatting>
  <conditionalFormatting sqref="L80">
    <cfRule type="cellIs" dxfId="8379" priority="7731" operator="lessThan">
      <formula>0.96</formula>
    </cfRule>
    <cfRule type="cellIs" dxfId="8378" priority="7732" operator="between">
      <formula>0.95</formula>
      <formula>1</formula>
    </cfRule>
    <cfRule type="cellIs" dxfId="8377" priority="7733" operator="between">
      <formula>0.95</formula>
      <formula>1</formula>
    </cfRule>
    <cfRule type="top10" dxfId="8376" priority="7734" percent="1" rank="10"/>
    <cfRule type="top10" dxfId="8375" priority="7735" percent="1" rank="10"/>
    <cfRule type="cellIs" dxfId="8374" priority="7736" operator="lessThan">
      <formula>0.96</formula>
    </cfRule>
    <cfRule type="top10" dxfId="8373" priority="7737" percent="1" rank="10"/>
  </conditionalFormatting>
  <conditionalFormatting sqref="L80">
    <cfRule type="top10" dxfId="8372" priority="7728" percent="1" rank="10"/>
    <cfRule type="top10" dxfId="8371" priority="7729" rank="10"/>
    <cfRule type="top10" dxfId="8370" priority="7730" percent="1" rank="10"/>
  </conditionalFormatting>
  <conditionalFormatting sqref="L80">
    <cfRule type="top10" dxfId="8369" priority="7726" rank="10"/>
    <cfRule type="top10" dxfId="8368" priority="7727" rank="10"/>
  </conditionalFormatting>
  <conditionalFormatting sqref="L80">
    <cfRule type="top10" dxfId="8367" priority="7716" rank="10"/>
    <cfRule type="top10" dxfId="8366" priority="7717" rank="10"/>
    <cfRule type="cellIs" dxfId="8365" priority="7718" operator="between">
      <formula>0.95</formula>
      <formula>1</formula>
    </cfRule>
    <cfRule type="cellIs" dxfId="8364" priority="7719" operator="lessThan">
      <formula>0.96</formula>
    </cfRule>
    <cfRule type="cellIs" dxfId="8363" priority="7720" operator="between">
      <formula>0.95</formula>
      <formula>1</formula>
    </cfRule>
    <cfRule type="cellIs" dxfId="8362" priority="7721" operator="between">
      <formula>0.95</formula>
      <formula>1</formula>
    </cfRule>
    <cfRule type="top10" dxfId="8361" priority="7722" percent="1" rank="10"/>
    <cfRule type="top10" dxfId="8360" priority="7723" percent="1" rank="10"/>
    <cfRule type="cellIs" dxfId="8359" priority="7724" operator="lessThan">
      <formula>0.96</formula>
    </cfRule>
    <cfRule type="top10" dxfId="8358" priority="7725" percent="1" rank="10"/>
  </conditionalFormatting>
  <conditionalFormatting sqref="L80">
    <cfRule type="top10" dxfId="8357" priority="7708" rank="10"/>
    <cfRule type="cellIs" dxfId="8356" priority="7709" operator="lessThan">
      <formula>0.96</formula>
    </cfRule>
    <cfRule type="cellIs" dxfId="8355" priority="7710" operator="between">
      <formula>0.95</formula>
      <formula>1</formula>
    </cfRule>
    <cfRule type="cellIs" dxfId="8354" priority="7711" operator="between">
      <formula>0.95</formula>
      <formula>1</formula>
    </cfRule>
    <cfRule type="top10" dxfId="8353" priority="7712" percent="1" rank="10"/>
    <cfRule type="top10" dxfId="8352" priority="7713" percent="1" rank="10"/>
    <cfRule type="cellIs" dxfId="8351" priority="7714" operator="lessThan">
      <formula>0.96</formula>
    </cfRule>
    <cfRule type="top10" dxfId="8350" priority="7715" percent="1" rank="10"/>
  </conditionalFormatting>
  <conditionalFormatting sqref="L80">
    <cfRule type="top10" dxfId="8349" priority="7695" rank="10"/>
    <cfRule type="cellIs" dxfId="8348" priority="7696" operator="lessThan">
      <formula>0.99</formula>
    </cfRule>
    <cfRule type="top10" dxfId="8347" priority="7697" rank="10"/>
    <cfRule type="cellIs" dxfId="8346" priority="7698" operator="greaterThan">
      <formula>0.99</formula>
    </cfRule>
    <cfRule type="top10" dxfId="8345" priority="7699" percent="1" rank="10"/>
    <cfRule type="top10" dxfId="8344" priority="7700" rank="10"/>
    <cfRule type="cellIs" dxfId="8343" priority="7701" operator="lessThan">
      <formula>0.96</formula>
    </cfRule>
    <cfRule type="cellIs" dxfId="8342" priority="7702" operator="between">
      <formula>0.95</formula>
      <formula>1</formula>
    </cfRule>
    <cfRule type="cellIs" dxfId="8341" priority="7703" operator="between">
      <formula>0.95</formula>
      <formula>1</formula>
    </cfRule>
    <cfRule type="top10" dxfId="8340" priority="7704" percent="1" rank="10"/>
    <cfRule type="top10" dxfId="8339" priority="7705" percent="1" rank="10"/>
    <cfRule type="cellIs" dxfId="8338" priority="7706" operator="lessThan">
      <formula>0.96</formula>
    </cfRule>
    <cfRule type="top10" dxfId="8337" priority="7707" percent="1" rank="10"/>
  </conditionalFormatting>
  <conditionalFormatting sqref="L80">
    <cfRule type="top10" dxfId="8336" priority="7681" rank="10"/>
    <cfRule type="top10" dxfId="8335" priority="7682" rank="10"/>
    <cfRule type="cellIs" dxfId="8334" priority="7683" operator="lessThan">
      <formula>0.99</formula>
    </cfRule>
    <cfRule type="top10" dxfId="8333" priority="7684" rank="10"/>
    <cfRule type="cellIs" dxfId="8332" priority="7685" operator="greaterThan">
      <formula>0.99</formula>
    </cfRule>
    <cfRule type="top10" dxfId="8331" priority="7686" percent="1" rank="10"/>
    <cfRule type="top10" dxfId="8330" priority="7687" rank="10"/>
    <cfRule type="cellIs" dxfId="8329" priority="7688" operator="lessThan">
      <formula>0.96</formula>
    </cfRule>
    <cfRule type="cellIs" dxfId="8328" priority="7689" operator="between">
      <formula>0.95</formula>
      <formula>1</formula>
    </cfRule>
    <cfRule type="cellIs" dxfId="8327" priority="7690" operator="between">
      <formula>0.95</formula>
      <formula>1</formula>
    </cfRule>
    <cfRule type="top10" dxfId="8326" priority="7691" percent="1" rank="10"/>
    <cfRule type="top10" dxfId="8325" priority="7692" percent="1" rank="10"/>
    <cfRule type="cellIs" dxfId="8324" priority="7693" operator="lessThan">
      <formula>0.96</formula>
    </cfRule>
    <cfRule type="top10" dxfId="8323" priority="7694" percent="1" rank="10"/>
  </conditionalFormatting>
  <conditionalFormatting sqref="L80">
    <cfRule type="cellIs" dxfId="8322" priority="7678" operator="between">
      <formula>0.95</formula>
      <formula>1</formula>
    </cfRule>
    <cfRule type="cellIs" dxfId="8321" priority="7679" operator="between">
      <formula>0.95</formula>
      <formula>1</formula>
    </cfRule>
    <cfRule type="top10" dxfId="8320" priority="7680" rank="10"/>
  </conditionalFormatting>
  <conditionalFormatting sqref="L80">
    <cfRule type="cellIs" dxfId="8319" priority="7669" operator="between">
      <formula>0.95</formula>
      <formula>1</formula>
    </cfRule>
    <cfRule type="cellIs" dxfId="8318" priority="7670" operator="between">
      <formula>0.95</formula>
      <formula>1</formula>
    </cfRule>
    <cfRule type="cellIs" dxfId="8317" priority="7671" operator="lessThan">
      <formula>0.96</formula>
    </cfRule>
    <cfRule type="cellIs" dxfId="8316" priority="7672" operator="between">
      <formula>0.95</formula>
      <formula>1</formula>
    </cfRule>
    <cfRule type="cellIs" dxfId="8315" priority="7673" operator="between">
      <formula>0.95</formula>
      <formula>1</formula>
    </cfRule>
    <cfRule type="top10" dxfId="8314" priority="7674" percent="1" rank="10"/>
    <cfRule type="top10" dxfId="8313" priority="7675" percent="1" rank="10"/>
    <cfRule type="cellIs" dxfId="8312" priority="7676" operator="lessThan">
      <formula>0.96</formula>
    </cfRule>
    <cfRule type="top10" dxfId="8311" priority="7677" percent="1" rank="10"/>
  </conditionalFormatting>
  <conditionalFormatting sqref="L80">
    <cfRule type="top10" dxfId="8310" priority="7659" rank="10"/>
    <cfRule type="top10" dxfId="8309" priority="7660" rank="10"/>
    <cfRule type="top10" dxfId="8308" priority="7661" rank="10"/>
    <cfRule type="cellIs" dxfId="8307" priority="7662" operator="lessThan">
      <formula>0.96</formula>
    </cfRule>
    <cfRule type="cellIs" dxfId="8306" priority="7663" operator="between">
      <formula>0.95</formula>
      <formula>1</formula>
    </cfRule>
    <cfRule type="cellIs" dxfId="8305" priority="7664" operator="between">
      <formula>0.95</formula>
      <formula>1</formula>
    </cfRule>
    <cfRule type="top10" dxfId="8304" priority="7665" percent="1" rank="10"/>
    <cfRule type="top10" dxfId="8303" priority="7666" percent="1" rank="10"/>
    <cfRule type="cellIs" dxfId="8302" priority="7667" operator="lessThan">
      <formula>0.96</formula>
    </cfRule>
    <cfRule type="top10" dxfId="8301" priority="7668" percent="1" rank="10"/>
  </conditionalFormatting>
  <conditionalFormatting sqref="L80">
    <cfRule type="top10" dxfId="8300" priority="7644" percent="1" rank="10"/>
    <cfRule type="top10" dxfId="8299" priority="7645" rank="10"/>
    <cfRule type="top10" dxfId="8298" priority="7646" rank="10"/>
    <cfRule type="cellIs" dxfId="8297" priority="7647" operator="lessThan">
      <formula>0.99</formula>
    </cfRule>
    <cfRule type="top10" dxfId="8296" priority="7648" rank="10"/>
    <cfRule type="cellIs" dxfId="8295" priority="7649" operator="greaterThan">
      <formula>0.99</formula>
    </cfRule>
    <cfRule type="top10" dxfId="8294" priority="7650" percent="1" rank="10"/>
    <cfRule type="top10" dxfId="8293" priority="7651" rank="10"/>
    <cfRule type="cellIs" dxfId="8292" priority="7652" operator="lessThan">
      <formula>0.96</formula>
    </cfRule>
    <cfRule type="cellIs" dxfId="8291" priority="7653" operator="between">
      <formula>0.95</formula>
      <formula>1</formula>
    </cfRule>
    <cfRule type="cellIs" dxfId="8290" priority="7654" operator="between">
      <formula>0.95</formula>
      <formula>1</formula>
    </cfRule>
    <cfRule type="top10" dxfId="8289" priority="7655" percent="1" rank="10"/>
    <cfRule type="top10" dxfId="8288" priority="7656" percent="1" rank="10"/>
    <cfRule type="cellIs" dxfId="8287" priority="7657" operator="lessThan">
      <formula>0.96</formula>
    </cfRule>
    <cfRule type="top10" dxfId="8286" priority="7658" percent="1" rank="10"/>
  </conditionalFormatting>
  <conditionalFormatting sqref="L80">
    <cfRule type="top10" dxfId="8285" priority="7643" percent="1" rank="10"/>
  </conditionalFormatting>
  <conditionalFormatting sqref="L80">
    <cfRule type="top10" dxfId="8284" priority="7641" rank="10"/>
    <cfRule type="top10" dxfId="8283" priority="7642" percent="1" rank="10"/>
  </conditionalFormatting>
  <conditionalFormatting sqref="L80">
    <cfRule type="top10" dxfId="8282" priority="7637" percent="1" rank="10"/>
    <cfRule type="cellIs" dxfId="8281" priority="7638" operator="lessThan">
      <formula>0.96</formula>
    </cfRule>
    <cfRule type="top10" dxfId="8280" priority="7639" rank="10"/>
    <cfRule type="top10" dxfId="8279" priority="7640" percent="1" rank="10"/>
  </conditionalFormatting>
  <conditionalFormatting sqref="L80">
    <cfRule type="top10" dxfId="8278" priority="7631" percent="1" rank="10"/>
    <cfRule type="cellIs" dxfId="8277" priority="7632" operator="between">
      <formula>0.95</formula>
      <formula>1</formula>
    </cfRule>
    <cfRule type="top10" dxfId="8276" priority="7633" percent="1" rank="10"/>
    <cfRule type="cellIs" dxfId="8275" priority="7634" operator="lessThan">
      <formula>0.96</formula>
    </cfRule>
    <cfRule type="top10" dxfId="8274" priority="7635" rank="10"/>
    <cfRule type="top10" dxfId="8273" priority="7636" percent="1" rank="10"/>
  </conditionalFormatting>
  <conditionalFormatting sqref="L80">
    <cfRule type="cellIs" dxfId="8272" priority="7626" operator="between">
      <formula>0.95</formula>
      <formula>1</formula>
    </cfRule>
    <cfRule type="top10" dxfId="8271" priority="7627" percent="1" rank="10"/>
    <cfRule type="cellIs" dxfId="8270" priority="7628" operator="lessThan">
      <formula>0.96</formula>
    </cfRule>
    <cfRule type="top10" dxfId="8269" priority="7629" rank="10"/>
    <cfRule type="top10" dxfId="8268" priority="7630" percent="1" rank="10"/>
  </conditionalFormatting>
  <conditionalFormatting sqref="L80">
    <cfRule type="top10" dxfId="8267" priority="7609" percent="1" rank="10"/>
    <cfRule type="top10" dxfId="8266" priority="7610" percent="1" rank="10"/>
    <cfRule type="cellIs" dxfId="8265" priority="7611" operator="between">
      <formula>0.95</formula>
      <formula>1</formula>
    </cfRule>
    <cfRule type="top10" dxfId="8264" priority="7612" rank="10"/>
    <cfRule type="top10" dxfId="8263" priority="7613" rank="10"/>
    <cfRule type="cellIs" dxfId="8262" priority="7614" operator="lessThan">
      <formula>0.99</formula>
    </cfRule>
    <cfRule type="top10" dxfId="8261" priority="7615" rank="10"/>
    <cfRule type="cellIs" dxfId="8260" priority="7616" operator="greaterThan">
      <formula>0.99</formula>
    </cfRule>
    <cfRule type="top10" dxfId="8259" priority="7617" percent="1" rank="10"/>
    <cfRule type="top10" dxfId="8258" priority="7618" rank="10"/>
    <cfRule type="cellIs" dxfId="8257" priority="7619" operator="lessThan">
      <formula>0.96</formula>
    </cfRule>
    <cfRule type="cellIs" dxfId="8256" priority="7620" operator="between">
      <formula>0.95</formula>
      <formula>1</formula>
    </cfRule>
    <cfRule type="cellIs" dxfId="8255" priority="7621" operator="between">
      <formula>0.95</formula>
      <formula>1</formula>
    </cfRule>
    <cfRule type="top10" dxfId="8254" priority="7622" percent="1" rank="10"/>
    <cfRule type="top10" dxfId="8253" priority="7623" percent="1" rank="10"/>
    <cfRule type="cellIs" dxfId="8252" priority="7624" operator="lessThan">
      <formula>0.96</formula>
    </cfRule>
    <cfRule type="top10" dxfId="8251" priority="7625" percent="1" rank="10"/>
  </conditionalFormatting>
  <conditionalFormatting sqref="L80">
    <cfRule type="top10" dxfId="8250" priority="7607" percent="1" rank="10"/>
    <cfRule type="top10" dxfId="8249" priority="7608" percent="1" rank="10"/>
  </conditionalFormatting>
  <conditionalFormatting sqref="L80">
    <cfRule type="cellIs" dxfId="8248" priority="7601" operator="between">
      <formula>0.95</formula>
      <formula>1</formula>
    </cfRule>
    <cfRule type="cellIs" dxfId="8247" priority="7602" operator="between">
      <formula>0.95</formula>
      <formula>1</formula>
    </cfRule>
    <cfRule type="top10" dxfId="8246" priority="7603" percent="1" rank="10"/>
    <cfRule type="cellIs" dxfId="8245" priority="7604" operator="lessThan">
      <formula>0.96</formula>
    </cfRule>
    <cfRule type="top10" dxfId="8244" priority="7605" rank="10"/>
    <cfRule type="top10" dxfId="8243" priority="7606" percent="1" rank="10"/>
  </conditionalFormatting>
  <conditionalFormatting sqref="L80">
    <cfRule type="top10" dxfId="8242" priority="7585" percent="1" rank="10"/>
    <cfRule type="cellIs" dxfId="8241" priority="7586" operator="greaterThan">
      <formula>0.99</formula>
    </cfRule>
    <cfRule type="top10" dxfId="8240" priority="7587" rank="10"/>
    <cfRule type="top10" dxfId="8239" priority="7588" rank="10"/>
    <cfRule type="cellIs" dxfId="8238" priority="7589" operator="lessThan">
      <formula>0.99</formula>
    </cfRule>
    <cfRule type="top10" dxfId="8237" priority="7590" rank="10"/>
    <cfRule type="cellIs" dxfId="8236" priority="7591" operator="greaterThan">
      <formula>0.99</formula>
    </cfRule>
    <cfRule type="top10" dxfId="8235" priority="7592" percent="1" rank="10"/>
    <cfRule type="top10" dxfId="8234" priority="7593" rank="10"/>
    <cfRule type="cellIs" dxfId="8233" priority="7594" operator="lessThan">
      <formula>0.96</formula>
    </cfRule>
    <cfRule type="cellIs" dxfId="8232" priority="7595" operator="between">
      <formula>0.95</formula>
      <formula>1</formula>
    </cfRule>
    <cfRule type="cellIs" dxfId="8231" priority="7596" operator="between">
      <formula>0.95</formula>
      <formula>1</formula>
    </cfRule>
    <cfRule type="top10" dxfId="8230" priority="7597" percent="1" rank="10"/>
    <cfRule type="top10" dxfId="8229" priority="7598" percent="1" rank="10"/>
    <cfRule type="cellIs" dxfId="8228" priority="7599" operator="lessThan">
      <formula>0.96</formula>
    </cfRule>
    <cfRule type="top10" dxfId="8227" priority="7600" percent="1" rank="10"/>
  </conditionalFormatting>
  <conditionalFormatting sqref="L80">
    <cfRule type="top10" dxfId="8226" priority="7569" percent="1" rank="10"/>
    <cfRule type="cellIs" dxfId="8225" priority="7570" operator="between">
      <formula>0.95</formula>
      <formula>1</formula>
    </cfRule>
    <cfRule type="top10" dxfId="8224" priority="7571" rank="10"/>
    <cfRule type="top10" dxfId="8223" priority="7572" rank="10"/>
    <cfRule type="cellIs" dxfId="8222" priority="7573" operator="lessThan">
      <formula>0.99</formula>
    </cfRule>
    <cfRule type="top10" dxfId="8221" priority="7574" rank="10"/>
    <cfRule type="cellIs" dxfId="8220" priority="7575" operator="greaterThan">
      <formula>0.99</formula>
    </cfRule>
    <cfRule type="top10" dxfId="8219" priority="7576" percent="1" rank="10"/>
    <cfRule type="top10" dxfId="8218" priority="7577" rank="10"/>
    <cfRule type="cellIs" dxfId="8217" priority="7578" operator="lessThan">
      <formula>0.96</formula>
    </cfRule>
    <cfRule type="cellIs" dxfId="8216" priority="7579" operator="between">
      <formula>0.95</formula>
      <formula>1</formula>
    </cfRule>
    <cfRule type="cellIs" dxfId="8215" priority="7580" operator="between">
      <formula>0.95</formula>
      <formula>1</formula>
    </cfRule>
    <cfRule type="top10" dxfId="8214" priority="7581" percent="1" rank="10"/>
    <cfRule type="top10" dxfId="8213" priority="7582" percent="1" rank="10"/>
    <cfRule type="cellIs" dxfId="8212" priority="7583" operator="lessThan">
      <formula>0.96</formula>
    </cfRule>
    <cfRule type="top10" dxfId="8211" priority="7584" percent="1" rank="10"/>
  </conditionalFormatting>
  <conditionalFormatting sqref="L80">
    <cfRule type="cellIs" dxfId="8210" priority="7560" operator="greaterThan">
      <formula>0.99</formula>
    </cfRule>
    <cfRule type="cellIs" dxfId="8209" priority="7561" operator="between">
      <formula>0.95</formula>
      <formula>1</formula>
    </cfRule>
    <cfRule type="cellIs" dxfId="8208" priority="7562" operator="lessThan">
      <formula>0.96</formula>
    </cfRule>
    <cfRule type="cellIs" dxfId="8207" priority="7563" operator="greaterThan">
      <formula>0.99</formula>
    </cfRule>
    <cfRule type="cellIs" dxfId="8206" priority="7564" operator="lessThan">
      <formula>0.96</formula>
    </cfRule>
  </conditionalFormatting>
  <conditionalFormatting sqref="L64">
    <cfRule type="cellIs" dxfId="8205" priority="7554" operator="between">
      <formula>0.95</formula>
      <formula>1</formula>
    </cfRule>
  </conditionalFormatting>
  <conditionalFormatting sqref="L64">
    <cfRule type="cellIs" dxfId="8204" priority="7541" operator="greaterThan">
      <formula>0.99</formula>
    </cfRule>
    <cfRule type="cellIs" dxfId="8203" priority="7553" operator="greaterThan">
      <formula>0.99</formula>
    </cfRule>
  </conditionalFormatting>
  <conditionalFormatting sqref="L64">
    <cfRule type="cellIs" dxfId="8202" priority="7547" operator="greaterThan">
      <formula>0.99</formula>
    </cfRule>
    <cfRule type="cellIs" dxfId="8201" priority="7548" operator="between">
      <formula>0.95</formula>
      <formula>1</formula>
    </cfRule>
    <cfRule type="cellIs" dxfId="8200" priority="7549" operator="lessThan">
      <formula>0.96</formula>
    </cfRule>
    <cfRule type="cellIs" dxfId="8199" priority="7550" operator="greaterThan">
      <formula>0.99</formula>
    </cfRule>
    <cfRule type="cellIs" dxfId="8198" priority="7551" operator="between">
      <formula>0.95</formula>
      <formula>1</formula>
    </cfRule>
    <cfRule type="cellIs" dxfId="8197" priority="7552" operator="lessThan">
      <formula>0.96</formula>
    </cfRule>
  </conditionalFormatting>
  <conditionalFormatting sqref="L64">
    <cfRule type="cellIs" dxfId="8196" priority="7542" operator="greaterThan">
      <formula>0.99</formula>
    </cfRule>
    <cfRule type="cellIs" dxfId="8195" priority="7543" operator="between">
      <formula>0.95</formula>
      <formula>1</formula>
    </cfRule>
    <cfRule type="cellIs" dxfId="8194" priority="7544" operator="lessThan">
      <formula>0.96</formula>
    </cfRule>
    <cfRule type="cellIs" dxfId="8193" priority="7545" operator="greaterThan">
      <formula>0.99</formula>
    </cfRule>
    <cfRule type="cellIs" dxfId="8192" priority="7546" operator="lessThan">
      <formula>0.96</formula>
    </cfRule>
  </conditionalFormatting>
  <conditionalFormatting sqref="L64">
    <cfRule type="cellIs" dxfId="8191" priority="7540" operator="between">
      <formula>0.95</formula>
      <formula>1</formula>
    </cfRule>
  </conditionalFormatting>
  <conditionalFormatting sqref="L64">
    <cfRule type="cellIs" dxfId="8190" priority="7342" operator="greaterThan">
      <formula>0.99</formula>
    </cfRule>
    <cfRule type="cellIs" dxfId="8189" priority="7539" operator="greaterThan">
      <formula>0.99</formula>
    </cfRule>
  </conditionalFormatting>
  <conditionalFormatting sqref="L64">
    <cfRule type="cellIs" dxfId="8188" priority="7533" operator="greaterThan">
      <formula>0.99</formula>
    </cfRule>
    <cfRule type="cellIs" dxfId="8187" priority="7534" operator="between">
      <formula>0.95</formula>
      <formula>1</formula>
    </cfRule>
    <cfRule type="cellIs" dxfId="8186" priority="7535" operator="lessThan">
      <formula>0.96</formula>
    </cfRule>
    <cfRule type="cellIs" dxfId="8185" priority="7536" operator="greaterThan">
      <formula>0.99</formula>
    </cfRule>
    <cfRule type="cellIs" dxfId="8184" priority="7537" operator="between">
      <formula>0.95</formula>
      <formula>1</formula>
    </cfRule>
    <cfRule type="cellIs" dxfId="8183" priority="7538" operator="lessThan">
      <formula>0.96</formula>
    </cfRule>
  </conditionalFormatting>
  <conditionalFormatting sqref="L64">
    <cfRule type="cellIs" dxfId="8182" priority="7528" operator="greaterThan">
      <formula>0.99</formula>
    </cfRule>
    <cfRule type="cellIs" dxfId="8181" priority="7529" operator="between">
      <formula>0.95</formula>
      <formula>1</formula>
    </cfRule>
    <cfRule type="cellIs" dxfId="8180" priority="7530" operator="lessThan">
      <formula>0.96</formula>
    </cfRule>
    <cfRule type="cellIs" dxfId="8179" priority="7531" operator="greaterThan">
      <formula>0.99</formula>
    </cfRule>
    <cfRule type="cellIs" dxfId="8178" priority="7532" operator="lessThan">
      <formula>0.96</formula>
    </cfRule>
  </conditionalFormatting>
  <conditionalFormatting sqref="L64">
    <cfRule type="cellIs" dxfId="8177" priority="7503" operator="greaterThan">
      <formula>0.99</formula>
    </cfRule>
    <cfRule type="cellIs" dxfId="8176" priority="7504" operator="between">
      <formula>0.95</formula>
      <formula>1</formula>
    </cfRule>
    <cfRule type="cellIs" dxfId="8175" priority="7505" operator="lessThan">
      <formula>0.96</formula>
    </cfRule>
    <cfRule type="cellIs" dxfId="8174" priority="7506" operator="greaterThan">
      <formula>0.99</formula>
    </cfRule>
    <cfRule type="cellIs" dxfId="8173" priority="7507" operator="between">
      <formula>0.95</formula>
      <formula>1</formula>
    </cfRule>
    <cfRule type="cellIs" dxfId="8172" priority="7508" operator="lessThan">
      <formula>0.96</formula>
    </cfRule>
    <cfRule type="cellIs" dxfId="8171" priority="7509" operator="greaterThan">
      <formula>0.99</formula>
    </cfRule>
    <cfRule type="cellIs" dxfId="8170" priority="7510" operator="between">
      <formula>0.95</formula>
      <formula>1</formula>
    </cfRule>
    <cfRule type="cellIs" dxfId="8169" priority="7511" operator="greaterThan">
      <formula>0.99</formula>
    </cfRule>
    <cfRule type="cellIs" dxfId="8168" priority="7512" operator="between">
      <formula>0.95</formula>
      <formula>1</formula>
    </cfRule>
    <cfRule type="cellIs" dxfId="8167" priority="7513" operator="lessThan">
      <formula>0.96</formula>
    </cfRule>
    <cfRule type="cellIs" dxfId="8166" priority="7514" operator="lessThan">
      <formula>0</formula>
    </cfRule>
    <cfRule type="cellIs" dxfId="8165" priority="7515" operator="greaterThan">
      <formula>0.99</formula>
    </cfRule>
    <cfRule type="cellIs" dxfId="8164" priority="7516" operator="between">
      <formula>0.95</formula>
      <formula>1</formula>
    </cfRule>
    <cfRule type="cellIs" dxfId="8163" priority="7517" operator="lessThan">
      <formula>0.96</formula>
    </cfRule>
    <cfRule type="cellIs" dxfId="8162" priority="7518" operator="greaterThan">
      <formula>0.99</formula>
    </cfRule>
    <cfRule type="cellIs" dxfId="8161" priority="7519" operator="between">
      <formula>0.95</formula>
      <formula>1</formula>
    </cfRule>
    <cfRule type="cellIs" dxfId="8160" priority="7520" operator="lessThan">
      <formula>0.96</formula>
    </cfRule>
    <cfRule type="cellIs" dxfId="8159" priority="7521" operator="greaterThan">
      <formula>0.99</formula>
    </cfRule>
    <cfRule type="cellIs" dxfId="8158" priority="7522" operator="between">
      <formula>0.95</formula>
      <formula>1</formula>
    </cfRule>
    <cfRule type="cellIs" dxfId="8157" priority="7523" operator="lessThan">
      <formula>0.96</formula>
    </cfRule>
    <cfRule type="cellIs" dxfId="8156" priority="7524" operator="lessThan">
      <formula>0.96</formula>
    </cfRule>
    <cfRule type="cellIs" dxfId="8155" priority="7525" operator="greaterThan">
      <formula>0.99</formula>
    </cfRule>
    <cfRule type="cellIs" dxfId="8154" priority="7526" operator="between">
      <formula>0.95</formula>
      <formula>1</formula>
    </cfRule>
    <cfRule type="cellIs" dxfId="8153" priority="7527" operator="lessThan">
      <formula>0.96</formula>
    </cfRule>
  </conditionalFormatting>
  <conditionalFormatting sqref="L64">
    <cfRule type="cellIs" dxfId="8152" priority="7500" operator="lessThan">
      <formula>0.96</formula>
    </cfRule>
    <cfRule type="cellIs" dxfId="8151" priority="7501" operator="between">
      <formula>0.95</formula>
      <formula>0.99</formula>
    </cfRule>
    <cfRule type="cellIs" dxfId="8150" priority="7502" operator="between">
      <formula>0.95</formula>
      <formula>1</formula>
    </cfRule>
  </conditionalFormatting>
  <conditionalFormatting sqref="L64">
    <cfRule type="cellIs" dxfId="8149" priority="7496" operator="greaterThan">
      <formula>0.99</formula>
    </cfRule>
    <cfRule type="cellIs" dxfId="8148" priority="7497" operator="between">
      <formula>0.95</formula>
      <formula>1</formula>
    </cfRule>
    <cfRule type="cellIs" dxfId="8147" priority="7498" operator="between">
      <formula>0.95</formula>
      <formula>1</formula>
    </cfRule>
    <cfRule type="cellIs" dxfId="8146" priority="7499" operator="lessThan">
      <formula>0.95</formula>
    </cfRule>
  </conditionalFormatting>
  <conditionalFormatting sqref="L64">
    <cfRule type="cellIs" dxfId="8145" priority="7491" operator="greaterThan">
      <formula>0.99</formula>
    </cfRule>
    <cfRule type="cellIs" dxfId="8144" priority="7492" operator="between">
      <formula>0.95</formula>
      <formula>1</formula>
    </cfRule>
    <cfRule type="cellIs" dxfId="8143" priority="7493" operator="lessThan">
      <formula>0.95</formula>
    </cfRule>
    <cfRule type="cellIs" dxfId="8142" priority="7494" operator="lessThan">
      <formula>0.95</formula>
    </cfRule>
    <cfRule type="cellIs" dxfId="8141" priority="7495" operator="lessThan">
      <formula>0.95</formula>
    </cfRule>
  </conditionalFormatting>
  <conditionalFormatting sqref="L64">
    <cfRule type="cellIs" dxfId="8140" priority="7485" operator="greaterThan">
      <formula>0.99</formula>
    </cfRule>
    <cfRule type="cellIs" dxfId="8139" priority="7486" operator="between">
      <formula>0.95</formula>
      <formula>1</formula>
    </cfRule>
    <cfRule type="cellIs" dxfId="8138" priority="7487" operator="lessThan">
      <formula>0.96</formula>
    </cfRule>
    <cfRule type="cellIs" dxfId="8137" priority="7488" operator="greaterThan">
      <formula>0.99</formula>
    </cfRule>
    <cfRule type="cellIs" dxfId="8136" priority="7489" operator="between">
      <formula>0.95</formula>
      <formula>1</formula>
    </cfRule>
    <cfRule type="cellIs" dxfId="8135" priority="7490" operator="greaterThan">
      <formula>0.99</formula>
    </cfRule>
  </conditionalFormatting>
  <conditionalFormatting sqref="L64">
    <cfRule type="cellIs" dxfId="8134" priority="7482" operator="greaterThan">
      <formula>0.99</formula>
    </cfRule>
    <cfRule type="cellIs" dxfId="8133" priority="7483" operator="between">
      <formula>0.95</formula>
      <formula>0.99</formula>
    </cfRule>
    <cfRule type="cellIs" dxfId="8132" priority="7484" operator="greaterThan">
      <formula>0.96</formula>
    </cfRule>
  </conditionalFormatting>
  <conditionalFormatting sqref="L64">
    <cfRule type="cellIs" dxfId="8131" priority="7472" operator="greaterThan">
      <formula>0.99</formula>
    </cfRule>
    <cfRule type="cellIs" dxfId="8130" priority="7473" operator="greaterThan">
      <formula>0.99</formula>
    </cfRule>
    <cfRule type="cellIs" dxfId="8129" priority="7474" operator="between">
      <formula>0.95</formula>
      <formula>1</formula>
    </cfRule>
    <cfRule type="cellIs" dxfId="8128" priority="7475" operator="lessThan">
      <formula>0.96</formula>
    </cfRule>
    <cfRule type="cellIs" dxfId="8127" priority="7476" operator="greaterThan">
      <formula>0.99</formula>
    </cfRule>
    <cfRule type="cellIs" dxfId="8126" priority="7477" operator="between">
      <formula>0.95</formula>
      <formula>1</formula>
    </cfRule>
    <cfRule type="cellIs" dxfId="8125" priority="7478" operator="lessThan">
      <formula>0.96</formula>
    </cfRule>
    <cfRule type="cellIs" dxfId="8124" priority="7479" operator="greaterThan">
      <formula>0.99</formula>
    </cfRule>
    <cfRule type="cellIs" dxfId="8123" priority="7480" operator="between">
      <formula>0.95</formula>
      <formula>1</formula>
    </cfRule>
    <cfRule type="cellIs" dxfId="8122" priority="7481" operator="lessThan">
      <formula>0.96</formula>
    </cfRule>
  </conditionalFormatting>
  <conditionalFormatting sqref="L64">
    <cfRule type="cellIs" dxfId="8121" priority="7467" operator="greaterThan">
      <formula>0.99</formula>
    </cfRule>
    <cfRule type="cellIs" dxfId="8120" priority="7468" operator="between">
      <formula>0.95</formula>
      <formula>1</formula>
    </cfRule>
    <cfRule type="cellIs" dxfId="8119" priority="7469" operator="lessThan">
      <formula>0.96</formula>
    </cfRule>
    <cfRule type="cellIs" dxfId="8118" priority="7470" operator="greaterThan">
      <formula>0.99</formula>
    </cfRule>
    <cfRule type="cellIs" dxfId="8117" priority="7471" operator="between">
      <formula>0.95</formula>
      <formula>1</formula>
    </cfRule>
  </conditionalFormatting>
  <conditionalFormatting sqref="L64">
    <cfRule type="cellIs" dxfId="8116" priority="7464" operator="greaterThan">
      <formula>0.99</formula>
    </cfRule>
    <cfRule type="cellIs" dxfId="8115" priority="7465" operator="between">
      <formula>0.95</formula>
      <formula>1</formula>
    </cfRule>
    <cfRule type="cellIs" dxfId="8114" priority="7466" operator="greaterThan">
      <formula>0.99</formula>
    </cfRule>
  </conditionalFormatting>
  <conditionalFormatting sqref="L64">
    <cfRule type="cellIs" dxfId="8113" priority="7456" operator="greaterThan">
      <formula>0.99</formula>
    </cfRule>
    <cfRule type="cellIs" dxfId="8112" priority="7457" operator="between">
      <formula>0.95</formula>
      <formula>1</formula>
    </cfRule>
    <cfRule type="cellIs" dxfId="8111" priority="7458" operator="lessThan">
      <formula>0.96</formula>
    </cfRule>
    <cfRule type="cellIs" dxfId="8110" priority="7459" operator="lessThan">
      <formula>0.96</formula>
    </cfRule>
    <cfRule type="cellIs" dxfId="8109" priority="7460" operator="greaterThan">
      <formula>0.99</formula>
    </cfRule>
    <cfRule type="cellIs" dxfId="8108" priority="7461" operator="greaterThan">
      <formula>0.99</formula>
    </cfRule>
    <cfRule type="cellIs" dxfId="8107" priority="7462" operator="between">
      <formula>0.95</formula>
      <formula>1</formula>
    </cfRule>
    <cfRule type="cellIs" dxfId="8106" priority="7463" operator="lessThan">
      <formula>0.96</formula>
    </cfRule>
  </conditionalFormatting>
  <conditionalFormatting sqref="L64">
    <cfRule type="cellIs" dxfId="8105" priority="7452" operator="lessThan">
      <formula>0.96</formula>
    </cfRule>
    <cfRule type="cellIs" dxfId="8104" priority="7453" operator="between">
      <formula>0.95</formula>
      <formula>0.99</formula>
    </cfRule>
    <cfRule type="cellIs" dxfId="8103" priority="7454" operator="between">
      <formula>0.95</formula>
      <formula>1</formula>
    </cfRule>
    <cfRule type="cellIs" dxfId="8102" priority="7455" operator="between">
      <formula>0.95</formula>
      <formula>0.99</formula>
    </cfRule>
  </conditionalFormatting>
  <conditionalFormatting sqref="L64">
    <cfRule type="cellIs" dxfId="8101" priority="7448" operator="greaterThan">
      <formula>0.99</formula>
    </cfRule>
    <cfRule type="cellIs" dxfId="8100" priority="7449" operator="between">
      <formula>0.95</formula>
      <formula>1</formula>
    </cfRule>
    <cfRule type="cellIs" dxfId="8099" priority="7450" operator="lessThan">
      <formula>0.96</formula>
    </cfRule>
    <cfRule type="cellIs" dxfId="8098" priority="7451" operator="lessThan">
      <formula>0.95</formula>
    </cfRule>
  </conditionalFormatting>
  <conditionalFormatting sqref="L64">
    <cfRule type="cellIs" dxfId="8097" priority="7444" operator="greaterThan">
      <formula>0.99</formula>
    </cfRule>
    <cfRule type="cellIs" dxfId="8096" priority="7445" operator="between">
      <formula>0.95</formula>
      <formula>1</formula>
    </cfRule>
    <cfRule type="cellIs" dxfId="8095" priority="7446" operator="lessThan">
      <formula>0.96</formula>
    </cfRule>
    <cfRule type="cellIs" dxfId="8094" priority="7447" operator="lessThan">
      <formula>0.96</formula>
    </cfRule>
  </conditionalFormatting>
  <conditionalFormatting sqref="L64">
    <cfRule type="cellIs" dxfId="8093" priority="7435" operator="greaterThan">
      <formula>0.99</formula>
    </cfRule>
    <cfRule type="cellIs" dxfId="8092" priority="7436" operator="between">
      <formula>0.95</formula>
      <formula>1</formula>
    </cfRule>
    <cfRule type="cellIs" dxfId="8091" priority="7437" operator="lessThan">
      <formula>0.96</formula>
    </cfRule>
    <cfRule type="cellIs" dxfId="8090" priority="7438" operator="greaterThan">
      <formula>0.99</formula>
    </cfRule>
    <cfRule type="cellIs" dxfId="8089" priority="7439" operator="between">
      <formula>0.95</formula>
      <formula>1</formula>
    </cfRule>
    <cfRule type="cellIs" dxfId="8088" priority="7440" operator="between">
      <formula>0.95</formula>
      <formula>0</formula>
    </cfRule>
    <cfRule type="cellIs" dxfId="8087" priority="7441" operator="greaterThan">
      <formula>0.99</formula>
    </cfRule>
    <cfRule type="cellIs" dxfId="8086" priority="7442" operator="between">
      <formula>0.95</formula>
      <formula>1</formula>
    </cfRule>
    <cfRule type="cellIs" dxfId="8085" priority="7443" operator="lessThan">
      <formula>0.96</formula>
    </cfRule>
  </conditionalFormatting>
  <conditionalFormatting sqref="L64">
    <cfRule type="cellIs" dxfId="8084" priority="7432" operator="greaterThan">
      <formula>0.95</formula>
    </cfRule>
    <cfRule type="cellIs" dxfId="8083" priority="7433" operator="between">
      <formula>0.95</formula>
      <formula>1</formula>
    </cfRule>
    <cfRule type="cellIs" dxfId="8082" priority="7434" operator="lessThan">
      <formula>0.96</formula>
    </cfRule>
  </conditionalFormatting>
  <conditionalFormatting sqref="L64">
    <cfRule type="cellIs" dxfId="8081" priority="7431" operator="greaterThan">
      <formula>0.99</formula>
    </cfRule>
  </conditionalFormatting>
  <conditionalFormatting sqref="L64">
    <cfRule type="cellIs" dxfId="8080" priority="7425" operator="greaterThan">
      <formula>0.99</formula>
    </cfRule>
    <cfRule type="cellIs" dxfId="8079" priority="7426" operator="between">
      <formula>0.95</formula>
      <formula>1</formula>
    </cfRule>
    <cfRule type="cellIs" dxfId="8078" priority="7427" operator="lessThan">
      <formula>0.96</formula>
    </cfRule>
    <cfRule type="cellIs" dxfId="8077" priority="7428" operator="lessThan">
      <formula>0.96</formula>
    </cfRule>
    <cfRule type="cellIs" dxfId="8076" priority="7429" operator="between">
      <formula>0.95</formula>
      <formula>1</formula>
    </cfRule>
    <cfRule type="cellIs" dxfId="8075" priority="7430" operator="lessThan">
      <formula>0.96</formula>
    </cfRule>
  </conditionalFormatting>
  <conditionalFormatting sqref="L64">
    <cfRule type="cellIs" dxfId="8074" priority="7418" operator="lessThan">
      <formula>0.96</formula>
    </cfRule>
    <cfRule type="cellIs" dxfId="8073" priority="7419" operator="greaterThan">
      <formula>0.99</formula>
    </cfRule>
    <cfRule type="cellIs" dxfId="8072" priority="7420" operator="greaterThan">
      <formula>0.99</formula>
    </cfRule>
    <cfRule type="cellIs" dxfId="8071" priority="7421" operator="between">
      <formula>0.95</formula>
      <formula>1</formula>
    </cfRule>
    <cfRule type="cellIs" dxfId="8070" priority="7422" operator="greaterThan">
      <formula>0.99</formula>
    </cfRule>
    <cfRule type="cellIs" dxfId="8069" priority="7423" operator="between">
      <formula>0.95</formula>
      <formula>1</formula>
    </cfRule>
    <cfRule type="cellIs" dxfId="8068" priority="7424" operator="lessThan">
      <formula>0.96</formula>
    </cfRule>
  </conditionalFormatting>
  <conditionalFormatting sqref="L64">
    <cfRule type="cellIs" dxfId="8067" priority="7416" operator="lessThan">
      <formula>0.96</formula>
    </cfRule>
    <cfRule type="cellIs" dxfId="8066" priority="7417" operator="lessThan">
      <formula>0.96</formula>
    </cfRule>
  </conditionalFormatting>
  <conditionalFormatting sqref="L64">
    <cfRule type="cellIs" dxfId="8065" priority="7409" operator="lessThan">
      <formula>0.96</formula>
    </cfRule>
    <cfRule type="cellIs" dxfId="8064" priority="7410" operator="greaterThan">
      <formula>0.99</formula>
    </cfRule>
    <cfRule type="cellIs" dxfId="8063" priority="7411" operator="between">
      <formula>0.95</formula>
      <formula>1</formula>
    </cfRule>
    <cfRule type="cellIs" dxfId="8062" priority="7412" operator="lessThan">
      <formula>0.96</formula>
    </cfRule>
    <cfRule type="cellIs" dxfId="8061" priority="7413" operator="greaterThan">
      <formula>0.99</formula>
    </cfRule>
    <cfRule type="cellIs" dxfId="8060" priority="7414" operator="between">
      <formula>0.95</formula>
      <formula>1</formula>
    </cfRule>
    <cfRule type="cellIs" dxfId="8059" priority="7415" operator="lessThan">
      <formula>0.96</formula>
    </cfRule>
  </conditionalFormatting>
  <conditionalFormatting sqref="L64">
    <cfRule type="cellIs" dxfId="8058" priority="7405" operator="between">
      <formula>0.95</formula>
      <formula>1</formula>
    </cfRule>
    <cfRule type="cellIs" dxfId="8057" priority="7406" operator="greaterThan">
      <formula>0.99</formula>
    </cfRule>
    <cfRule type="cellIs" dxfId="8056" priority="7407" operator="between">
      <formula>0.95</formula>
      <formula>1</formula>
    </cfRule>
    <cfRule type="cellIs" dxfId="8055" priority="7408" operator="lessThan">
      <formula>0.96</formula>
    </cfRule>
  </conditionalFormatting>
  <conditionalFormatting sqref="L64">
    <cfRule type="cellIs" dxfId="8054" priority="7402" operator="greaterThan">
      <formula>0.99</formula>
    </cfRule>
    <cfRule type="cellIs" dxfId="8053" priority="7403" operator="greaterThan">
      <formula>0.99</formula>
    </cfRule>
    <cfRule type="cellIs" dxfId="8052" priority="7404" operator="lessThan">
      <formula>0.96</formula>
    </cfRule>
  </conditionalFormatting>
  <conditionalFormatting sqref="L64">
    <cfRule type="cellIs" dxfId="8051" priority="7401" operator="between">
      <formula>0.99</formula>
      <formula>1</formula>
    </cfRule>
  </conditionalFormatting>
  <conditionalFormatting sqref="L64">
    <cfRule type="cellIs" dxfId="8050" priority="7399" operator="greaterThan">
      <formula>0</formula>
    </cfRule>
    <cfRule type="cellIs" dxfId="8049" priority="7400" operator="lessThan">
      <formula>0</formula>
    </cfRule>
  </conditionalFormatting>
  <conditionalFormatting sqref="L64">
    <cfRule type="cellIs" dxfId="8048" priority="7397" operator="greaterThan">
      <formula>0.99</formula>
    </cfRule>
    <cfRule type="cellIs" dxfId="8047" priority="7398" operator="greaterThan">
      <formula>0.99</formula>
    </cfRule>
  </conditionalFormatting>
  <conditionalFormatting sqref="L64">
    <cfRule type="cellIs" dxfId="8046" priority="7389" operator="greaterThan">
      <formula>0.99</formula>
    </cfRule>
    <cfRule type="cellIs" dxfId="8045" priority="7390" operator="between">
      <formula>0.95</formula>
      <formula>1</formula>
    </cfRule>
    <cfRule type="cellIs" dxfId="8044" priority="7391" operator="greaterThan">
      <formula>0.99</formula>
    </cfRule>
    <cfRule type="cellIs" dxfId="8043" priority="7392" operator="between">
      <formula>0.95</formula>
      <formula>1</formula>
    </cfRule>
    <cfRule type="cellIs" dxfId="8042" priority="7393" operator="lessThan">
      <formula>0.96</formula>
    </cfRule>
    <cfRule type="cellIs" dxfId="8041" priority="7394" operator="greaterThan">
      <formula>0.99</formula>
    </cfRule>
    <cfRule type="cellIs" dxfId="8040" priority="7395" operator="between">
      <formula>0.95</formula>
      <formula>1</formula>
    </cfRule>
    <cfRule type="cellIs" dxfId="8039" priority="7396" operator="lessThan">
      <formula>0.96</formula>
    </cfRule>
  </conditionalFormatting>
  <conditionalFormatting sqref="L64">
    <cfRule type="cellIs" dxfId="8038" priority="7387" operator="between">
      <formula>0.95</formula>
      <formula>1</formula>
    </cfRule>
    <cfRule type="cellIs" dxfId="8037" priority="7388" operator="lessThan">
      <formula>0.96</formula>
    </cfRule>
  </conditionalFormatting>
  <conditionalFormatting sqref="L64">
    <cfRule type="cellIs" dxfId="8036" priority="7380" operator="greaterThan">
      <formula>0.99</formula>
    </cfRule>
    <cfRule type="cellIs" dxfId="8035" priority="7381" operator="greaterThan">
      <formula>0.99</formula>
    </cfRule>
    <cfRule type="cellIs" dxfId="8034" priority="7382" operator="between">
      <formula>0.95</formula>
      <formula>1</formula>
    </cfRule>
    <cfRule type="cellIs" dxfId="8033" priority="7383" operator="lessThan">
      <formula>0.96</formula>
    </cfRule>
    <cfRule type="cellIs" dxfId="8032" priority="7384" operator="greaterThan">
      <formula>0.99</formula>
    </cfRule>
    <cfRule type="cellIs" dxfId="8031" priority="7385" operator="between">
      <formula>0.95</formula>
      <formula>1</formula>
    </cfRule>
    <cfRule type="cellIs" dxfId="8030" priority="7386" operator="lessThan">
      <formula>0.96</formula>
    </cfRule>
  </conditionalFormatting>
  <conditionalFormatting sqref="L64">
    <cfRule type="cellIs" dxfId="8029" priority="7372" operator="greaterThan">
      <formula>0.99</formula>
    </cfRule>
    <cfRule type="cellIs" dxfId="8028" priority="7373" operator="between">
      <formula>0.95</formula>
      <formula>1</formula>
    </cfRule>
    <cfRule type="cellIs" dxfId="8027" priority="7374" operator="lessThan">
      <formula>0.96</formula>
    </cfRule>
    <cfRule type="cellIs" dxfId="8026" priority="7375" operator="lessThan">
      <formula>0.96</formula>
    </cfRule>
    <cfRule type="cellIs" dxfId="8025" priority="7376" operator="greaterThan">
      <formula>0.99</formula>
    </cfRule>
    <cfRule type="cellIs" dxfId="8024" priority="7377" operator="between">
      <formula>0.95</formula>
      <formula>1</formula>
    </cfRule>
    <cfRule type="cellIs" dxfId="8023" priority="7378" operator="lessThan">
      <formula>0.96</formula>
    </cfRule>
    <cfRule type="cellIs" dxfId="8022" priority="7379" operator="greaterThan">
      <formula>0.99</formula>
    </cfRule>
  </conditionalFormatting>
  <conditionalFormatting sqref="L64">
    <cfRule type="cellIs" dxfId="8021" priority="7368" operator="greaterThan">
      <formula>0.99</formula>
    </cfRule>
    <cfRule type="cellIs" dxfId="8020" priority="7369" operator="greaterThan">
      <formula>0.99</formula>
    </cfRule>
    <cfRule type="cellIs" dxfId="8019" priority="7370" operator="between">
      <formula>0.95</formula>
      <formula>1</formula>
    </cfRule>
    <cfRule type="cellIs" dxfId="8018" priority="7371" operator="lessThan">
      <formula>0.96</formula>
    </cfRule>
  </conditionalFormatting>
  <conditionalFormatting sqref="L64">
    <cfRule type="cellIs" dxfId="8017" priority="7367" operator="greaterThan">
      <formula>0.99</formula>
    </cfRule>
  </conditionalFormatting>
  <conditionalFormatting sqref="L64">
    <cfRule type="cellIs" dxfId="8016" priority="7363" operator="greaterThan">
      <formula>0.99</formula>
    </cfRule>
    <cfRule type="cellIs" dxfId="8015" priority="7364" operator="between">
      <formula>0.95</formula>
      <formula>1</formula>
    </cfRule>
    <cfRule type="cellIs" dxfId="8014" priority="7365" operator="lessThan">
      <formula>0.96</formula>
    </cfRule>
    <cfRule type="cellIs" dxfId="8013" priority="7366" operator="greaterThan">
      <formula>0.96</formula>
    </cfRule>
  </conditionalFormatting>
  <conditionalFormatting sqref="L64">
    <cfRule type="cellIs" dxfId="8012" priority="7356" operator="greaterThan">
      <formula>0.99</formula>
    </cfRule>
    <cfRule type="cellIs" dxfId="8011" priority="7357" operator="between">
      <formula>0.95</formula>
      <formula>1</formula>
    </cfRule>
    <cfRule type="cellIs" dxfId="8010" priority="7358" operator="lessThan">
      <formula>0.96</formula>
    </cfRule>
    <cfRule type="cellIs" dxfId="8009" priority="7359" operator="lessThan">
      <formula>0.96</formula>
    </cfRule>
    <cfRule type="cellIs" dxfId="8008" priority="7360" operator="greaterThan">
      <formula>0.99</formula>
    </cfRule>
    <cfRule type="cellIs" dxfId="8007" priority="7361" operator="between">
      <formula>0.95</formula>
      <formula>1</formula>
    </cfRule>
    <cfRule type="cellIs" dxfId="8006" priority="7362" operator="lessThan">
      <formula>0.96</formula>
    </cfRule>
  </conditionalFormatting>
  <conditionalFormatting sqref="L64">
    <cfRule type="cellIs" dxfId="8005" priority="7351" operator="between">
      <formula>0.96</formula>
      <formula>1</formula>
    </cfRule>
    <cfRule type="cellIs" dxfId="8004" priority="7352" operator="lessThan">
      <formula>0.99</formula>
    </cfRule>
    <cfRule type="cellIs" dxfId="8003" priority="7353" operator="greaterThan">
      <formula>0.99</formula>
    </cfRule>
    <cfRule type="cellIs" dxfId="8002" priority="7354" operator="lessThan">
      <formula>0.99</formula>
    </cfRule>
    <cfRule type="cellIs" dxfId="8001" priority="7355" operator="greaterThan">
      <formula>0.99</formula>
    </cfRule>
  </conditionalFormatting>
  <conditionalFormatting sqref="L64">
    <cfRule type="cellIs" dxfId="8000" priority="7346" operator="between">
      <formula>0.95</formula>
      <formula>1</formula>
    </cfRule>
    <cfRule type="cellIs" dxfId="7999" priority="7347" operator="lessThan">
      <formula>0.96</formula>
    </cfRule>
    <cfRule type="cellIs" dxfId="7998" priority="7348" operator="greaterThan">
      <formula>0.99</formula>
    </cfRule>
    <cfRule type="cellIs" dxfId="7997" priority="7349" operator="between">
      <formula>0.95</formula>
      <formula>1</formula>
    </cfRule>
    <cfRule type="cellIs" dxfId="7996" priority="7350" operator="lessThan">
      <formula>0.96</formula>
    </cfRule>
  </conditionalFormatting>
  <conditionalFormatting sqref="L64">
    <cfRule type="cellIs" dxfId="7995" priority="7344" operator="greaterThan">
      <formula>0.99</formula>
    </cfRule>
    <cfRule type="cellIs" dxfId="7994" priority="7345" operator="between">
      <formula>0.95</formula>
      <formula>1</formula>
    </cfRule>
  </conditionalFormatting>
  <conditionalFormatting sqref="L64">
    <cfRule type="cellIs" dxfId="7993" priority="7343" operator="lessThan">
      <formula>0.96</formula>
    </cfRule>
  </conditionalFormatting>
  <conditionalFormatting sqref="L69:L70">
    <cfRule type="cellIs" dxfId="7992" priority="7100" operator="lessThan">
      <formula>0.96</formula>
    </cfRule>
    <cfRule type="cellIs" dxfId="7991" priority="7101" operator="lessThan">
      <formula>0.96</formula>
    </cfRule>
  </conditionalFormatting>
  <conditionalFormatting sqref="L69">
    <cfRule type="cellIs" dxfId="7990" priority="6917" operator="greaterThan">
      <formula>0.99</formula>
    </cfRule>
    <cfRule type="cellIs" dxfId="7989" priority="7099" operator="greaterThan">
      <formula>0.99</formula>
    </cfRule>
  </conditionalFormatting>
  <conditionalFormatting sqref="L69">
    <cfRule type="cellIs" dxfId="7988" priority="7093" operator="greaterThan">
      <formula>0.99</formula>
    </cfRule>
    <cfRule type="cellIs" dxfId="7987" priority="7094" operator="between">
      <formula>0.95</formula>
      <formula>1</formula>
    </cfRule>
    <cfRule type="cellIs" dxfId="7986" priority="7095" operator="lessThan">
      <formula>0.96</formula>
    </cfRule>
    <cfRule type="cellIs" dxfId="7985" priority="7096" operator="greaterThan">
      <formula>0.99</formula>
    </cfRule>
    <cfRule type="cellIs" dxfId="7984" priority="7097" operator="between">
      <formula>0.95</formula>
      <formula>1</formula>
    </cfRule>
    <cfRule type="cellIs" dxfId="7983" priority="7098" operator="lessThan">
      <formula>0.96</formula>
    </cfRule>
  </conditionalFormatting>
  <conditionalFormatting sqref="L69">
    <cfRule type="cellIs" dxfId="7982" priority="7090" operator="lessThan">
      <formula>0.96</formula>
    </cfRule>
    <cfRule type="cellIs" dxfId="7981" priority="7091" operator="between">
      <formula>0.95</formula>
      <formula>0.99</formula>
    </cfRule>
    <cfRule type="cellIs" dxfId="7980" priority="7092" operator="between">
      <formula>0.95</formula>
      <formula>1</formula>
    </cfRule>
  </conditionalFormatting>
  <conditionalFormatting sqref="L69">
    <cfRule type="cellIs" dxfId="7979" priority="7086" operator="greaterThan">
      <formula>0.99</formula>
    </cfRule>
    <cfRule type="cellIs" dxfId="7978" priority="7087" operator="between">
      <formula>0.95</formula>
      <formula>1</formula>
    </cfRule>
    <cfRule type="cellIs" dxfId="7977" priority="7088" operator="between">
      <formula>0.95</formula>
      <formula>1</formula>
    </cfRule>
    <cfRule type="cellIs" dxfId="7976" priority="7089" operator="lessThan">
      <formula>0.95</formula>
    </cfRule>
  </conditionalFormatting>
  <conditionalFormatting sqref="L69">
    <cfRule type="cellIs" dxfId="7975" priority="7081" operator="greaterThan">
      <formula>0.99</formula>
    </cfRule>
    <cfRule type="cellIs" dxfId="7974" priority="7082" operator="between">
      <formula>0.95</formula>
      <formula>1</formula>
    </cfRule>
    <cfRule type="cellIs" dxfId="7973" priority="7083" operator="lessThan">
      <formula>0.95</formula>
    </cfRule>
    <cfRule type="cellIs" dxfId="7972" priority="7084" operator="lessThan">
      <formula>0.95</formula>
    </cfRule>
    <cfRule type="cellIs" dxfId="7971" priority="7085" operator="lessThan">
      <formula>0.95</formula>
    </cfRule>
  </conditionalFormatting>
  <conditionalFormatting sqref="L69">
    <cfRule type="cellIs" dxfId="7970" priority="7075" operator="greaterThan">
      <formula>0.99</formula>
    </cfRule>
    <cfRule type="cellIs" dxfId="7969" priority="7076" operator="between">
      <formula>0.95</formula>
      <formula>1</formula>
    </cfRule>
    <cfRule type="cellIs" dxfId="7968" priority="7077" operator="lessThan">
      <formula>0.96</formula>
    </cfRule>
    <cfRule type="cellIs" dxfId="7967" priority="7078" operator="greaterThan">
      <formula>0.99</formula>
    </cfRule>
    <cfRule type="cellIs" dxfId="7966" priority="7079" operator="between">
      <formula>0.95</formula>
      <formula>1</formula>
    </cfRule>
    <cfRule type="cellIs" dxfId="7965" priority="7080" operator="greaterThan">
      <formula>0.99</formula>
    </cfRule>
  </conditionalFormatting>
  <conditionalFormatting sqref="L69">
    <cfRule type="cellIs" dxfId="7964" priority="7072" operator="greaterThan">
      <formula>0.99</formula>
    </cfRule>
    <cfRule type="cellIs" dxfId="7963" priority="7073" operator="between">
      <formula>0.95</formula>
      <formula>0.99</formula>
    </cfRule>
    <cfRule type="cellIs" dxfId="7962" priority="7074" operator="greaterThan">
      <formula>0.96</formula>
    </cfRule>
  </conditionalFormatting>
  <conditionalFormatting sqref="L69">
    <cfRule type="cellIs" dxfId="7961" priority="7062" operator="greaterThan">
      <formula>0.99</formula>
    </cfRule>
    <cfRule type="cellIs" dxfId="7960" priority="7063" operator="greaterThan">
      <formula>0.99</formula>
    </cfRule>
    <cfRule type="cellIs" dxfId="7959" priority="7064" operator="between">
      <formula>0.95</formula>
      <formula>1</formula>
    </cfRule>
    <cfRule type="cellIs" dxfId="7958" priority="7065" operator="lessThan">
      <formula>0.96</formula>
    </cfRule>
    <cfRule type="cellIs" dxfId="7957" priority="7066" operator="greaterThan">
      <formula>0.99</formula>
    </cfRule>
    <cfRule type="cellIs" dxfId="7956" priority="7067" operator="between">
      <formula>0.95</formula>
      <formula>1</formula>
    </cfRule>
    <cfRule type="cellIs" dxfId="7955" priority="7068" operator="lessThan">
      <formula>0.96</formula>
    </cfRule>
    <cfRule type="cellIs" dxfId="7954" priority="7069" operator="greaterThan">
      <formula>0.99</formula>
    </cfRule>
    <cfRule type="cellIs" dxfId="7953" priority="7070" operator="between">
      <formula>0.95</formula>
      <formula>1</formula>
    </cfRule>
    <cfRule type="cellIs" dxfId="7952" priority="7071" operator="lessThan">
      <formula>0.96</formula>
    </cfRule>
  </conditionalFormatting>
  <conditionalFormatting sqref="L69">
    <cfRule type="cellIs" dxfId="7951" priority="7057" operator="greaterThan">
      <formula>0.99</formula>
    </cfRule>
    <cfRule type="cellIs" dxfId="7950" priority="7058" operator="between">
      <formula>0.95</formula>
      <formula>1</formula>
    </cfRule>
    <cfRule type="cellIs" dxfId="7949" priority="7059" operator="lessThan">
      <formula>0.96</formula>
    </cfRule>
    <cfRule type="cellIs" dxfId="7948" priority="7060" operator="greaterThan">
      <formula>0.99</formula>
    </cfRule>
    <cfRule type="cellIs" dxfId="7947" priority="7061" operator="between">
      <formula>0.95</formula>
      <formula>1</formula>
    </cfRule>
  </conditionalFormatting>
  <conditionalFormatting sqref="L69">
    <cfRule type="cellIs" dxfId="7946" priority="7054" operator="greaterThan">
      <formula>0.99</formula>
    </cfRule>
    <cfRule type="cellIs" dxfId="7945" priority="7055" operator="between">
      <formula>0.95</formula>
      <formula>1</formula>
    </cfRule>
    <cfRule type="cellIs" dxfId="7944" priority="7056" operator="greaterThan">
      <formula>0.99</formula>
    </cfRule>
  </conditionalFormatting>
  <conditionalFormatting sqref="L69">
    <cfRule type="cellIs" dxfId="7943" priority="7046" operator="greaterThan">
      <formula>0.99</formula>
    </cfRule>
    <cfRule type="cellIs" dxfId="7942" priority="7047" operator="between">
      <formula>0.95</formula>
      <formula>1</formula>
    </cfRule>
    <cfRule type="cellIs" dxfId="7941" priority="7048" operator="lessThan">
      <formula>0.96</formula>
    </cfRule>
    <cfRule type="cellIs" dxfId="7940" priority="7049" operator="lessThan">
      <formula>0.96</formula>
    </cfRule>
    <cfRule type="cellIs" dxfId="7939" priority="7050" operator="greaterThan">
      <formula>0.99</formula>
    </cfRule>
    <cfRule type="cellIs" dxfId="7938" priority="7051" operator="greaterThan">
      <formula>0.99</formula>
    </cfRule>
    <cfRule type="cellIs" dxfId="7937" priority="7052" operator="between">
      <formula>0.95</formula>
      <formula>1</formula>
    </cfRule>
    <cfRule type="cellIs" dxfId="7936" priority="7053" operator="lessThan">
      <formula>0.96</formula>
    </cfRule>
  </conditionalFormatting>
  <conditionalFormatting sqref="L69">
    <cfRule type="cellIs" dxfId="7935" priority="7042" operator="lessThan">
      <formula>0.96</formula>
    </cfRule>
    <cfRule type="cellIs" dxfId="7934" priority="7043" operator="between">
      <formula>0.95</formula>
      <formula>0.99</formula>
    </cfRule>
    <cfRule type="cellIs" dxfId="7933" priority="7044" operator="between">
      <formula>0.95</formula>
      <formula>1</formula>
    </cfRule>
    <cfRule type="cellIs" dxfId="7932" priority="7045" operator="between">
      <formula>0.95</formula>
      <formula>0.99</formula>
    </cfRule>
  </conditionalFormatting>
  <conditionalFormatting sqref="L69">
    <cfRule type="cellIs" dxfId="7931" priority="7038" operator="greaterThan">
      <formula>0.99</formula>
    </cfRule>
    <cfRule type="cellIs" dxfId="7930" priority="7039" operator="between">
      <formula>0.95</formula>
      <formula>1</formula>
    </cfRule>
    <cfRule type="cellIs" dxfId="7929" priority="7040" operator="lessThan">
      <formula>0.96</formula>
    </cfRule>
    <cfRule type="cellIs" dxfId="7928" priority="7041" operator="lessThan">
      <formula>0.95</formula>
    </cfRule>
  </conditionalFormatting>
  <conditionalFormatting sqref="L69">
    <cfRule type="cellIs" dxfId="7927" priority="7034" operator="greaterThan">
      <formula>0.99</formula>
    </cfRule>
    <cfRule type="cellIs" dxfId="7926" priority="7035" operator="between">
      <formula>0.95</formula>
      <formula>1</formula>
    </cfRule>
    <cfRule type="cellIs" dxfId="7925" priority="7036" operator="lessThan">
      <formula>0.96</formula>
    </cfRule>
    <cfRule type="cellIs" dxfId="7924" priority="7037" operator="lessThan">
      <formula>0.96</formula>
    </cfRule>
  </conditionalFormatting>
  <conditionalFormatting sqref="L69">
    <cfRule type="cellIs" dxfId="7923" priority="7025" operator="greaterThan">
      <formula>0.99</formula>
    </cfRule>
    <cfRule type="cellIs" dxfId="7922" priority="7026" operator="between">
      <formula>0.95</formula>
      <formula>1</formula>
    </cfRule>
    <cfRule type="cellIs" dxfId="7921" priority="7027" operator="lessThan">
      <formula>0.96</formula>
    </cfRule>
    <cfRule type="cellIs" dxfId="7920" priority="7028" operator="greaterThan">
      <formula>0.99</formula>
    </cfRule>
    <cfRule type="cellIs" dxfId="7919" priority="7029" operator="between">
      <formula>0.95</formula>
      <formula>1</formula>
    </cfRule>
    <cfRule type="cellIs" dxfId="7918" priority="7030" operator="between">
      <formula>0.95</formula>
      <formula>0</formula>
    </cfRule>
    <cfRule type="cellIs" dxfId="7917" priority="7031" operator="greaterThan">
      <formula>0.99</formula>
    </cfRule>
    <cfRule type="cellIs" dxfId="7916" priority="7032" operator="between">
      <formula>0.95</formula>
      <formula>1</formula>
    </cfRule>
    <cfRule type="cellIs" dxfId="7915" priority="7033" operator="lessThan">
      <formula>0.96</formula>
    </cfRule>
  </conditionalFormatting>
  <conditionalFormatting sqref="L69">
    <cfRule type="cellIs" dxfId="7914" priority="7024" operator="between">
      <formula>0.95</formula>
      <formula>1</formula>
    </cfRule>
  </conditionalFormatting>
  <conditionalFormatting sqref="L69">
    <cfRule type="cellIs" dxfId="7913" priority="7021" operator="greaterThan">
      <formula>0.95</formula>
    </cfRule>
    <cfRule type="cellIs" dxfId="7912" priority="7022" operator="between">
      <formula>0.95</formula>
      <formula>1</formula>
    </cfRule>
    <cfRule type="cellIs" dxfId="7911" priority="7023" operator="lessThan">
      <formula>0.96</formula>
    </cfRule>
  </conditionalFormatting>
  <conditionalFormatting sqref="L69">
    <cfRule type="cellIs" dxfId="7910" priority="7020" operator="greaterThan">
      <formula>0.99</formula>
    </cfRule>
  </conditionalFormatting>
  <conditionalFormatting sqref="L69">
    <cfRule type="cellIs" dxfId="7909" priority="7014" operator="greaterThan">
      <formula>0.99</formula>
    </cfRule>
    <cfRule type="cellIs" dxfId="7908" priority="7015" operator="between">
      <formula>0.95</formula>
      <formula>1</formula>
    </cfRule>
    <cfRule type="cellIs" dxfId="7907" priority="7016" operator="lessThan">
      <formula>0.96</formula>
    </cfRule>
    <cfRule type="cellIs" dxfId="7906" priority="7017" operator="lessThan">
      <formula>0.96</formula>
    </cfRule>
    <cfRule type="cellIs" dxfId="7905" priority="7018" operator="between">
      <formula>0.95</formula>
      <formula>1</formula>
    </cfRule>
    <cfRule type="cellIs" dxfId="7904" priority="7019" operator="lessThan">
      <formula>0.96</formula>
    </cfRule>
  </conditionalFormatting>
  <conditionalFormatting sqref="L69">
    <cfRule type="cellIs" dxfId="7903" priority="7007" operator="lessThan">
      <formula>0.96</formula>
    </cfRule>
    <cfRule type="cellIs" dxfId="7902" priority="7008" operator="greaterThan">
      <formula>0.99</formula>
    </cfRule>
    <cfRule type="cellIs" dxfId="7901" priority="7009" operator="greaterThan">
      <formula>0.99</formula>
    </cfRule>
    <cfRule type="cellIs" dxfId="7900" priority="7010" operator="between">
      <formula>0.95</formula>
      <formula>1</formula>
    </cfRule>
    <cfRule type="cellIs" dxfId="7899" priority="7011" operator="greaterThan">
      <formula>0.99</formula>
    </cfRule>
    <cfRule type="cellIs" dxfId="7898" priority="7012" operator="between">
      <formula>0.95</formula>
      <formula>1</formula>
    </cfRule>
    <cfRule type="cellIs" dxfId="7897" priority="7013" operator="lessThan">
      <formula>0.96</formula>
    </cfRule>
  </conditionalFormatting>
  <conditionalFormatting sqref="L69">
    <cfRule type="cellIs" dxfId="7896" priority="7005" operator="lessThan">
      <formula>0.96</formula>
    </cfRule>
    <cfRule type="cellIs" dxfId="7895" priority="7006" operator="lessThan">
      <formula>0.96</formula>
    </cfRule>
  </conditionalFormatting>
  <conditionalFormatting sqref="L69">
    <cfRule type="cellIs" dxfId="7894" priority="6998" operator="lessThan">
      <formula>0.96</formula>
    </cfRule>
    <cfRule type="cellIs" dxfId="7893" priority="6999" operator="greaterThan">
      <formula>0.99</formula>
    </cfRule>
    <cfRule type="cellIs" dxfId="7892" priority="7000" operator="between">
      <formula>0.95</formula>
      <formula>1</formula>
    </cfRule>
    <cfRule type="cellIs" dxfId="7891" priority="7001" operator="lessThan">
      <formula>0.96</formula>
    </cfRule>
    <cfRule type="cellIs" dxfId="7890" priority="7002" operator="greaterThan">
      <formula>0.99</formula>
    </cfRule>
    <cfRule type="cellIs" dxfId="7889" priority="7003" operator="between">
      <formula>0.95</formula>
      <formula>1</formula>
    </cfRule>
    <cfRule type="cellIs" dxfId="7888" priority="7004" operator="lessThan">
      <formula>0.96</formula>
    </cfRule>
  </conditionalFormatting>
  <conditionalFormatting sqref="L69">
    <cfRule type="cellIs" dxfId="7887" priority="6994" operator="between">
      <formula>0.95</formula>
      <formula>1</formula>
    </cfRule>
    <cfRule type="cellIs" dxfId="7886" priority="6995" operator="greaterThan">
      <formula>0.99</formula>
    </cfRule>
    <cfRule type="cellIs" dxfId="7885" priority="6996" operator="between">
      <formula>0.95</formula>
      <formula>1</formula>
    </cfRule>
    <cfRule type="cellIs" dxfId="7884" priority="6997" operator="lessThan">
      <formula>0.96</formula>
    </cfRule>
  </conditionalFormatting>
  <conditionalFormatting sqref="L69">
    <cfRule type="cellIs" dxfId="7883" priority="6991" operator="greaterThan">
      <formula>0.99</formula>
    </cfRule>
    <cfRule type="cellIs" dxfId="7882" priority="6992" operator="greaterThan">
      <formula>0.99</formula>
    </cfRule>
    <cfRule type="cellIs" dxfId="7881" priority="6993" operator="lessThan">
      <formula>0.96</formula>
    </cfRule>
  </conditionalFormatting>
  <conditionalFormatting sqref="L69">
    <cfRule type="cellIs" dxfId="7880" priority="6990" operator="between">
      <formula>0.99</formula>
      <formula>1</formula>
    </cfRule>
  </conditionalFormatting>
  <conditionalFormatting sqref="L69">
    <cfRule type="cellIs" dxfId="7879" priority="6988" operator="greaterThan">
      <formula>0</formula>
    </cfRule>
    <cfRule type="cellIs" dxfId="7878" priority="6989" operator="lessThan">
      <formula>0</formula>
    </cfRule>
  </conditionalFormatting>
  <conditionalFormatting sqref="L69">
    <cfRule type="cellIs" dxfId="7877" priority="6986" operator="greaterThan">
      <formula>0.99</formula>
    </cfRule>
    <cfRule type="cellIs" dxfId="7876" priority="6987" operator="greaterThan">
      <formula>0.99</formula>
    </cfRule>
  </conditionalFormatting>
  <conditionalFormatting sqref="L69">
    <cfRule type="cellIs" dxfId="7875" priority="6978" operator="greaterThan">
      <formula>0.99</formula>
    </cfRule>
    <cfRule type="cellIs" dxfId="7874" priority="6979" operator="between">
      <formula>0.95</formula>
      <formula>1</formula>
    </cfRule>
    <cfRule type="cellIs" dxfId="7873" priority="6980" operator="greaterThan">
      <formula>0.99</formula>
    </cfRule>
    <cfRule type="cellIs" dxfId="7872" priority="6981" operator="between">
      <formula>0.95</formula>
      <formula>1</formula>
    </cfRule>
    <cfRule type="cellIs" dxfId="7871" priority="6982" operator="lessThan">
      <formula>0.96</formula>
    </cfRule>
    <cfRule type="cellIs" dxfId="7870" priority="6983" operator="greaterThan">
      <formula>0.99</formula>
    </cfRule>
    <cfRule type="cellIs" dxfId="7869" priority="6984" operator="between">
      <formula>0.95</formula>
      <formula>1</formula>
    </cfRule>
    <cfRule type="cellIs" dxfId="7868" priority="6985" operator="lessThan">
      <formula>0.96</formula>
    </cfRule>
  </conditionalFormatting>
  <conditionalFormatting sqref="L69">
    <cfRule type="cellIs" dxfId="7867" priority="6976" operator="between">
      <formula>0.95</formula>
      <formula>1</formula>
    </cfRule>
    <cfRule type="cellIs" dxfId="7866" priority="6977" operator="lessThan">
      <formula>0.96</formula>
    </cfRule>
  </conditionalFormatting>
  <conditionalFormatting sqref="L69">
    <cfRule type="cellIs" dxfId="7865" priority="6969" operator="greaterThan">
      <formula>0.99</formula>
    </cfRule>
    <cfRule type="cellIs" dxfId="7864" priority="6970" operator="greaterThan">
      <formula>0.99</formula>
    </cfRule>
    <cfRule type="cellIs" dxfId="7863" priority="6971" operator="between">
      <formula>0.95</formula>
      <formula>1</formula>
    </cfRule>
    <cfRule type="cellIs" dxfId="7862" priority="6972" operator="lessThan">
      <formula>0.96</formula>
    </cfRule>
    <cfRule type="cellIs" dxfId="7861" priority="6973" operator="greaterThan">
      <formula>0.99</formula>
    </cfRule>
    <cfRule type="cellIs" dxfId="7860" priority="6974" operator="between">
      <formula>0.95</formula>
      <formula>1</formula>
    </cfRule>
    <cfRule type="cellIs" dxfId="7859" priority="6975" operator="lessThan">
      <formula>0.96</formula>
    </cfRule>
  </conditionalFormatting>
  <conditionalFormatting sqref="L69">
    <cfRule type="cellIs" dxfId="7858" priority="6961" operator="greaterThan">
      <formula>0.99</formula>
    </cfRule>
    <cfRule type="cellIs" dxfId="7857" priority="6962" operator="between">
      <formula>0.95</formula>
      <formula>1</formula>
    </cfRule>
    <cfRule type="cellIs" dxfId="7856" priority="6963" operator="lessThan">
      <formula>0.96</formula>
    </cfRule>
    <cfRule type="cellIs" dxfId="7855" priority="6964" operator="lessThan">
      <formula>0.96</formula>
    </cfRule>
    <cfRule type="cellIs" dxfId="7854" priority="6965" operator="greaterThan">
      <formula>0.99</formula>
    </cfRule>
    <cfRule type="cellIs" dxfId="7853" priority="6966" operator="between">
      <formula>0.95</formula>
      <formula>1</formula>
    </cfRule>
    <cfRule type="cellIs" dxfId="7852" priority="6967" operator="lessThan">
      <formula>0.96</formula>
    </cfRule>
    <cfRule type="cellIs" dxfId="7851" priority="6968" operator="greaterThan">
      <formula>0.99</formula>
    </cfRule>
  </conditionalFormatting>
  <conditionalFormatting sqref="L69">
    <cfRule type="cellIs" dxfId="7850" priority="6957" operator="greaterThan">
      <formula>0.99</formula>
    </cfRule>
    <cfRule type="cellIs" dxfId="7849" priority="6958" operator="greaterThan">
      <formula>0.99</formula>
    </cfRule>
    <cfRule type="cellIs" dxfId="7848" priority="6959" operator="between">
      <formula>0.95</formula>
      <formula>1</formula>
    </cfRule>
    <cfRule type="cellIs" dxfId="7847" priority="6960" operator="lessThan">
      <formula>0.96</formula>
    </cfRule>
  </conditionalFormatting>
  <conditionalFormatting sqref="L69">
    <cfRule type="cellIs" dxfId="7846" priority="6956" operator="greaterThan">
      <formula>0.99</formula>
    </cfRule>
  </conditionalFormatting>
  <conditionalFormatting sqref="L69">
    <cfRule type="cellIs" dxfId="7845" priority="6952" operator="greaterThan">
      <formula>0.99</formula>
    </cfRule>
    <cfRule type="cellIs" dxfId="7844" priority="6953" operator="between">
      <formula>0.95</formula>
      <formula>1</formula>
    </cfRule>
    <cfRule type="cellIs" dxfId="7843" priority="6954" operator="lessThan">
      <formula>0.96</formula>
    </cfRule>
    <cfRule type="cellIs" dxfId="7842" priority="6955" operator="greaterThan">
      <formula>0.96</formula>
    </cfRule>
  </conditionalFormatting>
  <conditionalFormatting sqref="L69">
    <cfRule type="cellIs" dxfId="7841" priority="6945" operator="greaterThan">
      <formula>0.99</formula>
    </cfRule>
    <cfRule type="cellIs" dxfId="7840" priority="6946" operator="between">
      <formula>0.95</formula>
      <formula>1</formula>
    </cfRule>
    <cfRule type="cellIs" dxfId="7839" priority="6947" operator="lessThan">
      <formula>0.96</formula>
    </cfRule>
    <cfRule type="cellIs" dxfId="7838" priority="6948" operator="lessThan">
      <formula>0.96</formula>
    </cfRule>
    <cfRule type="cellIs" dxfId="7837" priority="6949" operator="greaterThan">
      <formula>0.99</formula>
    </cfRule>
    <cfRule type="cellIs" dxfId="7836" priority="6950" operator="between">
      <formula>0.95</formula>
      <formula>1</formula>
    </cfRule>
    <cfRule type="cellIs" dxfId="7835" priority="6951" operator="lessThan">
      <formula>0.96</formula>
    </cfRule>
  </conditionalFormatting>
  <conditionalFormatting sqref="L69">
    <cfRule type="cellIs" dxfId="7834" priority="6940" operator="between">
      <formula>0.96</formula>
      <formula>1</formula>
    </cfRule>
    <cfRule type="cellIs" dxfId="7833" priority="6941" operator="lessThan">
      <formula>0.99</formula>
    </cfRule>
    <cfRule type="cellIs" dxfId="7832" priority="6942" operator="greaterThan">
      <formula>0.99</formula>
    </cfRule>
    <cfRule type="cellIs" dxfId="7831" priority="6943" operator="lessThan">
      <formula>0.99</formula>
    </cfRule>
    <cfRule type="cellIs" dxfId="7830" priority="6944" operator="greaterThan">
      <formula>0.99</formula>
    </cfRule>
  </conditionalFormatting>
  <conditionalFormatting sqref="L69">
    <cfRule type="cellIs" dxfId="7829" priority="6935" operator="between">
      <formula>0.95</formula>
      <formula>1</formula>
    </cfRule>
    <cfRule type="cellIs" dxfId="7828" priority="6936" operator="lessThan">
      <formula>0.96</formula>
    </cfRule>
    <cfRule type="cellIs" dxfId="7827" priority="6937" operator="greaterThan">
      <formula>0.99</formula>
    </cfRule>
    <cfRule type="cellIs" dxfId="7826" priority="6938" operator="between">
      <formula>0.95</formula>
      <formula>1</formula>
    </cfRule>
    <cfRule type="cellIs" dxfId="7825" priority="6939" operator="lessThan">
      <formula>0.96</formula>
    </cfRule>
  </conditionalFormatting>
  <conditionalFormatting sqref="L69">
    <cfRule type="cellIs" dxfId="7824" priority="6929" operator="greaterThan">
      <formula>0.99</formula>
    </cfRule>
    <cfRule type="cellIs" dxfId="7823" priority="6930" operator="between">
      <formula>0.95</formula>
      <formula>1</formula>
    </cfRule>
    <cfRule type="cellIs" dxfId="7822" priority="6931" operator="lessThan">
      <formula>0.96</formula>
    </cfRule>
    <cfRule type="cellIs" dxfId="7821" priority="6932" operator="greaterThan">
      <formula>0.99</formula>
    </cfRule>
    <cfRule type="cellIs" dxfId="7820" priority="6933" operator="between">
      <formula>0.95</formula>
      <formula>1</formula>
    </cfRule>
    <cfRule type="cellIs" dxfId="7819" priority="6934" operator="lessThan">
      <formula>0.96</formula>
    </cfRule>
  </conditionalFormatting>
  <conditionalFormatting sqref="L69">
    <cfRule type="cellIs" dxfId="7818" priority="6927" operator="greaterThan">
      <formula>0.99</formula>
    </cfRule>
    <cfRule type="cellIs" dxfId="7817" priority="6928" operator="between">
      <formula>0.95</formula>
      <formula>1</formula>
    </cfRule>
  </conditionalFormatting>
  <conditionalFormatting sqref="L69">
    <cfRule type="cellIs" dxfId="7816" priority="6926" operator="lessThan">
      <formula>0.96</formula>
    </cfRule>
  </conditionalFormatting>
  <conditionalFormatting sqref="L69">
    <cfRule type="cellIs" dxfId="7815" priority="6923" operator="greaterThan">
      <formula>0.99</formula>
    </cfRule>
    <cfRule type="cellIs" dxfId="7814" priority="6924" operator="between">
      <formula>0.95</formula>
      <formula>1</formula>
    </cfRule>
    <cfRule type="cellIs" dxfId="7813" priority="6925" operator="lessThan">
      <formula>0.96</formula>
    </cfRule>
  </conditionalFormatting>
  <conditionalFormatting sqref="L69">
    <cfRule type="cellIs" dxfId="7812" priority="6918" operator="greaterThan">
      <formula>0.99</formula>
    </cfRule>
    <cfRule type="cellIs" dxfId="7811" priority="6919" operator="between">
      <formula>0.95</formula>
      <formula>1</formula>
    </cfRule>
    <cfRule type="cellIs" dxfId="7810" priority="6920" operator="lessThan">
      <formula>0.96</formula>
    </cfRule>
    <cfRule type="cellIs" dxfId="7809" priority="6921" operator="greaterThan">
      <formula>0.99</formula>
    </cfRule>
    <cfRule type="cellIs" dxfId="7808" priority="6922" operator="lessThan">
      <formula>0.96</formula>
    </cfRule>
  </conditionalFormatting>
  <conditionalFormatting sqref="L69">
    <cfRule type="cellIs" dxfId="7807" priority="6916" operator="between">
      <formula>0.95</formula>
      <formula>1</formula>
    </cfRule>
  </conditionalFormatting>
  <conditionalFormatting sqref="L69">
    <cfRule type="cellIs" dxfId="7806" priority="6903" operator="greaterThan">
      <formula>0.99</formula>
    </cfRule>
    <cfRule type="cellIs" dxfId="7805" priority="6915" operator="greaterThan">
      <formula>0.99</formula>
    </cfRule>
  </conditionalFormatting>
  <conditionalFormatting sqref="L69">
    <cfRule type="cellIs" dxfId="7804" priority="6909" operator="greaterThan">
      <formula>0.99</formula>
    </cfRule>
    <cfRule type="cellIs" dxfId="7803" priority="6910" operator="between">
      <formula>0.95</formula>
      <formula>1</formula>
    </cfRule>
    <cfRule type="cellIs" dxfId="7802" priority="6911" operator="lessThan">
      <formula>0.96</formula>
    </cfRule>
    <cfRule type="cellIs" dxfId="7801" priority="6912" operator="greaterThan">
      <formula>0.99</formula>
    </cfRule>
    <cfRule type="cellIs" dxfId="7800" priority="6913" operator="between">
      <formula>0.95</formula>
      <formula>1</formula>
    </cfRule>
    <cfRule type="cellIs" dxfId="7799" priority="6914" operator="lessThan">
      <formula>0.96</formula>
    </cfRule>
  </conditionalFormatting>
  <conditionalFormatting sqref="L69">
    <cfRule type="cellIs" dxfId="7798" priority="6904" operator="greaterThan">
      <formula>0.99</formula>
    </cfRule>
    <cfRule type="cellIs" dxfId="7797" priority="6905" operator="between">
      <formula>0.95</formula>
      <formula>1</formula>
    </cfRule>
    <cfRule type="cellIs" dxfId="7796" priority="6906" operator="lessThan">
      <formula>0.96</formula>
    </cfRule>
    <cfRule type="cellIs" dxfId="7795" priority="6907" operator="greaterThan">
      <formula>0.99</formula>
    </cfRule>
    <cfRule type="cellIs" dxfId="7794" priority="6908" operator="lessThan">
      <formula>0.96</formula>
    </cfRule>
  </conditionalFormatting>
  <conditionalFormatting sqref="L69">
    <cfRule type="top10" dxfId="7793" priority="7102" rank="10"/>
    <cfRule type="cellIs" dxfId="7792" priority="7103" operator="greaterThan">
      <formula>0.99</formula>
    </cfRule>
    <cfRule type="cellIs" dxfId="7791" priority="7104" operator="between">
      <formula>0.95</formula>
      <formula>1</formula>
    </cfRule>
    <cfRule type="cellIs" dxfId="7790" priority="7105" operator="lessThan">
      <formula>0.96</formula>
    </cfRule>
    <cfRule type="cellIs" dxfId="7789" priority="7106" operator="greaterThan">
      <formula>0.99</formula>
    </cfRule>
    <cfRule type="cellIs" dxfId="7788" priority="7107" operator="between">
      <formula>0.95</formula>
      <formula>1</formula>
    </cfRule>
    <cfRule type="cellIs" dxfId="7787" priority="7108" operator="lessThan">
      <formula>0.96</formula>
    </cfRule>
    <cfRule type="cellIs" dxfId="7786" priority="7109" operator="greaterThan">
      <formula>0.99</formula>
    </cfRule>
    <cfRule type="cellIs" dxfId="7785" priority="7110" operator="between">
      <formula>0.95</formula>
      <formula>1</formula>
    </cfRule>
    <cfRule type="cellIs" dxfId="7784" priority="7111" operator="greaterThan">
      <formula>0.99</formula>
    </cfRule>
    <cfRule type="cellIs" dxfId="7783" priority="7112" operator="between">
      <formula>0.95</formula>
      <formula>1</formula>
    </cfRule>
    <cfRule type="cellIs" dxfId="7782" priority="7113" operator="lessThan">
      <formula>0.96</formula>
    </cfRule>
    <cfRule type="cellIs" dxfId="7781" priority="7114" operator="lessThan">
      <formula>0</formula>
    </cfRule>
    <cfRule type="cellIs" dxfId="7780" priority="7115" operator="greaterThan">
      <formula>0.99</formula>
    </cfRule>
    <cfRule type="cellIs" dxfId="7779" priority="7116" operator="between">
      <formula>0.95</formula>
      <formula>1</formula>
    </cfRule>
    <cfRule type="cellIs" dxfId="7778" priority="7117" operator="lessThan">
      <formula>0.96</formula>
    </cfRule>
    <cfRule type="cellIs" dxfId="7777" priority="7118" operator="greaterThan">
      <formula>0.99</formula>
    </cfRule>
    <cfRule type="cellIs" dxfId="7776" priority="7119" operator="between">
      <formula>0.95</formula>
      <formula>1</formula>
    </cfRule>
    <cfRule type="cellIs" dxfId="7775" priority="7120" operator="lessThan">
      <formula>0.96</formula>
    </cfRule>
    <cfRule type="cellIs" dxfId="7774" priority="7121" operator="greaterThan">
      <formula>0.99</formula>
    </cfRule>
    <cfRule type="cellIs" dxfId="7773" priority="7122" operator="between">
      <formula>0.95</formula>
      <formula>1</formula>
    </cfRule>
    <cfRule type="cellIs" dxfId="7772" priority="7123" operator="lessThan">
      <formula>0.96</formula>
    </cfRule>
    <cfRule type="cellIs" dxfId="7771" priority="7124" operator="lessThan">
      <formula>0.96</formula>
    </cfRule>
    <cfRule type="cellIs" dxfId="7770" priority="7125" operator="greaterThan">
      <formula>0.99</formula>
    </cfRule>
    <cfRule type="cellIs" dxfId="7769" priority="7126" operator="between">
      <formula>0.95</formula>
      <formula>1</formula>
    </cfRule>
    <cfRule type="cellIs" dxfId="7768" priority="7127" operator="lessThan">
      <formula>0.96</formula>
    </cfRule>
  </conditionalFormatting>
  <conditionalFormatting sqref="L69">
    <cfRule type="top10" dxfId="7767" priority="7128" rank="10"/>
    <cfRule type="cellIs" dxfId="7766" priority="7129" operator="greaterThan">
      <formula>0.99</formula>
    </cfRule>
    <cfRule type="top10" dxfId="7765" priority="7130" rank="10"/>
    <cfRule type="cellIs" dxfId="7764" priority="7131" operator="lessThan">
      <formula>0.96</formula>
    </cfRule>
    <cfRule type="top10" dxfId="7763" priority="7132" percent="1" rank="99"/>
    <cfRule type="cellIs" dxfId="7762" priority="7133" operator="lessThan">
      <formula>0.96</formula>
    </cfRule>
  </conditionalFormatting>
  <conditionalFormatting sqref="L69">
    <cfRule type="top10" dxfId="7761" priority="7134" rank="10"/>
  </conditionalFormatting>
  <conditionalFormatting sqref="L69">
    <cfRule type="cellIs" dxfId="7760" priority="7135" operator="greaterThan">
      <formula>0.99</formula>
    </cfRule>
    <cfRule type="cellIs" dxfId="7759" priority="7136" operator="between">
      <formula>0.95</formula>
      <formula>1</formula>
    </cfRule>
    <cfRule type="cellIs" dxfId="7758" priority="7137" operator="lessThan">
      <formula>0.96</formula>
    </cfRule>
    <cfRule type="cellIs" dxfId="7757" priority="7138" operator="lessThan">
      <formula>0.96</formula>
    </cfRule>
    <cfRule type="top10" dxfId="7756" priority="7139" percent="1" rank="10"/>
  </conditionalFormatting>
  <conditionalFormatting sqref="L69">
    <cfRule type="cellIs" dxfId="7755" priority="7140" operator="lessThan">
      <formula>1</formula>
    </cfRule>
    <cfRule type="cellIs" dxfId="7754" priority="7141" operator="between">
      <formula>0.95</formula>
      <formula>1</formula>
    </cfRule>
    <cfRule type="cellIs" dxfId="7753" priority="7142" operator="lessThan">
      <formula>0.96</formula>
    </cfRule>
    <cfRule type="cellIs" dxfId="7752" priority="7143" operator="between">
      <formula>0.95</formula>
      <formula>1</formula>
    </cfRule>
    <cfRule type="cellIs" dxfId="7751" priority="7144" operator="between">
      <formula>0.95</formula>
      <formula>1</formula>
    </cfRule>
    <cfRule type="top10" dxfId="7750" priority="7145" percent="1" rank="10"/>
    <cfRule type="top10" dxfId="7749" priority="7146" percent="1" rank="10"/>
    <cfRule type="cellIs" dxfId="7748" priority="7147" operator="lessThan">
      <formula>0.96</formula>
    </cfRule>
    <cfRule type="top10" dxfId="7747" priority="7148" percent="1" rank="10"/>
  </conditionalFormatting>
  <conditionalFormatting sqref="L69">
    <cfRule type="top10" dxfId="7746" priority="7149" percent="1" rank="10"/>
    <cfRule type="cellIs" dxfId="7745" priority="7150" operator="lessThan">
      <formula>0.96</formula>
    </cfRule>
    <cfRule type="top10" dxfId="7744" priority="7151" percent="1" rank="10"/>
  </conditionalFormatting>
  <conditionalFormatting sqref="L69">
    <cfRule type="top10" dxfId="7743" priority="7152" rank="10"/>
  </conditionalFormatting>
  <conditionalFormatting sqref="L69">
    <cfRule type="top10" dxfId="7742" priority="7153" rank="10"/>
    <cfRule type="top10" dxfId="7741" priority="7154" rank="10"/>
    <cfRule type="top10" dxfId="7740" priority="7155" rank="10"/>
  </conditionalFormatting>
  <conditionalFormatting sqref="L69">
    <cfRule type="cellIs" dxfId="7739" priority="7156" operator="between">
      <formula>0.95</formula>
      <formula>1</formula>
    </cfRule>
    <cfRule type="cellIs" dxfId="7738" priority="7157" operator="lessThan">
      <formula>0.96</formula>
    </cfRule>
    <cfRule type="cellIs" dxfId="7737" priority="7158" operator="between">
      <formula>0.95</formula>
      <formula>1</formula>
    </cfRule>
    <cfRule type="cellIs" dxfId="7736" priority="7159" operator="between">
      <formula>0.95</formula>
      <formula>1</formula>
    </cfRule>
    <cfRule type="top10" dxfId="7735" priority="7160" percent="1" rank="10"/>
    <cfRule type="top10" dxfId="7734" priority="7161" percent="1" rank="10"/>
    <cfRule type="cellIs" dxfId="7733" priority="7162" operator="lessThan">
      <formula>0.96</formula>
    </cfRule>
    <cfRule type="top10" dxfId="7732" priority="7163" percent="1" rank="10"/>
  </conditionalFormatting>
  <conditionalFormatting sqref="L69">
    <cfRule type="top10" dxfId="7731" priority="7164" rank="10"/>
    <cfRule type="top10" dxfId="7730" priority="7165" rank="10"/>
    <cfRule type="cellIs" dxfId="7729" priority="7166" operator="lessThan">
      <formula>0.96</formula>
    </cfRule>
    <cfRule type="cellIs" dxfId="7728" priority="7167" operator="between">
      <formula>0.95</formula>
      <formula>1</formula>
    </cfRule>
    <cfRule type="cellIs" dxfId="7727" priority="7168" operator="between">
      <formula>0.95</formula>
      <formula>1</formula>
    </cfRule>
    <cfRule type="top10" dxfId="7726" priority="7169" percent="1" rank="10"/>
    <cfRule type="top10" dxfId="7725" priority="7170" percent="1" rank="10"/>
    <cfRule type="cellIs" dxfId="7724" priority="7171" operator="lessThan">
      <formula>0.96</formula>
    </cfRule>
    <cfRule type="top10" dxfId="7723" priority="7172" percent="1" rank="10"/>
  </conditionalFormatting>
  <conditionalFormatting sqref="L69">
    <cfRule type="cellIs" dxfId="7722" priority="7173" operator="lessThan">
      <formula>0.96</formula>
    </cfRule>
    <cfRule type="cellIs" dxfId="7721" priority="7174" operator="between">
      <formula>0.95</formula>
      <formula>1</formula>
    </cfRule>
    <cfRule type="cellIs" dxfId="7720" priority="7175" operator="between">
      <formula>0.95</formula>
      <formula>1</formula>
    </cfRule>
    <cfRule type="top10" dxfId="7719" priority="7176" percent="1" rank="10"/>
    <cfRule type="top10" dxfId="7718" priority="7177" percent="1" rank="10"/>
    <cfRule type="cellIs" dxfId="7717" priority="7178" operator="lessThan">
      <formula>0.96</formula>
    </cfRule>
    <cfRule type="top10" dxfId="7716" priority="7179" percent="1" rank="10"/>
  </conditionalFormatting>
  <conditionalFormatting sqref="L69">
    <cfRule type="top10" dxfId="7715" priority="7180" percent="1" rank="10"/>
    <cfRule type="top10" dxfId="7714" priority="7181" rank="10"/>
    <cfRule type="top10" dxfId="7713" priority="7182" percent="1" rank="10"/>
  </conditionalFormatting>
  <conditionalFormatting sqref="L69">
    <cfRule type="top10" dxfId="7712" priority="7183" rank="10"/>
    <cfRule type="top10" dxfId="7711" priority="7184" rank="10"/>
  </conditionalFormatting>
  <conditionalFormatting sqref="L69">
    <cfRule type="top10" dxfId="7710" priority="7185" rank="10"/>
    <cfRule type="top10" dxfId="7709" priority="7186" rank="10"/>
    <cfRule type="cellIs" dxfId="7708" priority="7187" operator="between">
      <formula>0.95</formula>
      <formula>1</formula>
    </cfRule>
    <cfRule type="cellIs" dxfId="7707" priority="7188" operator="lessThan">
      <formula>0.96</formula>
    </cfRule>
    <cfRule type="cellIs" dxfId="7706" priority="7189" operator="between">
      <formula>0.95</formula>
      <formula>1</formula>
    </cfRule>
    <cfRule type="cellIs" dxfId="7705" priority="7190" operator="between">
      <formula>0.95</formula>
      <formula>1</formula>
    </cfRule>
    <cfRule type="top10" dxfId="7704" priority="7191" percent="1" rank="10"/>
    <cfRule type="top10" dxfId="7703" priority="7192" percent="1" rank="10"/>
    <cfRule type="cellIs" dxfId="7702" priority="7193" operator="lessThan">
      <formula>0.96</formula>
    </cfRule>
    <cfRule type="top10" dxfId="7701" priority="7194" percent="1" rank="10"/>
  </conditionalFormatting>
  <conditionalFormatting sqref="L69">
    <cfRule type="top10" dxfId="7700" priority="7195" rank="10"/>
    <cfRule type="cellIs" dxfId="7699" priority="7196" operator="lessThan">
      <formula>0.96</formula>
    </cfRule>
    <cfRule type="cellIs" dxfId="7698" priority="7197" operator="between">
      <formula>0.95</formula>
      <formula>1</formula>
    </cfRule>
    <cfRule type="cellIs" dxfId="7697" priority="7198" operator="between">
      <formula>0.95</formula>
      <formula>1</formula>
    </cfRule>
    <cfRule type="top10" dxfId="7696" priority="7199" percent="1" rank="10"/>
    <cfRule type="top10" dxfId="7695" priority="7200" percent="1" rank="10"/>
    <cfRule type="cellIs" dxfId="7694" priority="7201" operator="lessThan">
      <formula>0.96</formula>
    </cfRule>
    <cfRule type="top10" dxfId="7693" priority="7202" percent="1" rank="10"/>
  </conditionalFormatting>
  <conditionalFormatting sqref="L69">
    <cfRule type="top10" dxfId="7692" priority="7203" rank="10"/>
    <cfRule type="cellIs" dxfId="7691" priority="7204" operator="lessThan">
      <formula>0.99</formula>
    </cfRule>
    <cfRule type="top10" dxfId="7690" priority="7205" rank="10"/>
    <cfRule type="cellIs" dxfId="7689" priority="7206" operator="greaterThan">
      <formula>0.99</formula>
    </cfRule>
    <cfRule type="top10" dxfId="7688" priority="7207" percent="1" rank="10"/>
    <cfRule type="top10" dxfId="7687" priority="7208" rank="10"/>
    <cfRule type="cellIs" dxfId="7686" priority="7209" operator="lessThan">
      <formula>0.96</formula>
    </cfRule>
    <cfRule type="cellIs" dxfId="7685" priority="7210" operator="between">
      <formula>0.95</formula>
      <formula>1</formula>
    </cfRule>
    <cfRule type="cellIs" dxfId="7684" priority="7211" operator="between">
      <formula>0.95</formula>
      <formula>1</formula>
    </cfRule>
    <cfRule type="top10" dxfId="7683" priority="7212" percent="1" rank="10"/>
    <cfRule type="top10" dxfId="7682" priority="7213" percent="1" rank="10"/>
    <cfRule type="cellIs" dxfId="7681" priority="7214" operator="lessThan">
      <formula>0.96</formula>
    </cfRule>
    <cfRule type="top10" dxfId="7680" priority="7215" percent="1" rank="10"/>
  </conditionalFormatting>
  <conditionalFormatting sqref="L69">
    <cfRule type="top10" dxfId="7679" priority="7216" rank="10"/>
    <cfRule type="top10" dxfId="7678" priority="7217" rank="10"/>
    <cfRule type="cellIs" dxfId="7677" priority="7218" operator="lessThan">
      <formula>0.99</formula>
    </cfRule>
    <cfRule type="top10" dxfId="7676" priority="7219" rank="10"/>
    <cfRule type="cellIs" dxfId="7675" priority="7220" operator="greaterThan">
      <formula>0.99</formula>
    </cfRule>
    <cfRule type="top10" dxfId="7674" priority="7221" percent="1" rank="10"/>
    <cfRule type="top10" dxfId="7673" priority="7222" rank="10"/>
    <cfRule type="cellIs" dxfId="7672" priority="7223" operator="lessThan">
      <formula>0.96</formula>
    </cfRule>
    <cfRule type="cellIs" dxfId="7671" priority="7224" operator="between">
      <formula>0.95</formula>
      <formula>1</formula>
    </cfRule>
    <cfRule type="cellIs" dxfId="7670" priority="7225" operator="between">
      <formula>0.95</formula>
      <formula>1</formula>
    </cfRule>
    <cfRule type="top10" dxfId="7669" priority="7226" percent="1" rank="10"/>
    <cfRule type="top10" dxfId="7668" priority="7227" percent="1" rank="10"/>
    <cfRule type="cellIs" dxfId="7667" priority="7228" operator="lessThan">
      <formula>0.96</formula>
    </cfRule>
    <cfRule type="top10" dxfId="7666" priority="7229" percent="1" rank="10"/>
  </conditionalFormatting>
  <conditionalFormatting sqref="L69">
    <cfRule type="cellIs" dxfId="7665" priority="7230" operator="between">
      <formula>0.95</formula>
      <formula>1</formula>
    </cfRule>
    <cfRule type="cellIs" dxfId="7664" priority="7231" operator="between">
      <formula>0.95</formula>
      <formula>1</formula>
    </cfRule>
    <cfRule type="top10" dxfId="7663" priority="7232" rank="10"/>
  </conditionalFormatting>
  <conditionalFormatting sqref="L69">
    <cfRule type="cellIs" dxfId="7662" priority="7233" operator="between">
      <formula>0.95</formula>
      <formula>1</formula>
    </cfRule>
    <cfRule type="cellIs" dxfId="7661" priority="7234" operator="between">
      <formula>0.95</formula>
      <formula>1</formula>
    </cfRule>
    <cfRule type="cellIs" dxfId="7660" priority="7235" operator="lessThan">
      <formula>0.96</formula>
    </cfRule>
    <cfRule type="cellIs" dxfId="7659" priority="7236" operator="between">
      <formula>0.95</formula>
      <formula>1</formula>
    </cfRule>
    <cfRule type="cellIs" dxfId="7658" priority="7237" operator="between">
      <formula>0.95</formula>
      <formula>1</formula>
    </cfRule>
    <cfRule type="top10" dxfId="7657" priority="7238" percent="1" rank="10"/>
    <cfRule type="top10" dxfId="7656" priority="7239" percent="1" rank="10"/>
    <cfRule type="cellIs" dxfId="7655" priority="7240" operator="lessThan">
      <formula>0.96</formula>
    </cfRule>
    <cfRule type="top10" dxfId="7654" priority="7241" percent="1" rank="10"/>
  </conditionalFormatting>
  <conditionalFormatting sqref="L69">
    <cfRule type="top10" dxfId="7653" priority="7242" rank="10"/>
    <cfRule type="top10" dxfId="7652" priority="7243" rank="10"/>
    <cfRule type="top10" dxfId="7651" priority="7244" rank="10"/>
    <cfRule type="cellIs" dxfId="7650" priority="7245" operator="lessThan">
      <formula>0.96</formula>
    </cfRule>
    <cfRule type="cellIs" dxfId="7649" priority="7246" operator="between">
      <formula>0.95</formula>
      <formula>1</formula>
    </cfRule>
    <cfRule type="cellIs" dxfId="7648" priority="7247" operator="between">
      <formula>0.95</formula>
      <formula>1</formula>
    </cfRule>
    <cfRule type="top10" dxfId="7647" priority="7248" percent="1" rank="10"/>
    <cfRule type="top10" dxfId="7646" priority="7249" percent="1" rank="10"/>
    <cfRule type="cellIs" dxfId="7645" priority="7250" operator="lessThan">
      <formula>0.96</formula>
    </cfRule>
    <cfRule type="top10" dxfId="7644" priority="7251" percent="1" rank="10"/>
  </conditionalFormatting>
  <conditionalFormatting sqref="L69">
    <cfRule type="top10" dxfId="7643" priority="7252" percent="1" rank="10"/>
    <cfRule type="top10" dxfId="7642" priority="7253" rank="10"/>
    <cfRule type="top10" dxfId="7641" priority="7254" rank="10"/>
    <cfRule type="cellIs" dxfId="7640" priority="7255" operator="lessThan">
      <formula>0.99</formula>
    </cfRule>
    <cfRule type="top10" dxfId="7639" priority="7256" rank="10"/>
    <cfRule type="cellIs" dxfId="7638" priority="7257" operator="greaterThan">
      <formula>0.99</formula>
    </cfRule>
    <cfRule type="top10" dxfId="7637" priority="7258" percent="1" rank="10"/>
    <cfRule type="top10" dxfId="7636" priority="7259" rank="10"/>
    <cfRule type="cellIs" dxfId="7635" priority="7260" operator="lessThan">
      <formula>0.96</formula>
    </cfRule>
    <cfRule type="cellIs" dxfId="7634" priority="7261" operator="between">
      <formula>0.95</formula>
      <formula>1</formula>
    </cfRule>
    <cfRule type="cellIs" dxfId="7633" priority="7262" operator="between">
      <formula>0.95</formula>
      <formula>1</formula>
    </cfRule>
    <cfRule type="top10" dxfId="7632" priority="7263" percent="1" rank="10"/>
    <cfRule type="top10" dxfId="7631" priority="7264" percent="1" rank="10"/>
    <cfRule type="cellIs" dxfId="7630" priority="7265" operator="lessThan">
      <formula>0.96</formula>
    </cfRule>
    <cfRule type="top10" dxfId="7629" priority="7266" percent="1" rank="10"/>
  </conditionalFormatting>
  <conditionalFormatting sqref="L69">
    <cfRule type="top10" dxfId="7628" priority="7267" percent="1" rank="10"/>
  </conditionalFormatting>
  <conditionalFormatting sqref="L69">
    <cfRule type="top10" dxfId="7627" priority="7268" rank="10"/>
    <cfRule type="top10" dxfId="7626" priority="7269" percent="1" rank="10"/>
  </conditionalFormatting>
  <conditionalFormatting sqref="L69">
    <cfRule type="top10" dxfId="7625" priority="7270" percent="1" rank="10"/>
    <cfRule type="cellIs" dxfId="7624" priority="7271" operator="lessThan">
      <formula>0.96</formula>
    </cfRule>
    <cfRule type="top10" dxfId="7623" priority="7272" rank="10"/>
    <cfRule type="top10" dxfId="7622" priority="7273" percent="1" rank="10"/>
  </conditionalFormatting>
  <conditionalFormatting sqref="L69">
    <cfRule type="top10" dxfId="7621" priority="7274" percent="1" rank="10"/>
    <cfRule type="cellIs" dxfId="7620" priority="7275" operator="between">
      <formula>0.95</formula>
      <formula>1</formula>
    </cfRule>
    <cfRule type="top10" dxfId="7619" priority="7276" percent="1" rank="10"/>
    <cfRule type="cellIs" dxfId="7618" priority="7277" operator="lessThan">
      <formula>0.96</formula>
    </cfRule>
    <cfRule type="top10" dxfId="7617" priority="7278" rank="10"/>
    <cfRule type="top10" dxfId="7616" priority="7279" percent="1" rank="10"/>
  </conditionalFormatting>
  <conditionalFormatting sqref="L69">
    <cfRule type="cellIs" dxfId="7615" priority="7280" operator="between">
      <formula>0.95</formula>
      <formula>1</formula>
    </cfRule>
    <cfRule type="top10" dxfId="7614" priority="7281" percent="1" rank="10"/>
    <cfRule type="cellIs" dxfId="7613" priority="7282" operator="lessThan">
      <formula>0.96</formula>
    </cfRule>
    <cfRule type="top10" dxfId="7612" priority="7283" rank="10"/>
    <cfRule type="top10" dxfId="7611" priority="7284" percent="1" rank="10"/>
  </conditionalFormatting>
  <conditionalFormatting sqref="L69">
    <cfRule type="top10" dxfId="7610" priority="7285" percent="1" rank="10"/>
    <cfRule type="top10" dxfId="7609" priority="7286" percent="1" rank="10"/>
    <cfRule type="cellIs" dxfId="7608" priority="7287" operator="between">
      <formula>0.95</formula>
      <formula>1</formula>
    </cfRule>
    <cfRule type="top10" dxfId="7607" priority="7288" rank="10"/>
    <cfRule type="top10" dxfId="7606" priority="7289" rank="10"/>
    <cfRule type="cellIs" dxfId="7605" priority="7290" operator="lessThan">
      <formula>0.99</formula>
    </cfRule>
    <cfRule type="top10" dxfId="7604" priority="7291" rank="10"/>
    <cfRule type="cellIs" dxfId="7603" priority="7292" operator="greaterThan">
      <formula>0.99</formula>
    </cfRule>
    <cfRule type="top10" dxfId="7602" priority="7293" percent="1" rank="10"/>
    <cfRule type="top10" dxfId="7601" priority="7294" rank="10"/>
    <cfRule type="cellIs" dxfId="7600" priority="7295" operator="lessThan">
      <formula>0.96</formula>
    </cfRule>
    <cfRule type="cellIs" dxfId="7599" priority="7296" operator="between">
      <formula>0.95</formula>
      <formula>1</formula>
    </cfRule>
    <cfRule type="cellIs" dxfId="7598" priority="7297" operator="between">
      <formula>0.95</formula>
      <formula>1</formula>
    </cfRule>
    <cfRule type="top10" dxfId="7597" priority="7298" percent="1" rank="10"/>
    <cfRule type="top10" dxfId="7596" priority="7299" percent="1" rank="10"/>
    <cfRule type="cellIs" dxfId="7595" priority="7300" operator="lessThan">
      <formula>0.96</formula>
    </cfRule>
    <cfRule type="top10" dxfId="7594" priority="7301" percent="1" rank="10"/>
  </conditionalFormatting>
  <conditionalFormatting sqref="L69">
    <cfRule type="top10" dxfId="7593" priority="7302" percent="1" rank="10"/>
    <cfRule type="top10" dxfId="7592" priority="7303" percent="1" rank="10"/>
  </conditionalFormatting>
  <conditionalFormatting sqref="L69">
    <cfRule type="cellIs" dxfId="7591" priority="7304" operator="between">
      <formula>0.95</formula>
      <formula>1</formula>
    </cfRule>
    <cfRule type="cellIs" dxfId="7590" priority="7305" operator="between">
      <formula>0.95</formula>
      <formula>1</formula>
    </cfRule>
    <cfRule type="top10" dxfId="7589" priority="7306" percent="1" rank="10"/>
    <cfRule type="cellIs" dxfId="7588" priority="7307" operator="lessThan">
      <formula>0.96</formula>
    </cfRule>
    <cfRule type="top10" dxfId="7587" priority="7308" rank="10"/>
    <cfRule type="top10" dxfId="7586" priority="7309" percent="1" rank="10"/>
  </conditionalFormatting>
  <conditionalFormatting sqref="L69">
    <cfRule type="top10" dxfId="7585" priority="7310" percent="1" rank="10"/>
    <cfRule type="cellIs" dxfId="7584" priority="7311" operator="greaterThan">
      <formula>0.99</formula>
    </cfRule>
    <cfRule type="top10" dxfId="7583" priority="7312" rank="10"/>
    <cfRule type="top10" dxfId="7582" priority="7313" rank="10"/>
    <cfRule type="cellIs" dxfId="7581" priority="7314" operator="lessThan">
      <formula>0.99</formula>
    </cfRule>
    <cfRule type="top10" dxfId="7580" priority="7315" rank="10"/>
    <cfRule type="cellIs" dxfId="7579" priority="7316" operator="greaterThan">
      <formula>0.99</formula>
    </cfRule>
    <cfRule type="top10" dxfId="7578" priority="7317" percent="1" rank="10"/>
    <cfRule type="top10" dxfId="7577" priority="7318" rank="10"/>
    <cfRule type="cellIs" dxfId="7576" priority="7319" operator="lessThan">
      <formula>0.96</formula>
    </cfRule>
    <cfRule type="cellIs" dxfId="7575" priority="7320" operator="between">
      <formula>0.95</formula>
      <formula>1</formula>
    </cfRule>
    <cfRule type="cellIs" dxfId="7574" priority="7321" operator="between">
      <formula>0.95</formula>
      <formula>1</formula>
    </cfRule>
    <cfRule type="top10" dxfId="7573" priority="7322" percent="1" rank="10"/>
    <cfRule type="top10" dxfId="7572" priority="7323" percent="1" rank="10"/>
    <cfRule type="cellIs" dxfId="7571" priority="7324" operator="lessThan">
      <formula>0.96</formula>
    </cfRule>
    <cfRule type="top10" dxfId="7570" priority="7325" percent="1" rank="10"/>
  </conditionalFormatting>
  <conditionalFormatting sqref="L69">
    <cfRule type="top10" dxfId="7569" priority="7326" percent="1" rank="10"/>
    <cfRule type="cellIs" dxfId="7568" priority="7327" operator="between">
      <formula>0.95</formula>
      <formula>1</formula>
    </cfRule>
    <cfRule type="top10" dxfId="7567" priority="7328" rank="10"/>
    <cfRule type="top10" dxfId="7566" priority="7329" rank="10"/>
    <cfRule type="cellIs" dxfId="7565" priority="7330" operator="lessThan">
      <formula>0.99</formula>
    </cfRule>
    <cfRule type="top10" dxfId="7564" priority="7331" rank="10"/>
    <cfRule type="cellIs" dxfId="7563" priority="7332" operator="greaterThan">
      <formula>0.99</formula>
    </cfRule>
    <cfRule type="top10" dxfId="7562" priority="7333" percent="1" rank="10"/>
    <cfRule type="top10" dxfId="7561" priority="7334" rank="10"/>
    <cfRule type="cellIs" dxfId="7560" priority="7335" operator="lessThan">
      <formula>0.96</formula>
    </cfRule>
    <cfRule type="cellIs" dxfId="7559" priority="7336" operator="between">
      <formula>0.95</formula>
      <formula>1</formula>
    </cfRule>
    <cfRule type="cellIs" dxfId="7558" priority="7337" operator="between">
      <formula>0.95</formula>
      <formula>1</formula>
    </cfRule>
    <cfRule type="top10" dxfId="7557" priority="7338" percent="1" rank="10"/>
    <cfRule type="top10" dxfId="7556" priority="7339" percent="1" rank="10"/>
    <cfRule type="cellIs" dxfId="7555" priority="7340" operator="lessThan">
      <formula>0.96</formula>
    </cfRule>
    <cfRule type="top10" dxfId="7554" priority="7341" percent="1" rank="10"/>
  </conditionalFormatting>
  <conditionalFormatting sqref="L78">
    <cfRule type="cellIs" dxfId="7553" priority="6901" operator="lessThan">
      <formula>0.96</formula>
    </cfRule>
    <cfRule type="cellIs" dxfId="7552" priority="6902" operator="lessThan">
      <formula>0.96</formula>
    </cfRule>
  </conditionalFormatting>
  <conditionalFormatting sqref="L78">
    <cfRule type="cellIs" dxfId="7551" priority="6900" operator="between">
      <formula>0.95</formula>
      <formula>1</formula>
    </cfRule>
  </conditionalFormatting>
  <conditionalFormatting sqref="L78">
    <cfRule type="cellIs" dxfId="7550" priority="6883" operator="greaterThan">
      <formula>0.99</formula>
    </cfRule>
    <cfRule type="cellIs" dxfId="7549" priority="6899" operator="greaterThan">
      <formula>0.99</formula>
    </cfRule>
  </conditionalFormatting>
  <conditionalFormatting sqref="L78">
    <cfRule type="cellIs" dxfId="7548" priority="6893" operator="greaterThan">
      <formula>0.99</formula>
    </cfRule>
    <cfRule type="cellIs" dxfId="7547" priority="6894" operator="between">
      <formula>0.95</formula>
      <formula>1</formula>
    </cfRule>
    <cfRule type="cellIs" dxfId="7546" priority="6895" operator="lessThan">
      <formula>0.96</formula>
    </cfRule>
    <cfRule type="cellIs" dxfId="7545" priority="6896" operator="greaterThan">
      <formula>0.99</formula>
    </cfRule>
    <cfRule type="cellIs" dxfId="7544" priority="6897" operator="between">
      <formula>0.95</formula>
      <formula>1</formula>
    </cfRule>
    <cfRule type="cellIs" dxfId="7543" priority="6898" operator="lessThan">
      <formula>0.96</formula>
    </cfRule>
  </conditionalFormatting>
  <conditionalFormatting sqref="L78">
    <cfRule type="cellIs" dxfId="7542" priority="6891" operator="greaterThan">
      <formula>0.99</formula>
    </cfRule>
    <cfRule type="cellIs" dxfId="7541" priority="6892" operator="between">
      <formula>0.95</formula>
      <formula>1</formula>
    </cfRule>
  </conditionalFormatting>
  <conditionalFormatting sqref="L78">
    <cfRule type="cellIs" dxfId="7540" priority="6890" operator="lessThan">
      <formula>0.96</formula>
    </cfRule>
  </conditionalFormatting>
  <conditionalFormatting sqref="L78">
    <cfRule type="cellIs" dxfId="7539" priority="6885" operator="greaterThan">
      <formula>0.99</formula>
    </cfRule>
    <cfRule type="cellIs" dxfId="7538" priority="6886" operator="between">
      <formula>0.95</formula>
      <formula>1</formula>
    </cfRule>
    <cfRule type="cellIs" dxfId="7537" priority="6887" operator="lessThan">
      <formula>0.96</formula>
    </cfRule>
    <cfRule type="cellIs" dxfId="7536" priority="6888" operator="greaterThan">
      <formula>0.99</formula>
    </cfRule>
    <cfRule type="cellIs" dxfId="7535" priority="6889" operator="lessThan">
      <formula>0.96</formula>
    </cfRule>
  </conditionalFormatting>
  <conditionalFormatting sqref="L78">
    <cfRule type="cellIs" dxfId="7534" priority="6884" operator="greaterThan">
      <formula>0.99</formula>
    </cfRule>
  </conditionalFormatting>
  <conditionalFormatting sqref="L64">
    <cfRule type="top10" dxfId="7533" priority="10859" rank="10"/>
    <cfRule type="cellIs" dxfId="7532" priority="10860" operator="greaterThan">
      <formula>0.99</formula>
    </cfRule>
    <cfRule type="top10" dxfId="7531" priority="10861" rank="10"/>
    <cfRule type="cellIs" dxfId="7530" priority="10862" operator="lessThan">
      <formula>0.96</formula>
    </cfRule>
    <cfRule type="top10" dxfId="7529" priority="10863" percent="1" rank="99"/>
    <cfRule type="cellIs" dxfId="7528" priority="10864" operator="lessThan">
      <formula>0.96</formula>
    </cfRule>
  </conditionalFormatting>
  <conditionalFormatting sqref="L64">
    <cfRule type="top10" dxfId="7527" priority="10865" rank="10"/>
  </conditionalFormatting>
  <conditionalFormatting sqref="L64">
    <cfRule type="cellIs" dxfId="7526" priority="10866" operator="greaterThan">
      <formula>0.99</formula>
    </cfRule>
    <cfRule type="cellIs" dxfId="7525" priority="10867" operator="between">
      <formula>0.95</formula>
      <formula>1</formula>
    </cfRule>
    <cfRule type="cellIs" dxfId="7524" priority="10868" operator="lessThan">
      <formula>0.96</formula>
    </cfRule>
    <cfRule type="cellIs" dxfId="7523" priority="10869" operator="lessThan">
      <formula>0.96</formula>
    </cfRule>
    <cfRule type="top10" dxfId="7522" priority="10870" percent="1" rank="10"/>
  </conditionalFormatting>
  <conditionalFormatting sqref="L64">
    <cfRule type="cellIs" dxfId="7521" priority="10871" operator="lessThan">
      <formula>1</formula>
    </cfRule>
    <cfRule type="cellIs" dxfId="7520" priority="10872" operator="between">
      <formula>0.95</formula>
      <formula>1</formula>
    </cfRule>
    <cfRule type="cellIs" dxfId="7519" priority="10873" operator="lessThan">
      <formula>0.96</formula>
    </cfRule>
    <cfRule type="cellIs" dxfId="7518" priority="10874" operator="between">
      <formula>0.95</formula>
      <formula>1</formula>
    </cfRule>
    <cfRule type="cellIs" dxfId="7517" priority="10875" operator="between">
      <formula>0.95</formula>
      <formula>1</formula>
    </cfRule>
    <cfRule type="top10" dxfId="7516" priority="10876" percent="1" rank="10"/>
    <cfRule type="top10" dxfId="7515" priority="10877" percent="1" rank="10"/>
    <cfRule type="cellIs" dxfId="7514" priority="10878" operator="lessThan">
      <formula>0.96</formula>
    </cfRule>
    <cfRule type="top10" dxfId="7513" priority="10879" percent="1" rank="10"/>
  </conditionalFormatting>
  <conditionalFormatting sqref="L64">
    <cfRule type="top10" dxfId="7512" priority="10880" percent="1" rank="10"/>
    <cfRule type="cellIs" dxfId="7511" priority="10881" operator="lessThan">
      <formula>0.96</formula>
    </cfRule>
    <cfRule type="top10" dxfId="7510" priority="10882" percent="1" rank="10"/>
  </conditionalFormatting>
  <conditionalFormatting sqref="L64">
    <cfRule type="top10" dxfId="7509" priority="10883" rank="10"/>
  </conditionalFormatting>
  <conditionalFormatting sqref="L64">
    <cfRule type="top10" dxfId="7508" priority="10884" rank="10"/>
    <cfRule type="top10" dxfId="7507" priority="10885" rank="10"/>
    <cfRule type="top10" dxfId="7506" priority="10886" rank="10"/>
  </conditionalFormatting>
  <conditionalFormatting sqref="L64">
    <cfRule type="cellIs" dxfId="7505" priority="10887" operator="between">
      <formula>0.95</formula>
      <formula>1</formula>
    </cfRule>
    <cfRule type="cellIs" dxfId="7504" priority="10888" operator="lessThan">
      <formula>0.96</formula>
    </cfRule>
    <cfRule type="cellIs" dxfId="7503" priority="10889" operator="between">
      <formula>0.95</formula>
      <formula>1</formula>
    </cfRule>
    <cfRule type="cellIs" dxfId="7502" priority="10890" operator="between">
      <formula>0.95</formula>
      <formula>1</formula>
    </cfRule>
    <cfRule type="top10" dxfId="7501" priority="10891" percent="1" rank="10"/>
    <cfRule type="top10" dxfId="7500" priority="10892" percent="1" rank="10"/>
    <cfRule type="cellIs" dxfId="7499" priority="10893" operator="lessThan">
      <formula>0.96</formula>
    </cfRule>
    <cfRule type="top10" dxfId="7498" priority="10894" percent="1" rank="10"/>
  </conditionalFormatting>
  <conditionalFormatting sqref="L64">
    <cfRule type="top10" dxfId="7497" priority="10895" rank="10"/>
    <cfRule type="top10" dxfId="7496" priority="10896" rank="10"/>
    <cfRule type="cellIs" dxfId="7495" priority="10897" operator="lessThan">
      <formula>0.96</formula>
    </cfRule>
    <cfRule type="cellIs" dxfId="7494" priority="10898" operator="between">
      <formula>0.95</formula>
      <formula>1</formula>
    </cfRule>
    <cfRule type="cellIs" dxfId="7493" priority="10899" operator="between">
      <formula>0.95</formula>
      <formula>1</formula>
    </cfRule>
    <cfRule type="top10" dxfId="7492" priority="10900" percent="1" rank="10"/>
    <cfRule type="top10" dxfId="7491" priority="10901" percent="1" rank="10"/>
    <cfRule type="cellIs" dxfId="7490" priority="10902" operator="lessThan">
      <formula>0.96</formula>
    </cfRule>
    <cfRule type="top10" dxfId="7489" priority="10903" percent="1" rank="10"/>
  </conditionalFormatting>
  <conditionalFormatting sqref="L64">
    <cfRule type="cellIs" dxfId="7488" priority="10904" operator="lessThan">
      <formula>0.96</formula>
    </cfRule>
    <cfRule type="cellIs" dxfId="7487" priority="10905" operator="between">
      <formula>0.95</formula>
      <formula>1</formula>
    </cfRule>
    <cfRule type="cellIs" dxfId="7486" priority="10906" operator="between">
      <formula>0.95</formula>
      <formula>1</formula>
    </cfRule>
    <cfRule type="top10" dxfId="7485" priority="10907" percent="1" rank="10"/>
    <cfRule type="top10" dxfId="7484" priority="10908" percent="1" rank="10"/>
    <cfRule type="cellIs" dxfId="7483" priority="10909" operator="lessThan">
      <formula>0.96</formula>
    </cfRule>
    <cfRule type="top10" dxfId="7482" priority="10910" percent="1" rank="10"/>
  </conditionalFormatting>
  <conditionalFormatting sqref="L64">
    <cfRule type="top10" dxfId="7481" priority="10911" percent="1" rank="10"/>
    <cfRule type="top10" dxfId="7480" priority="10912" rank="10"/>
    <cfRule type="top10" dxfId="7479" priority="10913" percent="1" rank="10"/>
  </conditionalFormatting>
  <conditionalFormatting sqref="L64">
    <cfRule type="top10" dxfId="7478" priority="10914" rank="10"/>
    <cfRule type="top10" dxfId="7477" priority="10915" rank="10"/>
  </conditionalFormatting>
  <conditionalFormatting sqref="L64">
    <cfRule type="top10" dxfId="7476" priority="10916" rank="10"/>
    <cfRule type="top10" dxfId="7475" priority="10917" rank="10"/>
    <cfRule type="cellIs" dxfId="7474" priority="10918" operator="between">
      <formula>0.95</formula>
      <formula>1</formula>
    </cfRule>
    <cfRule type="cellIs" dxfId="7473" priority="10919" operator="lessThan">
      <formula>0.96</formula>
    </cfRule>
    <cfRule type="cellIs" dxfId="7472" priority="10920" operator="between">
      <formula>0.95</formula>
      <formula>1</formula>
    </cfRule>
    <cfRule type="cellIs" dxfId="7471" priority="10921" operator="between">
      <formula>0.95</formula>
      <formula>1</formula>
    </cfRule>
    <cfRule type="top10" dxfId="7470" priority="10922" percent="1" rank="10"/>
    <cfRule type="top10" dxfId="7469" priority="10923" percent="1" rank="10"/>
    <cfRule type="cellIs" dxfId="7468" priority="10924" operator="lessThan">
      <formula>0.96</formula>
    </cfRule>
    <cfRule type="top10" dxfId="7467" priority="10925" percent="1" rank="10"/>
  </conditionalFormatting>
  <conditionalFormatting sqref="L64">
    <cfRule type="top10" dxfId="7466" priority="10926" rank="10"/>
    <cfRule type="cellIs" dxfId="7465" priority="10927" operator="lessThan">
      <formula>0.96</formula>
    </cfRule>
    <cfRule type="cellIs" dxfId="7464" priority="10928" operator="between">
      <formula>0.95</formula>
      <formula>1</formula>
    </cfRule>
    <cfRule type="cellIs" dxfId="7463" priority="10929" operator="between">
      <formula>0.95</formula>
      <formula>1</formula>
    </cfRule>
    <cfRule type="top10" dxfId="7462" priority="10930" percent="1" rank="10"/>
    <cfRule type="top10" dxfId="7461" priority="10931" percent="1" rank="10"/>
    <cfRule type="cellIs" dxfId="7460" priority="10932" operator="lessThan">
      <formula>0.96</formula>
    </cfRule>
    <cfRule type="top10" dxfId="7459" priority="10933" percent="1" rank="10"/>
  </conditionalFormatting>
  <conditionalFormatting sqref="L64">
    <cfRule type="top10" dxfId="7458" priority="10934" rank="10"/>
    <cfRule type="cellIs" dxfId="7457" priority="10935" operator="lessThan">
      <formula>0.99</formula>
    </cfRule>
    <cfRule type="top10" dxfId="7456" priority="10936" rank="10"/>
    <cfRule type="cellIs" dxfId="7455" priority="10937" operator="greaterThan">
      <formula>0.99</formula>
    </cfRule>
    <cfRule type="top10" dxfId="7454" priority="10938" percent="1" rank="10"/>
    <cfRule type="top10" dxfId="7453" priority="10939" rank="10"/>
    <cfRule type="cellIs" dxfId="7452" priority="10940" operator="lessThan">
      <formula>0.96</formula>
    </cfRule>
    <cfRule type="cellIs" dxfId="7451" priority="10941" operator="between">
      <formula>0.95</formula>
      <formula>1</formula>
    </cfRule>
    <cfRule type="cellIs" dxfId="7450" priority="10942" operator="between">
      <formula>0.95</formula>
      <formula>1</formula>
    </cfRule>
    <cfRule type="top10" dxfId="7449" priority="10943" percent="1" rank="10"/>
    <cfRule type="top10" dxfId="7448" priority="10944" percent="1" rank="10"/>
    <cfRule type="cellIs" dxfId="7447" priority="10945" operator="lessThan">
      <formula>0.96</formula>
    </cfRule>
    <cfRule type="top10" dxfId="7446" priority="10946" percent="1" rank="10"/>
  </conditionalFormatting>
  <conditionalFormatting sqref="L64">
    <cfRule type="top10" dxfId="7445" priority="10947" rank="10"/>
    <cfRule type="top10" dxfId="7444" priority="10948" rank="10"/>
    <cfRule type="cellIs" dxfId="7443" priority="10949" operator="lessThan">
      <formula>0.99</formula>
    </cfRule>
    <cfRule type="top10" dxfId="7442" priority="10950" rank="10"/>
    <cfRule type="cellIs" dxfId="7441" priority="10951" operator="greaterThan">
      <formula>0.99</formula>
    </cfRule>
    <cfRule type="top10" dxfId="7440" priority="10952" percent="1" rank="10"/>
    <cfRule type="top10" dxfId="7439" priority="10953" rank="10"/>
    <cfRule type="cellIs" dxfId="7438" priority="10954" operator="lessThan">
      <formula>0.96</formula>
    </cfRule>
    <cfRule type="cellIs" dxfId="7437" priority="10955" operator="between">
      <formula>0.95</formula>
      <formula>1</formula>
    </cfRule>
    <cfRule type="cellIs" dxfId="7436" priority="10956" operator="between">
      <formula>0.95</formula>
      <formula>1</formula>
    </cfRule>
    <cfRule type="top10" dxfId="7435" priority="10957" percent="1" rank="10"/>
    <cfRule type="top10" dxfId="7434" priority="10958" percent="1" rank="10"/>
    <cfRule type="cellIs" dxfId="7433" priority="10959" operator="lessThan">
      <formula>0.96</formula>
    </cfRule>
    <cfRule type="top10" dxfId="7432" priority="10960" percent="1" rank="10"/>
  </conditionalFormatting>
  <conditionalFormatting sqref="L64">
    <cfRule type="cellIs" dxfId="7431" priority="10961" operator="between">
      <formula>0.95</formula>
      <formula>1</formula>
    </cfRule>
    <cfRule type="cellIs" dxfId="7430" priority="10962" operator="between">
      <formula>0.95</formula>
      <formula>1</formula>
    </cfRule>
    <cfRule type="top10" dxfId="7429" priority="10963" rank="10"/>
  </conditionalFormatting>
  <conditionalFormatting sqref="L64">
    <cfRule type="cellIs" dxfId="7428" priority="10964" operator="between">
      <formula>0.95</formula>
      <formula>1</formula>
    </cfRule>
    <cfRule type="cellIs" dxfId="7427" priority="10965" operator="between">
      <formula>0.95</formula>
      <formula>1</formula>
    </cfRule>
    <cfRule type="cellIs" dxfId="7426" priority="10966" operator="lessThan">
      <formula>0.96</formula>
    </cfRule>
    <cfRule type="cellIs" dxfId="7425" priority="10967" operator="between">
      <formula>0.95</formula>
      <formula>1</formula>
    </cfRule>
    <cfRule type="cellIs" dxfId="7424" priority="10968" operator="between">
      <formula>0.95</formula>
      <formula>1</formula>
    </cfRule>
    <cfRule type="top10" dxfId="7423" priority="10969" percent="1" rank="10"/>
    <cfRule type="top10" dxfId="7422" priority="10970" percent="1" rank="10"/>
    <cfRule type="cellIs" dxfId="7421" priority="10971" operator="lessThan">
      <formula>0.96</formula>
    </cfRule>
    <cfRule type="top10" dxfId="7420" priority="10972" percent="1" rank="10"/>
  </conditionalFormatting>
  <conditionalFormatting sqref="L64">
    <cfRule type="top10" dxfId="7419" priority="10973" rank="10"/>
    <cfRule type="top10" dxfId="7418" priority="10974" rank="10"/>
    <cfRule type="top10" dxfId="7417" priority="10975" rank="10"/>
    <cfRule type="cellIs" dxfId="7416" priority="10976" operator="lessThan">
      <formula>0.96</formula>
    </cfRule>
    <cfRule type="cellIs" dxfId="7415" priority="10977" operator="between">
      <formula>0.95</formula>
      <formula>1</formula>
    </cfRule>
    <cfRule type="cellIs" dxfId="7414" priority="10978" operator="between">
      <formula>0.95</formula>
      <formula>1</formula>
    </cfRule>
    <cfRule type="top10" dxfId="7413" priority="10979" percent="1" rank="10"/>
    <cfRule type="top10" dxfId="7412" priority="10980" percent="1" rank="10"/>
    <cfRule type="cellIs" dxfId="7411" priority="10981" operator="lessThan">
      <formula>0.96</formula>
    </cfRule>
    <cfRule type="top10" dxfId="7410" priority="10982" percent="1" rank="10"/>
  </conditionalFormatting>
  <conditionalFormatting sqref="L64">
    <cfRule type="top10" dxfId="7409" priority="10983" percent="1" rank="10"/>
    <cfRule type="top10" dxfId="7408" priority="10984" rank="10"/>
    <cfRule type="top10" dxfId="7407" priority="10985" rank="10"/>
    <cfRule type="cellIs" dxfId="7406" priority="10986" operator="lessThan">
      <formula>0.99</formula>
    </cfRule>
    <cfRule type="top10" dxfId="7405" priority="10987" rank="10"/>
    <cfRule type="cellIs" dxfId="7404" priority="10988" operator="greaterThan">
      <formula>0.99</formula>
    </cfRule>
    <cfRule type="top10" dxfId="7403" priority="10989" percent="1" rank="10"/>
    <cfRule type="top10" dxfId="7402" priority="10990" rank="10"/>
    <cfRule type="cellIs" dxfId="7401" priority="10991" operator="lessThan">
      <formula>0.96</formula>
    </cfRule>
    <cfRule type="cellIs" dxfId="7400" priority="10992" operator="between">
      <formula>0.95</formula>
      <formula>1</formula>
    </cfRule>
    <cfRule type="cellIs" dxfId="7399" priority="10993" operator="between">
      <formula>0.95</formula>
      <formula>1</formula>
    </cfRule>
    <cfRule type="top10" dxfId="7398" priority="10994" percent="1" rank="10"/>
    <cfRule type="top10" dxfId="7397" priority="10995" percent="1" rank="10"/>
    <cfRule type="cellIs" dxfId="7396" priority="10996" operator="lessThan">
      <formula>0.96</formula>
    </cfRule>
    <cfRule type="top10" dxfId="7395" priority="10997" percent="1" rank="10"/>
  </conditionalFormatting>
  <conditionalFormatting sqref="L64">
    <cfRule type="top10" dxfId="7394" priority="10998" percent="1" rank="10"/>
  </conditionalFormatting>
  <conditionalFormatting sqref="L64">
    <cfRule type="top10" dxfId="7393" priority="10999" rank="10"/>
    <cfRule type="top10" dxfId="7392" priority="11000" percent="1" rank="10"/>
  </conditionalFormatting>
  <conditionalFormatting sqref="L64">
    <cfRule type="top10" dxfId="7391" priority="11001" percent="1" rank="10"/>
    <cfRule type="cellIs" dxfId="7390" priority="11002" operator="lessThan">
      <formula>0.96</formula>
    </cfRule>
    <cfRule type="top10" dxfId="7389" priority="11003" rank="10"/>
    <cfRule type="top10" dxfId="7388" priority="11004" percent="1" rank="10"/>
  </conditionalFormatting>
  <conditionalFormatting sqref="L64">
    <cfRule type="top10" dxfId="7387" priority="11005" percent="1" rank="10"/>
    <cfRule type="cellIs" dxfId="7386" priority="11006" operator="between">
      <formula>0.95</formula>
      <formula>1</formula>
    </cfRule>
    <cfRule type="top10" dxfId="7385" priority="11007" percent="1" rank="10"/>
    <cfRule type="cellIs" dxfId="7384" priority="11008" operator="lessThan">
      <formula>0.96</formula>
    </cfRule>
    <cfRule type="top10" dxfId="7383" priority="11009" rank="10"/>
    <cfRule type="top10" dxfId="7382" priority="11010" percent="1" rank="10"/>
  </conditionalFormatting>
  <conditionalFormatting sqref="L64">
    <cfRule type="cellIs" dxfId="7381" priority="11011" operator="between">
      <formula>0.95</formula>
      <formula>1</formula>
    </cfRule>
    <cfRule type="top10" dxfId="7380" priority="11012" percent="1" rank="10"/>
    <cfRule type="cellIs" dxfId="7379" priority="11013" operator="lessThan">
      <formula>0.96</formula>
    </cfRule>
    <cfRule type="top10" dxfId="7378" priority="11014" rank="10"/>
    <cfRule type="top10" dxfId="7377" priority="11015" percent="1" rank="10"/>
  </conditionalFormatting>
  <conditionalFormatting sqref="L64">
    <cfRule type="top10" dxfId="7376" priority="11016" percent="1" rank="10"/>
    <cfRule type="top10" dxfId="7375" priority="11017" percent="1" rank="10"/>
    <cfRule type="cellIs" dxfId="7374" priority="11018" operator="between">
      <formula>0.95</formula>
      <formula>1</formula>
    </cfRule>
    <cfRule type="top10" dxfId="7373" priority="11019" rank="10"/>
    <cfRule type="top10" dxfId="7372" priority="11020" rank="10"/>
    <cfRule type="cellIs" dxfId="7371" priority="11021" operator="lessThan">
      <formula>0.99</formula>
    </cfRule>
    <cfRule type="top10" dxfId="7370" priority="11022" rank="10"/>
    <cfRule type="cellIs" dxfId="7369" priority="11023" operator="greaterThan">
      <formula>0.99</formula>
    </cfRule>
    <cfRule type="top10" dxfId="7368" priority="11024" percent="1" rank="10"/>
    <cfRule type="top10" dxfId="7367" priority="11025" rank="10"/>
    <cfRule type="cellIs" dxfId="7366" priority="11026" operator="lessThan">
      <formula>0.96</formula>
    </cfRule>
    <cfRule type="cellIs" dxfId="7365" priority="11027" operator="between">
      <formula>0.95</formula>
      <formula>1</formula>
    </cfRule>
    <cfRule type="cellIs" dxfId="7364" priority="11028" operator="between">
      <formula>0.95</formula>
      <formula>1</formula>
    </cfRule>
    <cfRule type="top10" dxfId="7363" priority="11029" percent="1" rank="10"/>
    <cfRule type="top10" dxfId="7362" priority="11030" percent="1" rank="10"/>
    <cfRule type="cellIs" dxfId="7361" priority="11031" operator="lessThan">
      <formula>0.96</formula>
    </cfRule>
    <cfRule type="top10" dxfId="7360" priority="11032" percent="1" rank="10"/>
  </conditionalFormatting>
  <conditionalFormatting sqref="L64">
    <cfRule type="top10" dxfId="7359" priority="11033" percent="1" rank="10"/>
    <cfRule type="top10" dxfId="7358" priority="11034" percent="1" rank="10"/>
  </conditionalFormatting>
  <conditionalFormatting sqref="L64">
    <cfRule type="cellIs" dxfId="7357" priority="11035" operator="between">
      <formula>0.95</formula>
      <formula>1</formula>
    </cfRule>
    <cfRule type="cellIs" dxfId="7356" priority="11036" operator="between">
      <formula>0.95</formula>
      <formula>1</formula>
    </cfRule>
    <cfRule type="top10" dxfId="7355" priority="11037" percent="1" rank="10"/>
    <cfRule type="cellIs" dxfId="7354" priority="11038" operator="lessThan">
      <formula>0.96</formula>
    </cfRule>
    <cfRule type="top10" dxfId="7353" priority="11039" rank="10"/>
    <cfRule type="top10" dxfId="7352" priority="11040" percent="1" rank="10"/>
  </conditionalFormatting>
  <conditionalFormatting sqref="L64">
    <cfRule type="top10" dxfId="7351" priority="11041" percent="1" rank="10"/>
    <cfRule type="cellIs" dxfId="7350" priority="11042" operator="greaterThan">
      <formula>0.99</formula>
    </cfRule>
    <cfRule type="top10" dxfId="7349" priority="11043" rank="10"/>
    <cfRule type="top10" dxfId="7348" priority="11044" rank="10"/>
    <cfRule type="cellIs" dxfId="7347" priority="11045" operator="lessThan">
      <formula>0.99</formula>
    </cfRule>
    <cfRule type="top10" dxfId="7346" priority="11046" rank="10"/>
    <cfRule type="cellIs" dxfId="7345" priority="11047" operator="greaterThan">
      <formula>0.99</formula>
    </cfRule>
    <cfRule type="top10" dxfId="7344" priority="11048" percent="1" rank="10"/>
    <cfRule type="top10" dxfId="7343" priority="11049" rank="10"/>
    <cfRule type="cellIs" dxfId="7342" priority="11050" operator="lessThan">
      <formula>0.96</formula>
    </cfRule>
    <cfRule type="cellIs" dxfId="7341" priority="11051" operator="between">
      <formula>0.95</formula>
      <formula>1</formula>
    </cfRule>
    <cfRule type="cellIs" dxfId="7340" priority="11052" operator="between">
      <formula>0.95</formula>
      <formula>1</formula>
    </cfRule>
    <cfRule type="top10" dxfId="7339" priority="11053" percent="1" rank="10"/>
    <cfRule type="top10" dxfId="7338" priority="11054" percent="1" rank="10"/>
    <cfRule type="cellIs" dxfId="7337" priority="11055" operator="lessThan">
      <formula>0.96</formula>
    </cfRule>
    <cfRule type="top10" dxfId="7336" priority="11056" percent="1" rank="10"/>
  </conditionalFormatting>
  <conditionalFormatting sqref="L64">
    <cfRule type="top10" dxfId="7335" priority="11057" percent="1" rank="10"/>
    <cfRule type="cellIs" dxfId="7334" priority="11058" operator="between">
      <formula>0.95</formula>
      <formula>1</formula>
    </cfRule>
    <cfRule type="top10" dxfId="7333" priority="11059" rank="10"/>
    <cfRule type="top10" dxfId="7332" priority="11060" rank="10"/>
    <cfRule type="cellIs" dxfId="7331" priority="11061" operator="lessThan">
      <formula>0.99</formula>
    </cfRule>
    <cfRule type="top10" dxfId="7330" priority="11062" rank="10"/>
    <cfRule type="cellIs" dxfId="7329" priority="11063" operator="greaterThan">
      <formula>0.99</formula>
    </cfRule>
    <cfRule type="top10" dxfId="7328" priority="11064" percent="1" rank="10"/>
    <cfRule type="top10" dxfId="7327" priority="11065" rank="10"/>
    <cfRule type="cellIs" dxfId="7326" priority="11066" operator="lessThan">
      <formula>0.96</formula>
    </cfRule>
    <cfRule type="cellIs" dxfId="7325" priority="11067" operator="between">
      <formula>0.95</formula>
      <formula>1</formula>
    </cfRule>
    <cfRule type="cellIs" dxfId="7324" priority="11068" operator="between">
      <formula>0.95</formula>
      <formula>1</formula>
    </cfRule>
    <cfRule type="top10" dxfId="7323" priority="11069" percent="1" rank="10"/>
    <cfRule type="top10" dxfId="7322" priority="11070" percent="1" rank="10"/>
    <cfRule type="cellIs" dxfId="7321" priority="11071" operator="lessThan">
      <formula>0.96</formula>
    </cfRule>
    <cfRule type="top10" dxfId="7320" priority="11072" percent="1" rank="10"/>
  </conditionalFormatting>
  <conditionalFormatting sqref="L74:L77">
    <cfRule type="cellIs" dxfId="7319" priority="6882" operator="lessThan">
      <formula>0.96</formula>
    </cfRule>
  </conditionalFormatting>
  <conditionalFormatting sqref="L100 L83:L84">
    <cfRule type="cellIs" dxfId="7318" priority="5975" operator="greaterThan">
      <formula>0.99</formula>
    </cfRule>
    <cfRule type="cellIs" dxfId="7317" priority="5976" operator="between">
      <formula>0.95</formula>
      <formula>1</formula>
    </cfRule>
    <cfRule type="cellIs" dxfId="7316" priority="5977" operator="lessThan">
      <formula>0.96</formula>
    </cfRule>
    <cfRule type="cellIs" dxfId="7315" priority="5978" operator="greaterThan">
      <formula>0.99</formula>
    </cfRule>
    <cfRule type="cellIs" dxfId="7314" priority="5979" operator="between">
      <formula>0.95</formula>
      <formula>1</formula>
    </cfRule>
    <cfRule type="cellIs" dxfId="7313" priority="5980" operator="lessThan">
      <formula>0.96</formula>
    </cfRule>
    <cfRule type="cellIs" dxfId="7312" priority="5981" operator="greaterThan">
      <formula>0.99</formula>
    </cfRule>
    <cfRule type="cellIs" dxfId="7311" priority="5982" operator="between">
      <formula>0.95</formula>
      <formula>1</formula>
    </cfRule>
    <cfRule type="cellIs" dxfId="7310" priority="5983" operator="greaterThan">
      <formula>0.99</formula>
    </cfRule>
    <cfRule type="cellIs" dxfId="7309" priority="5984" operator="between">
      <formula>0.95</formula>
      <formula>1</formula>
    </cfRule>
    <cfRule type="cellIs" dxfId="7308" priority="5985" operator="lessThan">
      <formula>0.96</formula>
    </cfRule>
    <cfRule type="cellIs" dxfId="7307" priority="5986" operator="lessThan">
      <formula>0</formula>
    </cfRule>
    <cfRule type="cellIs" dxfId="7306" priority="5987" operator="greaterThan">
      <formula>0.99</formula>
    </cfRule>
    <cfRule type="cellIs" dxfId="7305" priority="5988" operator="between">
      <formula>0.95</formula>
      <formula>1</formula>
    </cfRule>
    <cfRule type="cellIs" dxfId="7304" priority="5989" operator="lessThan">
      <formula>0.96</formula>
    </cfRule>
    <cfRule type="cellIs" dxfId="7303" priority="5990" operator="greaterThan">
      <formula>0.99</formula>
    </cfRule>
    <cfRule type="cellIs" dxfId="7302" priority="5991" operator="between">
      <formula>0.95</formula>
      <formula>1</formula>
    </cfRule>
    <cfRule type="cellIs" dxfId="7301" priority="5992" operator="lessThan">
      <formula>0.96</formula>
    </cfRule>
    <cfRule type="cellIs" dxfId="7300" priority="5993" operator="greaterThan">
      <formula>0.99</formula>
    </cfRule>
    <cfRule type="cellIs" dxfId="7299" priority="5994" operator="between">
      <formula>0.95</formula>
      <formula>1</formula>
    </cfRule>
    <cfRule type="cellIs" dxfId="7298" priority="5995" operator="lessThan">
      <formula>0.96</formula>
    </cfRule>
    <cfRule type="cellIs" dxfId="7297" priority="5996" operator="lessThan">
      <formula>0.96</formula>
    </cfRule>
    <cfRule type="cellIs" dxfId="7296" priority="5997" operator="greaterThan">
      <formula>0.99</formula>
    </cfRule>
    <cfRule type="cellIs" dxfId="7295" priority="5998" operator="between">
      <formula>0.95</formula>
      <formula>1</formula>
    </cfRule>
    <cfRule type="cellIs" dxfId="7294" priority="5999" operator="lessThan">
      <formula>0.96</formula>
    </cfRule>
  </conditionalFormatting>
  <conditionalFormatting sqref="L100 L83:L84 L102:L103">
    <cfRule type="cellIs" dxfId="7293" priority="5972" operator="lessThan">
      <formula>0.96</formula>
    </cfRule>
    <cfRule type="cellIs" dxfId="7292" priority="5973" operator="between">
      <formula>0.95</formula>
      <formula>0.99</formula>
    </cfRule>
    <cfRule type="cellIs" dxfId="7291" priority="5974" operator="between">
      <formula>0.95</formula>
      <formula>1</formula>
    </cfRule>
  </conditionalFormatting>
  <conditionalFormatting sqref="L100 L83:L84 L102:L103">
    <cfRule type="cellIs" dxfId="7290" priority="5968" operator="greaterThan">
      <formula>0.99</formula>
    </cfRule>
    <cfRule type="cellIs" dxfId="7289" priority="5969" operator="between">
      <formula>0.95</formula>
      <formula>1</formula>
    </cfRule>
    <cfRule type="cellIs" dxfId="7288" priority="5970" operator="between">
      <formula>0.95</formula>
      <formula>1</formula>
    </cfRule>
    <cfRule type="cellIs" dxfId="7287" priority="5971" operator="lessThan">
      <formula>0.95</formula>
    </cfRule>
  </conditionalFormatting>
  <conditionalFormatting sqref="L100 L83:L84 L102:L103">
    <cfRule type="cellIs" dxfId="7286" priority="5963" operator="greaterThan">
      <formula>0.99</formula>
    </cfRule>
    <cfRule type="cellIs" dxfId="7285" priority="5964" operator="between">
      <formula>0.95</formula>
      <formula>1</formula>
    </cfRule>
    <cfRule type="cellIs" dxfId="7284" priority="5965" operator="lessThan">
      <formula>0.95</formula>
    </cfRule>
    <cfRule type="cellIs" dxfId="7283" priority="5966" operator="lessThan">
      <formula>0.95</formula>
    </cfRule>
    <cfRule type="cellIs" dxfId="7282" priority="5967" operator="lessThan">
      <formula>0.95</formula>
    </cfRule>
  </conditionalFormatting>
  <conditionalFormatting sqref="L100 L83:L84 L102:L103">
    <cfRule type="cellIs" dxfId="7281" priority="5957" operator="greaterThan">
      <formula>0.99</formula>
    </cfRule>
    <cfRule type="cellIs" dxfId="7280" priority="5958" operator="between">
      <formula>0.95</formula>
      <formula>1</formula>
    </cfRule>
    <cfRule type="cellIs" dxfId="7279" priority="5959" operator="lessThan">
      <formula>0.96</formula>
    </cfRule>
    <cfRule type="cellIs" dxfId="7278" priority="5960" operator="greaterThan">
      <formula>0.99</formula>
    </cfRule>
    <cfRule type="cellIs" dxfId="7277" priority="5961" operator="between">
      <formula>0.95</formula>
      <formula>1</formula>
    </cfRule>
    <cfRule type="cellIs" dxfId="7276" priority="5962" operator="greaterThan">
      <formula>0.99</formula>
    </cfRule>
  </conditionalFormatting>
  <conditionalFormatting sqref="L100 L83:L84 L102:L103">
    <cfRule type="cellIs" dxfId="7275" priority="5954" operator="greaterThan">
      <formula>0.99</formula>
    </cfRule>
    <cfRule type="cellIs" dxfId="7274" priority="5955" operator="between">
      <formula>0.95</formula>
      <formula>0.99</formula>
    </cfRule>
    <cfRule type="cellIs" dxfId="7273" priority="5956" operator="greaterThan">
      <formula>0.96</formula>
    </cfRule>
  </conditionalFormatting>
  <conditionalFormatting sqref="L100 L83:L84 L102:L103">
    <cfRule type="cellIs" dxfId="7272" priority="5944" operator="greaterThan">
      <formula>0.99</formula>
    </cfRule>
    <cfRule type="cellIs" dxfId="7271" priority="5945" operator="greaterThan">
      <formula>0.99</formula>
    </cfRule>
    <cfRule type="cellIs" dxfId="7270" priority="5946" operator="between">
      <formula>0.95</formula>
      <formula>1</formula>
    </cfRule>
    <cfRule type="cellIs" dxfId="7269" priority="5947" operator="lessThan">
      <formula>0.96</formula>
    </cfRule>
    <cfRule type="cellIs" dxfId="7268" priority="5948" operator="greaterThan">
      <formula>0.99</formula>
    </cfRule>
    <cfRule type="cellIs" dxfId="7267" priority="5949" operator="between">
      <formula>0.95</formula>
      <formula>1</formula>
    </cfRule>
    <cfRule type="cellIs" dxfId="7266" priority="5950" operator="lessThan">
      <formula>0.96</formula>
    </cfRule>
    <cfRule type="cellIs" dxfId="7265" priority="5951" operator="greaterThan">
      <formula>0.99</formula>
    </cfRule>
    <cfRule type="cellIs" dxfId="7264" priority="5952" operator="between">
      <formula>0.95</formula>
      <formula>1</formula>
    </cfRule>
    <cfRule type="cellIs" dxfId="7263" priority="5953" operator="lessThan">
      <formula>0.96</formula>
    </cfRule>
  </conditionalFormatting>
  <conditionalFormatting sqref="L100 L83:L84 L102:L103">
    <cfRule type="cellIs" dxfId="7262" priority="5939" operator="greaterThan">
      <formula>0.99</formula>
    </cfRule>
    <cfRule type="cellIs" dxfId="7261" priority="5940" operator="between">
      <formula>0.95</formula>
      <formula>1</formula>
    </cfRule>
    <cfRule type="cellIs" dxfId="7260" priority="5941" operator="lessThan">
      <formula>0.96</formula>
    </cfRule>
    <cfRule type="cellIs" dxfId="7259" priority="5942" operator="greaterThan">
      <formula>0.99</formula>
    </cfRule>
    <cfRule type="cellIs" dxfId="7258" priority="5943" operator="between">
      <formula>0.95</formula>
      <formula>1</formula>
    </cfRule>
  </conditionalFormatting>
  <conditionalFormatting sqref="L100 L83:L84 L102:L103">
    <cfRule type="cellIs" dxfId="7257" priority="5936" operator="greaterThan">
      <formula>0.99</formula>
    </cfRule>
    <cfRule type="cellIs" dxfId="7256" priority="5937" operator="between">
      <formula>0.95</formula>
      <formula>1</formula>
    </cfRule>
    <cfRule type="cellIs" dxfId="7255" priority="5938" operator="greaterThan">
      <formula>0.99</formula>
    </cfRule>
  </conditionalFormatting>
  <conditionalFormatting sqref="L100 L83:L84 L102:L103">
    <cfRule type="cellIs" dxfId="7254" priority="5928" operator="greaterThan">
      <formula>0.99</formula>
    </cfRule>
    <cfRule type="cellIs" dxfId="7253" priority="5929" operator="between">
      <formula>0.95</formula>
      <formula>1</formula>
    </cfRule>
    <cfRule type="cellIs" dxfId="7252" priority="5930" operator="lessThan">
      <formula>0.96</formula>
    </cfRule>
    <cfRule type="cellIs" dxfId="7251" priority="5931" operator="lessThan">
      <formula>0.96</formula>
    </cfRule>
    <cfRule type="cellIs" dxfId="7250" priority="5932" operator="greaterThan">
      <formula>0.99</formula>
    </cfRule>
    <cfRule type="cellIs" dxfId="7249" priority="5933" operator="greaterThan">
      <formula>0.99</formula>
    </cfRule>
    <cfRule type="cellIs" dxfId="7248" priority="5934" operator="between">
      <formula>0.95</formula>
      <formula>1</formula>
    </cfRule>
    <cfRule type="cellIs" dxfId="7247" priority="5935" operator="lessThan">
      <formula>0.96</formula>
    </cfRule>
  </conditionalFormatting>
  <conditionalFormatting sqref="L100 L83:L84 L102:L103">
    <cfRule type="cellIs" dxfId="7246" priority="5924" operator="lessThan">
      <formula>0.96</formula>
    </cfRule>
    <cfRule type="cellIs" dxfId="7245" priority="5925" operator="between">
      <formula>0.95</formula>
      <formula>0.99</formula>
    </cfRule>
    <cfRule type="cellIs" dxfId="7244" priority="5926" operator="between">
      <formula>0.95</formula>
      <formula>1</formula>
    </cfRule>
    <cfRule type="cellIs" dxfId="7243" priority="5927" operator="between">
      <formula>0.95</formula>
      <formula>0.99</formula>
    </cfRule>
  </conditionalFormatting>
  <conditionalFormatting sqref="L100 L83:L84 L102:L103">
    <cfRule type="cellIs" dxfId="7242" priority="5920" operator="greaterThan">
      <formula>0.99</formula>
    </cfRule>
    <cfRule type="cellIs" dxfId="7241" priority="5921" operator="between">
      <formula>0.95</formula>
      <formula>1</formula>
    </cfRule>
    <cfRule type="cellIs" dxfId="7240" priority="5922" operator="lessThan">
      <formula>0.96</formula>
    </cfRule>
    <cfRule type="cellIs" dxfId="7239" priority="5923" operator="lessThan">
      <formula>0.95</formula>
    </cfRule>
  </conditionalFormatting>
  <conditionalFormatting sqref="L100 L83:L84 L102:L103">
    <cfRule type="cellIs" dxfId="7238" priority="5916" operator="greaterThan">
      <formula>0.99</formula>
    </cfRule>
    <cfRule type="cellIs" dxfId="7237" priority="5917" operator="between">
      <formula>0.95</formula>
      <formula>1</formula>
    </cfRule>
    <cfRule type="cellIs" dxfId="7236" priority="5918" operator="lessThan">
      <formula>0.96</formula>
    </cfRule>
    <cfRule type="cellIs" dxfId="7235" priority="5919" operator="lessThan">
      <formula>0.96</formula>
    </cfRule>
  </conditionalFormatting>
  <conditionalFormatting sqref="L100 L83:L84 L102:L103">
    <cfRule type="cellIs" dxfId="7234" priority="5907" operator="greaterThan">
      <formula>0.99</formula>
    </cfRule>
    <cfRule type="cellIs" dxfId="7233" priority="5908" operator="between">
      <formula>0.95</formula>
      <formula>1</formula>
    </cfRule>
    <cfRule type="cellIs" dxfId="7232" priority="5909" operator="lessThan">
      <formula>0.96</formula>
    </cfRule>
    <cfRule type="cellIs" dxfId="7231" priority="5910" operator="greaterThan">
      <formula>0.99</formula>
    </cfRule>
    <cfRule type="cellIs" dxfId="7230" priority="5911" operator="between">
      <formula>0.95</formula>
      <formula>1</formula>
    </cfRule>
    <cfRule type="cellIs" dxfId="7229" priority="5912" operator="between">
      <formula>0.95</formula>
      <formula>0</formula>
    </cfRule>
    <cfRule type="cellIs" dxfId="7228" priority="5913" operator="greaterThan">
      <formula>0.99</formula>
    </cfRule>
    <cfRule type="cellIs" dxfId="7227" priority="5914" operator="between">
      <formula>0.95</formula>
      <formula>1</formula>
    </cfRule>
    <cfRule type="cellIs" dxfId="7226" priority="5915" operator="lessThan">
      <formula>0.96</formula>
    </cfRule>
  </conditionalFormatting>
  <conditionalFormatting sqref="L99:L100 L83:L84 L102:L103">
    <cfRule type="cellIs" dxfId="7225" priority="5906" operator="between">
      <formula>0.95</formula>
      <formula>1</formula>
    </cfRule>
  </conditionalFormatting>
  <conditionalFormatting sqref="L100 L83:L84 L102:L103">
    <cfRule type="cellIs" dxfId="7224" priority="5903" operator="greaterThan">
      <formula>0.95</formula>
    </cfRule>
    <cfRule type="cellIs" dxfId="7223" priority="5904" operator="between">
      <formula>0.95</formula>
      <formula>1</formula>
    </cfRule>
    <cfRule type="cellIs" dxfId="7222" priority="5905" operator="lessThan">
      <formula>0.96</formula>
    </cfRule>
  </conditionalFormatting>
  <conditionalFormatting sqref="L100 L83:L84 L102:L103">
    <cfRule type="cellIs" dxfId="7221" priority="5902" operator="greaterThan">
      <formula>0.99</formula>
    </cfRule>
  </conditionalFormatting>
  <conditionalFormatting sqref="L100 L83:L84 L102:L103">
    <cfRule type="cellIs" dxfId="7220" priority="5896" operator="greaterThan">
      <formula>0.99</formula>
    </cfRule>
    <cfRule type="cellIs" dxfId="7219" priority="5897" operator="between">
      <formula>0.95</formula>
      <formula>1</formula>
    </cfRule>
    <cfRule type="cellIs" dxfId="7218" priority="5898" operator="lessThan">
      <formula>0.96</formula>
    </cfRule>
    <cfRule type="cellIs" dxfId="7217" priority="5899" operator="lessThan">
      <formula>0.96</formula>
    </cfRule>
    <cfRule type="cellIs" dxfId="7216" priority="5900" operator="between">
      <formula>0.95</formula>
      <formula>1</formula>
    </cfRule>
    <cfRule type="cellIs" dxfId="7215" priority="5901" operator="lessThan">
      <formula>0.96</formula>
    </cfRule>
  </conditionalFormatting>
  <conditionalFormatting sqref="L100 L83:L84 L102:L103">
    <cfRule type="cellIs" dxfId="7214" priority="5889" operator="lessThan">
      <formula>0.96</formula>
    </cfRule>
    <cfRule type="cellIs" dxfId="7213" priority="5890" operator="greaterThan">
      <formula>0.99</formula>
    </cfRule>
    <cfRule type="cellIs" dxfId="7212" priority="5891" operator="greaterThan">
      <formula>0.99</formula>
    </cfRule>
    <cfRule type="cellIs" dxfId="7211" priority="5892" operator="between">
      <formula>0.95</formula>
      <formula>1</formula>
    </cfRule>
    <cfRule type="cellIs" dxfId="7210" priority="5893" operator="greaterThan">
      <formula>0.99</formula>
    </cfRule>
    <cfRule type="cellIs" dxfId="7209" priority="5894" operator="between">
      <formula>0.95</formula>
      <formula>1</formula>
    </cfRule>
    <cfRule type="cellIs" dxfId="7208" priority="5895" operator="lessThan">
      <formula>0.96</formula>
    </cfRule>
  </conditionalFormatting>
  <conditionalFormatting sqref="L86 L108:L110 L88 L91 L96:L100 L83:L84 L102:L105">
    <cfRule type="cellIs" dxfId="7207" priority="5887" operator="lessThan">
      <formula>0.96</formula>
    </cfRule>
    <cfRule type="cellIs" dxfId="7206" priority="5888" operator="lessThan">
      <formula>0.96</formula>
    </cfRule>
  </conditionalFormatting>
  <conditionalFormatting sqref="L100 L83:L84 L102:L103">
    <cfRule type="cellIs" dxfId="7205" priority="5880" operator="lessThan">
      <formula>0.96</formula>
    </cfRule>
    <cfRule type="cellIs" dxfId="7204" priority="5881" operator="greaterThan">
      <formula>0.99</formula>
    </cfRule>
    <cfRule type="cellIs" dxfId="7203" priority="5882" operator="between">
      <formula>0.95</formula>
      <formula>1</formula>
    </cfRule>
    <cfRule type="cellIs" dxfId="7202" priority="5883" operator="lessThan">
      <formula>0.96</formula>
    </cfRule>
    <cfRule type="cellIs" dxfId="7201" priority="5884" operator="greaterThan">
      <formula>0.99</formula>
    </cfRule>
    <cfRule type="cellIs" dxfId="7200" priority="5885" operator="between">
      <formula>0.95</formula>
      <formula>1</formula>
    </cfRule>
    <cfRule type="cellIs" dxfId="7199" priority="5886" operator="lessThan">
      <formula>0.96</formula>
    </cfRule>
  </conditionalFormatting>
  <conditionalFormatting sqref="L100 L83:L84 L102:L103">
    <cfRule type="cellIs" dxfId="7198" priority="5876" operator="between">
      <formula>0.95</formula>
      <formula>1</formula>
    </cfRule>
    <cfRule type="cellIs" dxfId="7197" priority="5877" operator="greaterThan">
      <formula>0.99</formula>
    </cfRule>
    <cfRule type="cellIs" dxfId="7196" priority="5878" operator="between">
      <formula>0.95</formula>
      <formula>1</formula>
    </cfRule>
    <cfRule type="cellIs" dxfId="7195" priority="5879" operator="lessThan">
      <formula>0.96</formula>
    </cfRule>
  </conditionalFormatting>
  <conditionalFormatting sqref="L100 L83:L84 L102:L103">
    <cfRule type="cellIs" dxfId="7194" priority="5873" operator="greaterThan">
      <formula>0.99</formula>
    </cfRule>
    <cfRule type="cellIs" dxfId="7193" priority="5874" operator="greaterThan">
      <formula>0.99</formula>
    </cfRule>
    <cfRule type="cellIs" dxfId="7192" priority="5875" operator="lessThan">
      <formula>0.96</formula>
    </cfRule>
  </conditionalFormatting>
  <conditionalFormatting sqref="L100 L83:L84 L102:L103">
    <cfRule type="cellIs" dxfId="7191" priority="5872" operator="between">
      <formula>0.99</formula>
      <formula>1</formula>
    </cfRule>
  </conditionalFormatting>
  <conditionalFormatting sqref="L100 L83:L84 L102:L103">
    <cfRule type="cellIs" dxfId="7190" priority="5870" operator="greaterThan">
      <formula>0</formula>
    </cfRule>
    <cfRule type="cellIs" dxfId="7189" priority="5871" operator="lessThan">
      <formula>0</formula>
    </cfRule>
  </conditionalFormatting>
  <conditionalFormatting sqref="L100 L83:L84 L102:L103">
    <cfRule type="cellIs" dxfId="7188" priority="5868" operator="greaterThan">
      <formula>0.99</formula>
    </cfRule>
    <cfRule type="cellIs" dxfId="7187" priority="5869" operator="greaterThan">
      <formula>0.99</formula>
    </cfRule>
  </conditionalFormatting>
  <conditionalFormatting sqref="L100 L83:L84 L102:L103">
    <cfRule type="cellIs" dxfId="7186" priority="5860" operator="greaterThan">
      <formula>0.99</formula>
    </cfRule>
    <cfRule type="cellIs" dxfId="7185" priority="5861" operator="between">
      <formula>0.95</formula>
      <formula>1</formula>
    </cfRule>
    <cfRule type="cellIs" dxfId="7184" priority="5862" operator="greaterThan">
      <formula>0.99</formula>
    </cfRule>
    <cfRule type="cellIs" dxfId="7183" priority="5863" operator="between">
      <formula>0.95</formula>
      <formula>1</formula>
    </cfRule>
    <cfRule type="cellIs" dxfId="7182" priority="5864" operator="lessThan">
      <formula>0.96</formula>
    </cfRule>
    <cfRule type="cellIs" dxfId="7181" priority="5865" operator="greaterThan">
      <formula>0.99</formula>
    </cfRule>
    <cfRule type="cellIs" dxfId="7180" priority="5866" operator="between">
      <formula>0.95</formula>
      <formula>1</formula>
    </cfRule>
    <cfRule type="cellIs" dxfId="7179" priority="5867" operator="lessThan">
      <formula>0.96</formula>
    </cfRule>
  </conditionalFormatting>
  <conditionalFormatting sqref="L100 L83:L84 L102:L103">
    <cfRule type="cellIs" dxfId="7178" priority="5858" operator="between">
      <formula>0.95</formula>
      <formula>1</formula>
    </cfRule>
    <cfRule type="cellIs" dxfId="7177" priority="5859" operator="lessThan">
      <formula>0.96</formula>
    </cfRule>
  </conditionalFormatting>
  <conditionalFormatting sqref="L100 L83:L84 L102:L103">
    <cfRule type="cellIs" dxfId="7176" priority="5851" operator="greaterThan">
      <formula>0.99</formula>
    </cfRule>
    <cfRule type="cellIs" dxfId="7175" priority="5852" operator="greaterThan">
      <formula>0.99</formula>
    </cfRule>
    <cfRule type="cellIs" dxfId="7174" priority="5853" operator="between">
      <formula>0.95</formula>
      <formula>1</formula>
    </cfRule>
    <cfRule type="cellIs" dxfId="7173" priority="5854" operator="lessThan">
      <formula>0.96</formula>
    </cfRule>
    <cfRule type="cellIs" dxfId="7172" priority="5855" operator="greaterThan">
      <formula>0.99</formula>
    </cfRule>
    <cfRule type="cellIs" dxfId="7171" priority="5856" operator="between">
      <formula>0.95</formula>
      <formula>1</formula>
    </cfRule>
    <cfRule type="cellIs" dxfId="7170" priority="5857" operator="lessThan">
      <formula>0.96</formula>
    </cfRule>
  </conditionalFormatting>
  <conditionalFormatting sqref="L100 L83:L84 L102:L103">
    <cfRule type="cellIs" dxfId="7169" priority="5843" operator="greaterThan">
      <formula>0.99</formula>
    </cfRule>
    <cfRule type="cellIs" dxfId="7168" priority="5844" operator="between">
      <formula>0.95</formula>
      <formula>1</formula>
    </cfRule>
    <cfRule type="cellIs" dxfId="7167" priority="5845" operator="lessThan">
      <formula>0.96</formula>
    </cfRule>
    <cfRule type="cellIs" dxfId="7166" priority="5846" operator="lessThan">
      <formula>0.96</formula>
    </cfRule>
    <cfRule type="cellIs" dxfId="7165" priority="5847" operator="greaterThan">
      <formula>0.99</formula>
    </cfRule>
    <cfRule type="cellIs" dxfId="7164" priority="5848" operator="between">
      <formula>0.95</formula>
      <formula>1</formula>
    </cfRule>
    <cfRule type="cellIs" dxfId="7163" priority="5849" operator="lessThan">
      <formula>0.96</formula>
    </cfRule>
    <cfRule type="cellIs" dxfId="7162" priority="5850" operator="greaterThan">
      <formula>0.99</formula>
    </cfRule>
  </conditionalFormatting>
  <conditionalFormatting sqref="L100 L83:L84 L102:L103">
    <cfRule type="cellIs" dxfId="7161" priority="5839" operator="greaterThan">
      <formula>0.99</formula>
    </cfRule>
    <cfRule type="cellIs" dxfId="7160" priority="5840" operator="greaterThan">
      <formula>0.99</formula>
    </cfRule>
    <cfRule type="cellIs" dxfId="7159" priority="5841" operator="between">
      <formula>0.95</formula>
      <formula>1</formula>
    </cfRule>
    <cfRule type="cellIs" dxfId="7158" priority="5842" operator="lessThan">
      <formula>0.96</formula>
    </cfRule>
  </conditionalFormatting>
  <conditionalFormatting sqref="L99:L100 L83:L84 L102:L105">
    <cfRule type="cellIs" dxfId="7157" priority="5380" operator="greaterThan">
      <formula>0.99</formula>
    </cfRule>
    <cfRule type="cellIs" dxfId="7156" priority="5838" operator="greaterThan">
      <formula>0.99</formula>
    </cfRule>
  </conditionalFormatting>
  <conditionalFormatting sqref="L100 L83:L84 L102:L103">
    <cfRule type="cellIs" dxfId="7155" priority="5834" operator="greaterThan">
      <formula>0.99</formula>
    </cfRule>
    <cfRule type="cellIs" dxfId="7154" priority="5835" operator="between">
      <formula>0.95</formula>
      <formula>1</formula>
    </cfRule>
    <cfRule type="cellIs" dxfId="7153" priority="5836" operator="lessThan">
      <formula>0.96</formula>
    </cfRule>
    <cfRule type="cellIs" dxfId="7152" priority="5837" operator="greaterThan">
      <formula>0.96</formula>
    </cfRule>
  </conditionalFormatting>
  <conditionalFormatting sqref="L100 L83:L84 L102:L103">
    <cfRule type="cellIs" dxfId="7151" priority="5827" operator="greaterThan">
      <formula>0.99</formula>
    </cfRule>
    <cfRule type="cellIs" dxfId="7150" priority="5828" operator="between">
      <formula>0.95</formula>
      <formula>1</formula>
    </cfRule>
    <cfRule type="cellIs" dxfId="7149" priority="5829" operator="lessThan">
      <formula>0.96</formula>
    </cfRule>
    <cfRule type="cellIs" dxfId="7148" priority="5830" operator="lessThan">
      <formula>0.96</formula>
    </cfRule>
    <cfRule type="cellIs" dxfId="7147" priority="5831" operator="greaterThan">
      <formula>0.99</formula>
    </cfRule>
    <cfRule type="cellIs" dxfId="7146" priority="5832" operator="between">
      <formula>0.95</formula>
      <formula>1</formula>
    </cfRule>
    <cfRule type="cellIs" dxfId="7145" priority="5833" operator="lessThan">
      <formula>0.96</formula>
    </cfRule>
  </conditionalFormatting>
  <conditionalFormatting sqref="L100 L83:L84 L102:L103">
    <cfRule type="cellIs" dxfId="7144" priority="5822" operator="between">
      <formula>0.96</formula>
      <formula>1</formula>
    </cfRule>
    <cfRule type="cellIs" dxfId="7143" priority="5823" operator="lessThan">
      <formula>0.99</formula>
    </cfRule>
    <cfRule type="cellIs" dxfId="7142" priority="5824" operator="greaterThan">
      <formula>0.99</formula>
    </cfRule>
    <cfRule type="cellIs" dxfId="7141" priority="5825" operator="lessThan">
      <formula>0.99</formula>
    </cfRule>
    <cfRule type="cellIs" dxfId="7140" priority="5826" operator="greaterThan">
      <formula>0.99</formula>
    </cfRule>
  </conditionalFormatting>
  <conditionalFormatting sqref="L100 L83:L84 L102:L103">
    <cfRule type="cellIs" dxfId="7139" priority="5817" operator="between">
      <formula>0.95</formula>
      <formula>1</formula>
    </cfRule>
    <cfRule type="cellIs" dxfId="7138" priority="5818" operator="lessThan">
      <formula>0.96</formula>
    </cfRule>
    <cfRule type="cellIs" dxfId="7137" priority="5819" operator="greaterThan">
      <formula>0.99</formula>
    </cfRule>
    <cfRule type="cellIs" dxfId="7136" priority="5820" operator="between">
      <formula>0.95</formula>
      <formula>1</formula>
    </cfRule>
    <cfRule type="cellIs" dxfId="7135" priority="5821" operator="lessThan">
      <formula>0.96</formula>
    </cfRule>
  </conditionalFormatting>
  <conditionalFormatting sqref="L99:L100 L83:L84 L102:L105">
    <cfRule type="cellIs" dxfId="7134" priority="5811" operator="greaterThan">
      <formula>0.99</formula>
    </cfRule>
    <cfRule type="cellIs" dxfId="7133" priority="5812" operator="between">
      <formula>0.95</formula>
      <formula>1</formula>
    </cfRule>
    <cfRule type="cellIs" dxfId="7132" priority="5813" operator="lessThan">
      <formula>0.96</formula>
    </cfRule>
    <cfRule type="cellIs" dxfId="7131" priority="5814" operator="greaterThan">
      <formula>0.99</formula>
    </cfRule>
    <cfRule type="cellIs" dxfId="7130" priority="5815" operator="between">
      <formula>0.95</formula>
      <formula>1</formula>
    </cfRule>
    <cfRule type="cellIs" dxfId="7129" priority="5816" operator="lessThan">
      <formula>0.96</formula>
    </cfRule>
  </conditionalFormatting>
  <conditionalFormatting sqref="L99:L100 L83:L84 L102:L103">
    <cfRule type="cellIs" dxfId="7128" priority="5809" operator="greaterThan">
      <formula>0.99</formula>
    </cfRule>
    <cfRule type="cellIs" dxfId="7127" priority="5810" operator="between">
      <formula>0.95</formula>
      <formula>1</formula>
    </cfRule>
  </conditionalFormatting>
  <conditionalFormatting sqref="L102:L103">
    <cfRule type="top10" dxfId="7126" priority="5562" rank="10"/>
    <cfRule type="cellIs" dxfId="7125" priority="5563" operator="greaterThan">
      <formula>100</formula>
    </cfRule>
    <cfRule type="cellIs" dxfId="7124" priority="5564" operator="greaterThan">
      <formula>1.03</formula>
    </cfRule>
    <cfRule type="cellIs" dxfId="7123" priority="5565" operator="greaterThan">
      <formula>1.03</formula>
    </cfRule>
    <cfRule type="cellIs" dxfId="7122" priority="5806" operator="lessThan">
      <formula>0.96</formula>
    </cfRule>
    <cfRule type="cellIs" dxfId="7121" priority="5807" operator="between">
      <formula>0.95</formula>
      <formula>0.99</formula>
    </cfRule>
    <cfRule type="cellIs" dxfId="7120" priority="5808" operator="between">
      <formula>0.95</formula>
      <formula>1</formula>
    </cfRule>
  </conditionalFormatting>
  <conditionalFormatting sqref="L102:L103">
    <cfRule type="top10" dxfId="7119" priority="5780" rank="10"/>
    <cfRule type="cellIs" dxfId="7118" priority="5781" operator="greaterThan">
      <formula>0.99</formula>
    </cfRule>
    <cfRule type="cellIs" dxfId="7117" priority="5782" operator="between">
      <formula>0.95</formula>
      <formula>1</formula>
    </cfRule>
    <cfRule type="cellIs" dxfId="7116" priority="5783" operator="lessThan">
      <formula>0.96</formula>
    </cfRule>
    <cfRule type="cellIs" dxfId="7115" priority="5784" operator="greaterThan">
      <formula>0.99</formula>
    </cfRule>
    <cfRule type="cellIs" dxfId="7114" priority="5785" operator="between">
      <formula>0.95</formula>
      <formula>1</formula>
    </cfRule>
    <cfRule type="cellIs" dxfId="7113" priority="5786" operator="lessThan">
      <formula>0.96</formula>
    </cfRule>
    <cfRule type="cellIs" dxfId="7112" priority="5787" operator="greaterThan">
      <formula>0.99</formula>
    </cfRule>
    <cfRule type="cellIs" dxfId="7111" priority="5788" operator="between">
      <formula>0.95</formula>
      <formula>1</formula>
    </cfRule>
    <cfRule type="cellIs" dxfId="7110" priority="5789" operator="greaterThan">
      <formula>0.99</formula>
    </cfRule>
    <cfRule type="cellIs" dxfId="7109" priority="5790" operator="between">
      <formula>0.95</formula>
      <formula>1</formula>
    </cfRule>
    <cfRule type="cellIs" dxfId="7108" priority="5791" operator="lessThan">
      <formula>0.96</formula>
    </cfRule>
    <cfRule type="cellIs" dxfId="7107" priority="5792" operator="lessThan">
      <formula>0</formula>
    </cfRule>
    <cfRule type="cellIs" dxfId="7106" priority="5793" operator="greaterThan">
      <formula>0.99</formula>
    </cfRule>
    <cfRule type="cellIs" dxfId="7105" priority="5794" operator="between">
      <formula>0.95</formula>
      <formula>1</formula>
    </cfRule>
    <cfRule type="cellIs" dxfId="7104" priority="5795" operator="lessThan">
      <formula>0.96</formula>
    </cfRule>
    <cfRule type="cellIs" dxfId="7103" priority="5796" operator="greaterThan">
      <formula>0.99</formula>
    </cfRule>
    <cfRule type="cellIs" dxfId="7102" priority="5797" operator="between">
      <formula>0.95</formula>
      <formula>1</formula>
    </cfRule>
    <cfRule type="cellIs" dxfId="7101" priority="5798" operator="lessThan">
      <formula>0.96</formula>
    </cfRule>
    <cfRule type="cellIs" dxfId="7100" priority="5799" operator="greaterThan">
      <formula>0.99</formula>
    </cfRule>
    <cfRule type="cellIs" dxfId="7099" priority="5800" operator="between">
      <formula>0.95</formula>
      <formula>1</formula>
    </cfRule>
    <cfRule type="cellIs" dxfId="7098" priority="5801" operator="lessThan">
      <formula>0.96</formula>
    </cfRule>
    <cfRule type="cellIs" dxfId="7097" priority="5802" operator="lessThan">
      <formula>0.96</formula>
    </cfRule>
    <cfRule type="cellIs" dxfId="7096" priority="5803" operator="greaterThan">
      <formula>0.99</formula>
    </cfRule>
    <cfRule type="cellIs" dxfId="7095" priority="5804" operator="between">
      <formula>0.95</formula>
      <formula>1</formula>
    </cfRule>
    <cfRule type="cellIs" dxfId="7094" priority="5805" operator="lessThan">
      <formula>0.96</formula>
    </cfRule>
  </conditionalFormatting>
  <conditionalFormatting sqref="L102:L103">
    <cfRule type="top10" dxfId="7093" priority="5774" rank="10"/>
    <cfRule type="cellIs" dxfId="7092" priority="5775" operator="greaterThan">
      <formula>0.99</formula>
    </cfRule>
    <cfRule type="top10" dxfId="7091" priority="5776" rank="10"/>
    <cfRule type="cellIs" dxfId="7090" priority="5777" operator="lessThan">
      <formula>0.96</formula>
    </cfRule>
    <cfRule type="top10" dxfId="7089" priority="5778" percent="1" rank="99"/>
    <cfRule type="cellIs" dxfId="7088" priority="5779" operator="lessThan">
      <formula>0.96</formula>
    </cfRule>
  </conditionalFormatting>
  <conditionalFormatting sqref="L102:L103">
    <cfRule type="top10" dxfId="7087" priority="5773" rank="10"/>
  </conditionalFormatting>
  <conditionalFormatting sqref="L102:L103">
    <cfRule type="cellIs" dxfId="7086" priority="5768" operator="greaterThan">
      <formula>0.99</formula>
    </cfRule>
    <cfRule type="cellIs" dxfId="7085" priority="5769" operator="between">
      <formula>0.95</formula>
      <formula>1</formula>
    </cfRule>
    <cfRule type="cellIs" dxfId="7084" priority="5770" operator="lessThan">
      <formula>0.96</formula>
    </cfRule>
    <cfRule type="cellIs" dxfId="7083" priority="5771" operator="lessThan">
      <formula>0.96</formula>
    </cfRule>
    <cfRule type="top10" dxfId="7082" priority="5772" percent="1" rank="10"/>
  </conditionalFormatting>
  <conditionalFormatting sqref="L102:L103">
    <cfRule type="cellIs" dxfId="7081" priority="5759" operator="lessThan">
      <formula>1</formula>
    </cfRule>
    <cfRule type="cellIs" dxfId="7080" priority="5760" operator="between">
      <formula>0.95</formula>
      <formula>1</formula>
    </cfRule>
    <cfRule type="cellIs" dxfId="7079" priority="5761" operator="lessThan">
      <formula>0.96</formula>
    </cfRule>
    <cfRule type="cellIs" dxfId="7078" priority="5762" operator="between">
      <formula>0.95</formula>
      <formula>1</formula>
    </cfRule>
    <cfRule type="cellIs" dxfId="7077" priority="5763" operator="between">
      <formula>0.95</formula>
      <formula>1</formula>
    </cfRule>
    <cfRule type="top10" dxfId="7076" priority="5764" percent="1" rank="10"/>
    <cfRule type="top10" dxfId="7075" priority="5765" percent="1" rank="10"/>
    <cfRule type="cellIs" dxfId="7074" priority="5766" operator="lessThan">
      <formula>0.96</formula>
    </cfRule>
    <cfRule type="top10" dxfId="7073" priority="5767" percent="1" rank="10"/>
  </conditionalFormatting>
  <conditionalFormatting sqref="L102:L103">
    <cfRule type="top10" dxfId="7072" priority="5756" percent="1" rank="10"/>
    <cfRule type="cellIs" dxfId="7071" priority="5757" operator="lessThan">
      <formula>0.96</formula>
    </cfRule>
    <cfRule type="top10" dxfId="7070" priority="5758" percent="1" rank="10"/>
  </conditionalFormatting>
  <conditionalFormatting sqref="L102:L103">
    <cfRule type="top10" dxfId="7069" priority="5755" rank="10"/>
  </conditionalFormatting>
  <conditionalFormatting sqref="L102:L103">
    <cfRule type="top10" dxfId="7068" priority="5752" rank="10"/>
    <cfRule type="top10" dxfId="7067" priority="5753" rank="10"/>
    <cfRule type="top10" dxfId="7066" priority="5754" rank="10"/>
  </conditionalFormatting>
  <conditionalFormatting sqref="L102:L103">
    <cfRule type="cellIs" dxfId="7065" priority="5744" operator="between">
      <formula>0.95</formula>
      <formula>1</formula>
    </cfRule>
    <cfRule type="cellIs" dxfId="7064" priority="5745" operator="lessThan">
      <formula>0.96</formula>
    </cfRule>
    <cfRule type="cellIs" dxfId="7063" priority="5746" operator="between">
      <formula>0.95</formula>
      <formula>1</formula>
    </cfRule>
    <cfRule type="cellIs" dxfId="7062" priority="5747" operator="between">
      <formula>0.95</formula>
      <formula>1</formula>
    </cfRule>
    <cfRule type="top10" dxfId="7061" priority="5748" percent="1" rank="10"/>
    <cfRule type="top10" dxfId="7060" priority="5749" percent="1" rank="10"/>
    <cfRule type="cellIs" dxfId="7059" priority="5750" operator="lessThan">
      <formula>0.96</formula>
    </cfRule>
    <cfRule type="top10" dxfId="7058" priority="5751" percent="1" rank="10"/>
  </conditionalFormatting>
  <conditionalFormatting sqref="L102:L103">
    <cfRule type="top10" dxfId="7057" priority="5735" rank="10"/>
    <cfRule type="top10" dxfId="7056" priority="5736" rank="10"/>
    <cfRule type="cellIs" dxfId="7055" priority="5737" operator="lessThan">
      <formula>0.96</formula>
    </cfRule>
    <cfRule type="cellIs" dxfId="7054" priority="5738" operator="between">
      <formula>0.95</formula>
      <formula>1</formula>
    </cfRule>
    <cfRule type="cellIs" dxfId="7053" priority="5739" operator="between">
      <formula>0.95</formula>
      <formula>1</formula>
    </cfRule>
    <cfRule type="top10" dxfId="7052" priority="5740" percent="1" rank="10"/>
    <cfRule type="top10" dxfId="7051" priority="5741" percent="1" rank="10"/>
    <cfRule type="cellIs" dxfId="7050" priority="5742" operator="lessThan">
      <formula>0.96</formula>
    </cfRule>
    <cfRule type="top10" dxfId="7049" priority="5743" percent="1" rank="10"/>
  </conditionalFormatting>
  <conditionalFormatting sqref="L102:L103">
    <cfRule type="cellIs" dxfId="7048" priority="5728" operator="lessThan">
      <formula>0.96</formula>
    </cfRule>
    <cfRule type="cellIs" dxfId="7047" priority="5729" operator="between">
      <formula>0.95</formula>
      <formula>1</formula>
    </cfRule>
    <cfRule type="cellIs" dxfId="7046" priority="5730" operator="between">
      <formula>0.95</formula>
      <formula>1</formula>
    </cfRule>
    <cfRule type="top10" dxfId="7045" priority="5731" percent="1" rank="10"/>
    <cfRule type="top10" dxfId="7044" priority="5732" percent="1" rank="10"/>
    <cfRule type="cellIs" dxfId="7043" priority="5733" operator="lessThan">
      <formula>0.96</formula>
    </cfRule>
    <cfRule type="top10" dxfId="7042" priority="5734" percent="1" rank="10"/>
  </conditionalFormatting>
  <conditionalFormatting sqref="L102:L103">
    <cfRule type="top10" dxfId="7041" priority="5725" percent="1" rank="10"/>
    <cfRule type="top10" dxfId="7040" priority="5726" rank="10"/>
    <cfRule type="top10" dxfId="7039" priority="5727" percent="1" rank="10"/>
  </conditionalFormatting>
  <conditionalFormatting sqref="L102:L103">
    <cfRule type="top10" dxfId="7038" priority="5723" rank="10"/>
    <cfRule type="top10" dxfId="7037" priority="5724" rank="10"/>
  </conditionalFormatting>
  <conditionalFormatting sqref="L102:L103">
    <cfRule type="top10" dxfId="7036" priority="5713" rank="10"/>
    <cfRule type="top10" dxfId="7035" priority="5714" rank="10"/>
    <cfRule type="cellIs" dxfId="7034" priority="5715" operator="between">
      <formula>0.95</formula>
      <formula>1</formula>
    </cfRule>
    <cfRule type="cellIs" dxfId="7033" priority="5716" operator="lessThan">
      <formula>0.96</formula>
    </cfRule>
    <cfRule type="cellIs" dxfId="7032" priority="5717" operator="between">
      <formula>0.95</formula>
      <formula>1</formula>
    </cfRule>
    <cfRule type="cellIs" dxfId="7031" priority="5718" operator="between">
      <formula>0.95</formula>
      <formula>1</formula>
    </cfRule>
    <cfRule type="top10" dxfId="7030" priority="5719" percent="1" rank="10"/>
    <cfRule type="top10" dxfId="7029" priority="5720" percent="1" rank="10"/>
    <cfRule type="cellIs" dxfId="7028" priority="5721" operator="lessThan">
      <formula>0.96</formula>
    </cfRule>
    <cfRule type="top10" dxfId="7027" priority="5722" percent="1" rank="10"/>
  </conditionalFormatting>
  <conditionalFormatting sqref="L102:L103">
    <cfRule type="top10" dxfId="7026" priority="5705" rank="10"/>
    <cfRule type="cellIs" dxfId="7025" priority="5706" operator="lessThan">
      <formula>0.96</formula>
    </cfRule>
    <cfRule type="cellIs" dxfId="7024" priority="5707" operator="between">
      <formula>0.95</formula>
      <formula>1</formula>
    </cfRule>
    <cfRule type="cellIs" dxfId="7023" priority="5708" operator="between">
      <formula>0.95</formula>
      <formula>1</formula>
    </cfRule>
    <cfRule type="top10" dxfId="7022" priority="5709" percent="1" rank="10"/>
    <cfRule type="top10" dxfId="7021" priority="5710" percent="1" rank="10"/>
    <cfRule type="cellIs" dxfId="7020" priority="5711" operator="lessThan">
      <formula>0.96</formula>
    </cfRule>
    <cfRule type="top10" dxfId="7019" priority="5712" percent="1" rank="10"/>
  </conditionalFormatting>
  <conditionalFormatting sqref="L102:L103">
    <cfRule type="top10" dxfId="7018" priority="5692" rank="10"/>
    <cfRule type="cellIs" dxfId="7017" priority="5693" operator="lessThan">
      <formula>0.99</formula>
    </cfRule>
    <cfRule type="top10" dxfId="7016" priority="5694" rank="10"/>
    <cfRule type="cellIs" dxfId="7015" priority="5695" operator="greaterThan">
      <formula>0.99</formula>
    </cfRule>
    <cfRule type="top10" dxfId="7014" priority="5696" percent="1" rank="10"/>
    <cfRule type="top10" dxfId="7013" priority="5697" rank="10"/>
    <cfRule type="cellIs" dxfId="7012" priority="5698" operator="lessThan">
      <formula>0.96</formula>
    </cfRule>
    <cfRule type="cellIs" dxfId="7011" priority="5699" operator="between">
      <formula>0.95</formula>
      <formula>1</formula>
    </cfRule>
    <cfRule type="cellIs" dxfId="7010" priority="5700" operator="between">
      <formula>0.95</formula>
      <formula>1</formula>
    </cfRule>
    <cfRule type="top10" dxfId="7009" priority="5701" percent="1" rank="10"/>
    <cfRule type="top10" dxfId="7008" priority="5702" percent="1" rank="10"/>
    <cfRule type="cellIs" dxfId="7007" priority="5703" operator="lessThan">
      <formula>0.96</formula>
    </cfRule>
    <cfRule type="top10" dxfId="7006" priority="5704" percent="1" rank="10"/>
  </conditionalFormatting>
  <conditionalFormatting sqref="L102:L103">
    <cfRule type="top10" dxfId="7005" priority="5678" rank="10"/>
    <cfRule type="top10" dxfId="7004" priority="5679" rank="10"/>
    <cfRule type="cellIs" dxfId="7003" priority="5680" operator="lessThan">
      <formula>0.99</formula>
    </cfRule>
    <cfRule type="top10" dxfId="7002" priority="5681" rank="10"/>
    <cfRule type="cellIs" dxfId="7001" priority="5682" operator="greaterThan">
      <formula>0.99</formula>
    </cfRule>
    <cfRule type="top10" dxfId="7000" priority="5683" percent="1" rank="10"/>
    <cfRule type="top10" dxfId="6999" priority="5684" rank="10"/>
    <cfRule type="cellIs" dxfId="6998" priority="5685" operator="lessThan">
      <formula>0.96</formula>
    </cfRule>
    <cfRule type="cellIs" dxfId="6997" priority="5686" operator="between">
      <formula>0.95</formula>
      <formula>1</formula>
    </cfRule>
    <cfRule type="cellIs" dxfId="6996" priority="5687" operator="between">
      <formula>0.95</formula>
      <formula>1</formula>
    </cfRule>
    <cfRule type="top10" dxfId="6995" priority="5688" percent="1" rank="10"/>
    <cfRule type="top10" dxfId="6994" priority="5689" percent="1" rank="10"/>
    <cfRule type="cellIs" dxfId="6993" priority="5690" operator="lessThan">
      <formula>0.96</formula>
    </cfRule>
    <cfRule type="top10" dxfId="6992" priority="5691" percent="1" rank="10"/>
  </conditionalFormatting>
  <conditionalFormatting sqref="L102:L103">
    <cfRule type="cellIs" dxfId="6991" priority="5675" operator="between">
      <formula>0.95</formula>
      <formula>1</formula>
    </cfRule>
    <cfRule type="cellIs" dxfId="6990" priority="5676" operator="between">
      <formula>0.95</formula>
      <formula>1</formula>
    </cfRule>
    <cfRule type="top10" dxfId="6989" priority="5677" rank="10"/>
  </conditionalFormatting>
  <conditionalFormatting sqref="L102:L103">
    <cfRule type="cellIs" dxfId="6988" priority="5666" operator="between">
      <formula>0.95</formula>
      <formula>1</formula>
    </cfRule>
    <cfRule type="cellIs" dxfId="6987" priority="5667" operator="between">
      <formula>0.95</formula>
      <formula>1</formula>
    </cfRule>
    <cfRule type="cellIs" dxfId="6986" priority="5668" operator="lessThan">
      <formula>0.96</formula>
    </cfRule>
    <cfRule type="cellIs" dxfId="6985" priority="5669" operator="between">
      <formula>0.95</formula>
      <formula>1</formula>
    </cfRule>
    <cfRule type="cellIs" dxfId="6984" priority="5670" operator="between">
      <formula>0.95</formula>
      <formula>1</formula>
    </cfRule>
    <cfRule type="top10" dxfId="6983" priority="5671" percent="1" rank="10"/>
    <cfRule type="top10" dxfId="6982" priority="5672" percent="1" rank="10"/>
    <cfRule type="cellIs" dxfId="6981" priority="5673" operator="lessThan">
      <formula>0.96</formula>
    </cfRule>
    <cfRule type="top10" dxfId="6980" priority="5674" percent="1" rank="10"/>
  </conditionalFormatting>
  <conditionalFormatting sqref="L102:L103">
    <cfRule type="top10" dxfId="6979" priority="5656" rank="10"/>
    <cfRule type="top10" dxfId="6978" priority="5657" rank="10"/>
    <cfRule type="top10" dxfId="6977" priority="5658" rank="10"/>
    <cfRule type="cellIs" dxfId="6976" priority="5659" operator="lessThan">
      <formula>0.96</formula>
    </cfRule>
    <cfRule type="cellIs" dxfId="6975" priority="5660" operator="between">
      <formula>0.95</formula>
      <formula>1</formula>
    </cfRule>
    <cfRule type="cellIs" dxfId="6974" priority="5661" operator="between">
      <formula>0.95</formula>
      <formula>1</formula>
    </cfRule>
    <cfRule type="top10" dxfId="6973" priority="5662" percent="1" rank="10"/>
    <cfRule type="top10" dxfId="6972" priority="5663" percent="1" rank="10"/>
    <cfRule type="cellIs" dxfId="6971" priority="5664" operator="lessThan">
      <formula>0.96</formula>
    </cfRule>
    <cfRule type="top10" dxfId="6970" priority="5665" percent="1" rank="10"/>
  </conditionalFormatting>
  <conditionalFormatting sqref="L102:L103">
    <cfRule type="top10" dxfId="6969" priority="5641" percent="1" rank="10"/>
    <cfRule type="top10" dxfId="6968" priority="5642" rank="10"/>
    <cfRule type="top10" dxfId="6967" priority="5643" rank="10"/>
    <cfRule type="cellIs" dxfId="6966" priority="5644" operator="lessThan">
      <formula>0.99</formula>
    </cfRule>
    <cfRule type="top10" dxfId="6965" priority="5645" rank="10"/>
    <cfRule type="cellIs" dxfId="6964" priority="5646" operator="greaterThan">
      <formula>0.99</formula>
    </cfRule>
    <cfRule type="top10" dxfId="6963" priority="5647" percent="1" rank="10"/>
    <cfRule type="top10" dxfId="6962" priority="5648" rank="10"/>
    <cfRule type="cellIs" dxfId="6961" priority="5649" operator="lessThan">
      <formula>0.96</formula>
    </cfRule>
    <cfRule type="cellIs" dxfId="6960" priority="5650" operator="between">
      <formula>0.95</formula>
      <formula>1</formula>
    </cfRule>
    <cfRule type="cellIs" dxfId="6959" priority="5651" operator="between">
      <formula>0.95</formula>
      <formula>1</formula>
    </cfRule>
    <cfRule type="top10" dxfId="6958" priority="5652" percent="1" rank="10"/>
    <cfRule type="top10" dxfId="6957" priority="5653" percent="1" rank="10"/>
    <cfRule type="cellIs" dxfId="6956" priority="5654" operator="lessThan">
      <formula>0.96</formula>
    </cfRule>
    <cfRule type="top10" dxfId="6955" priority="5655" percent="1" rank="10"/>
  </conditionalFormatting>
  <conditionalFormatting sqref="L102:L103">
    <cfRule type="top10" dxfId="6954" priority="5640" percent="1" rank="10"/>
  </conditionalFormatting>
  <conditionalFormatting sqref="L102:L103">
    <cfRule type="top10" dxfId="6953" priority="5638" rank="10"/>
    <cfRule type="top10" dxfId="6952" priority="5639" percent="1" rank="10"/>
  </conditionalFormatting>
  <conditionalFormatting sqref="L102:L103">
    <cfRule type="top10" dxfId="6951" priority="5634" percent="1" rank="10"/>
    <cfRule type="cellIs" dxfId="6950" priority="5635" operator="lessThan">
      <formula>0.96</formula>
    </cfRule>
    <cfRule type="top10" dxfId="6949" priority="5636" rank="10"/>
    <cfRule type="top10" dxfId="6948" priority="5637" percent="1" rank="10"/>
  </conditionalFormatting>
  <conditionalFormatting sqref="L102:L103">
    <cfRule type="top10" dxfId="6947" priority="5628" percent="1" rank="10"/>
    <cfRule type="cellIs" dxfId="6946" priority="5629" operator="between">
      <formula>0.95</formula>
      <formula>1</formula>
    </cfRule>
    <cfRule type="top10" dxfId="6945" priority="5630" percent="1" rank="10"/>
    <cfRule type="cellIs" dxfId="6944" priority="5631" operator="lessThan">
      <formula>0.96</formula>
    </cfRule>
    <cfRule type="top10" dxfId="6943" priority="5632" rank="10"/>
    <cfRule type="top10" dxfId="6942" priority="5633" percent="1" rank="10"/>
  </conditionalFormatting>
  <conditionalFormatting sqref="L102:L103">
    <cfRule type="cellIs" dxfId="6941" priority="5623" operator="between">
      <formula>0.95</formula>
      <formula>1</formula>
    </cfRule>
    <cfRule type="top10" dxfId="6940" priority="5624" percent="1" rank="10"/>
    <cfRule type="cellIs" dxfId="6939" priority="5625" operator="lessThan">
      <formula>0.96</formula>
    </cfRule>
    <cfRule type="top10" dxfId="6938" priority="5626" rank="10"/>
    <cfRule type="top10" dxfId="6937" priority="5627" percent="1" rank="10"/>
  </conditionalFormatting>
  <conditionalFormatting sqref="L102:L103">
    <cfRule type="top10" dxfId="6936" priority="5606" percent="1" rank="10"/>
    <cfRule type="top10" dxfId="6935" priority="5607" percent="1" rank="10"/>
    <cfRule type="cellIs" dxfId="6934" priority="5608" operator="between">
      <formula>0.95</formula>
      <formula>1</formula>
    </cfRule>
    <cfRule type="top10" dxfId="6933" priority="5609" rank="10"/>
    <cfRule type="top10" dxfId="6932" priority="5610" rank="10"/>
    <cfRule type="cellIs" dxfId="6931" priority="5611" operator="lessThan">
      <formula>0.99</formula>
    </cfRule>
    <cfRule type="top10" dxfId="6930" priority="5612" rank="10"/>
    <cfRule type="cellIs" dxfId="6929" priority="5613" operator="greaterThan">
      <formula>0.99</formula>
    </cfRule>
    <cfRule type="top10" dxfId="6928" priority="5614" percent="1" rank="10"/>
    <cfRule type="top10" dxfId="6927" priority="5615" rank="10"/>
    <cfRule type="cellIs" dxfId="6926" priority="5616" operator="lessThan">
      <formula>0.96</formula>
    </cfRule>
    <cfRule type="cellIs" dxfId="6925" priority="5617" operator="between">
      <formula>0.95</formula>
      <formula>1</formula>
    </cfRule>
    <cfRule type="cellIs" dxfId="6924" priority="5618" operator="between">
      <formula>0.95</formula>
      <formula>1</formula>
    </cfRule>
    <cfRule type="top10" dxfId="6923" priority="5619" percent="1" rank="10"/>
    <cfRule type="top10" dxfId="6922" priority="5620" percent="1" rank="10"/>
    <cfRule type="cellIs" dxfId="6921" priority="5621" operator="lessThan">
      <formula>0.96</formula>
    </cfRule>
    <cfRule type="top10" dxfId="6920" priority="5622" percent="1" rank="10"/>
  </conditionalFormatting>
  <conditionalFormatting sqref="L102:L103">
    <cfRule type="top10" dxfId="6919" priority="5604" percent="1" rank="10"/>
    <cfRule type="top10" dxfId="6918" priority="5605" percent="1" rank="10"/>
  </conditionalFormatting>
  <conditionalFormatting sqref="L102:L103">
    <cfRule type="cellIs" dxfId="6917" priority="5598" operator="between">
      <formula>0.95</formula>
      <formula>1</formula>
    </cfRule>
    <cfRule type="cellIs" dxfId="6916" priority="5599" operator="between">
      <formula>0.95</formula>
      <formula>1</formula>
    </cfRule>
    <cfRule type="top10" dxfId="6915" priority="5600" percent="1" rank="10"/>
    <cfRule type="cellIs" dxfId="6914" priority="5601" operator="lessThan">
      <formula>0.96</formula>
    </cfRule>
    <cfRule type="top10" dxfId="6913" priority="5602" rank="10"/>
    <cfRule type="top10" dxfId="6912" priority="5603" percent="1" rank="10"/>
  </conditionalFormatting>
  <conditionalFormatting sqref="L102:L103">
    <cfRule type="top10" dxfId="6911" priority="5582" percent="1" rank="10"/>
    <cfRule type="cellIs" dxfId="6910" priority="5583" operator="greaterThan">
      <formula>0.99</formula>
    </cfRule>
    <cfRule type="top10" dxfId="6909" priority="5584" rank="10"/>
    <cfRule type="top10" dxfId="6908" priority="5585" rank="10"/>
    <cfRule type="cellIs" dxfId="6907" priority="5586" operator="lessThan">
      <formula>0.99</formula>
    </cfRule>
    <cfRule type="top10" dxfId="6906" priority="5587" rank="10"/>
    <cfRule type="cellIs" dxfId="6905" priority="5588" operator="greaterThan">
      <formula>0.99</formula>
    </cfRule>
    <cfRule type="top10" dxfId="6904" priority="5589" percent="1" rank="10"/>
    <cfRule type="top10" dxfId="6903" priority="5590" rank="10"/>
    <cfRule type="cellIs" dxfId="6902" priority="5591" operator="lessThan">
      <formula>0.96</formula>
    </cfRule>
    <cfRule type="cellIs" dxfId="6901" priority="5592" operator="between">
      <formula>0.95</formula>
      <formula>1</formula>
    </cfRule>
    <cfRule type="cellIs" dxfId="6900" priority="5593" operator="between">
      <formula>0.95</formula>
      <formula>1</formula>
    </cfRule>
    <cfRule type="top10" dxfId="6899" priority="5594" percent="1" rank="10"/>
    <cfRule type="top10" dxfId="6898" priority="5595" percent="1" rank="10"/>
    <cfRule type="cellIs" dxfId="6897" priority="5596" operator="lessThan">
      <formula>0.96</formula>
    </cfRule>
    <cfRule type="top10" dxfId="6896" priority="5597" percent="1" rank="10"/>
  </conditionalFormatting>
  <conditionalFormatting sqref="L102:L103">
    <cfRule type="top10" dxfId="6895" priority="5566" percent="1" rank="10"/>
    <cfRule type="cellIs" dxfId="6894" priority="5567" operator="between">
      <formula>0.95</formula>
      <formula>1</formula>
    </cfRule>
    <cfRule type="top10" dxfId="6893" priority="5568" rank="10"/>
    <cfRule type="top10" dxfId="6892" priority="5569" rank="10"/>
    <cfRule type="cellIs" dxfId="6891" priority="5570" operator="lessThan">
      <formula>0.99</formula>
    </cfRule>
    <cfRule type="top10" dxfId="6890" priority="5571" rank="10"/>
    <cfRule type="cellIs" dxfId="6889" priority="5572" operator="greaterThan">
      <formula>0.99</formula>
    </cfRule>
    <cfRule type="top10" dxfId="6888" priority="5573" percent="1" rank="10"/>
    <cfRule type="top10" dxfId="6887" priority="5574" rank="10"/>
    <cfRule type="cellIs" dxfId="6886" priority="5575" operator="lessThan">
      <formula>0.96</formula>
    </cfRule>
    <cfRule type="cellIs" dxfId="6885" priority="5576" operator="between">
      <formula>0.95</formula>
      <formula>1</formula>
    </cfRule>
    <cfRule type="cellIs" dxfId="6884" priority="5577" operator="between">
      <formula>0.95</formula>
      <formula>1</formula>
    </cfRule>
    <cfRule type="top10" dxfId="6883" priority="5578" percent="1" rank="10"/>
    <cfRule type="top10" dxfId="6882" priority="5579" percent="1" rank="10"/>
    <cfRule type="cellIs" dxfId="6881" priority="5580" operator="lessThan">
      <formula>0.96</formula>
    </cfRule>
    <cfRule type="top10" dxfId="6880" priority="5581" percent="1" rank="10"/>
  </conditionalFormatting>
  <conditionalFormatting sqref="L99:L100 L83:L84 L102:L103">
    <cfRule type="cellIs" dxfId="6879" priority="5557" operator="greaterThan">
      <formula>0.99</formula>
    </cfRule>
    <cfRule type="cellIs" dxfId="6878" priority="5558" operator="between">
      <formula>0.95</formula>
      <formula>1</formula>
    </cfRule>
    <cfRule type="cellIs" dxfId="6877" priority="5559" operator="lessThan">
      <formula>0.96</formula>
    </cfRule>
    <cfRule type="cellIs" dxfId="6876" priority="5560" operator="greaterThan">
      <formula>0.99</formula>
    </cfRule>
    <cfRule type="cellIs" dxfId="6875" priority="5561" operator="lessThan">
      <formula>0.96</formula>
    </cfRule>
  </conditionalFormatting>
  <conditionalFormatting sqref="L99:L100">
    <cfRule type="cellIs" dxfId="6874" priority="5556" operator="greaterThan">
      <formula>0.99</formula>
    </cfRule>
  </conditionalFormatting>
  <conditionalFormatting sqref="L104:L105">
    <cfRule type="cellIs" dxfId="6873" priority="5553" operator="lessThan">
      <formula>0.96</formula>
    </cfRule>
    <cfRule type="cellIs" dxfId="6872" priority="5554" operator="between">
      <formula>0.95</formula>
      <formula>0.99</formula>
    </cfRule>
    <cfRule type="cellIs" dxfId="6871" priority="5555" operator="between">
      <formula>0.95</formula>
      <formula>1</formula>
    </cfRule>
  </conditionalFormatting>
  <conditionalFormatting sqref="L104:L105">
    <cfRule type="cellIs" dxfId="6870" priority="5549" operator="greaterThan">
      <formula>0.99</formula>
    </cfRule>
    <cfRule type="cellIs" dxfId="6869" priority="5550" operator="between">
      <formula>0.95</formula>
      <formula>1</formula>
    </cfRule>
    <cfRule type="cellIs" dxfId="6868" priority="5551" operator="between">
      <formula>0.95</formula>
      <formula>1</formula>
    </cfRule>
    <cfRule type="cellIs" dxfId="6867" priority="5552" operator="lessThan">
      <formula>0.95</formula>
    </cfRule>
  </conditionalFormatting>
  <conditionalFormatting sqref="L104:L105">
    <cfRule type="cellIs" dxfId="6866" priority="5544" operator="greaterThan">
      <formula>0.99</formula>
    </cfRule>
    <cfRule type="cellIs" dxfId="6865" priority="5545" operator="between">
      <formula>0.95</formula>
      <formula>1</formula>
    </cfRule>
    <cfRule type="cellIs" dxfId="6864" priority="5546" operator="lessThan">
      <formula>0.95</formula>
    </cfRule>
    <cfRule type="cellIs" dxfId="6863" priority="5547" operator="lessThan">
      <formula>0.95</formula>
    </cfRule>
    <cfRule type="cellIs" dxfId="6862" priority="5548" operator="lessThan">
      <formula>0.95</formula>
    </cfRule>
  </conditionalFormatting>
  <conditionalFormatting sqref="L104:L105">
    <cfRule type="cellIs" dxfId="6861" priority="5538" operator="greaterThan">
      <formula>0.99</formula>
    </cfRule>
    <cfRule type="cellIs" dxfId="6860" priority="5539" operator="between">
      <formula>0.95</formula>
      <formula>1</formula>
    </cfRule>
    <cfRule type="cellIs" dxfId="6859" priority="5540" operator="lessThan">
      <formula>0.96</formula>
    </cfRule>
    <cfRule type="cellIs" dxfId="6858" priority="5541" operator="greaterThan">
      <formula>0.99</formula>
    </cfRule>
    <cfRule type="cellIs" dxfId="6857" priority="5542" operator="between">
      <formula>0.95</formula>
      <formula>1</formula>
    </cfRule>
    <cfRule type="cellIs" dxfId="6856" priority="5543" operator="greaterThan">
      <formula>0.99</formula>
    </cfRule>
  </conditionalFormatting>
  <conditionalFormatting sqref="L104:L105">
    <cfRule type="cellIs" dxfId="6855" priority="5535" operator="greaterThan">
      <formula>0.99</formula>
    </cfRule>
    <cfRule type="cellIs" dxfId="6854" priority="5536" operator="between">
      <formula>0.95</formula>
      <formula>0.99</formula>
    </cfRule>
    <cfRule type="cellIs" dxfId="6853" priority="5537" operator="greaterThan">
      <formula>0.96</formula>
    </cfRule>
  </conditionalFormatting>
  <conditionalFormatting sqref="L104:L105">
    <cfRule type="cellIs" dxfId="6852" priority="5525" operator="greaterThan">
      <formula>0.99</formula>
    </cfRule>
    <cfRule type="cellIs" dxfId="6851" priority="5526" operator="greaterThan">
      <formula>0.99</formula>
    </cfRule>
    <cfRule type="cellIs" dxfId="6850" priority="5527" operator="between">
      <formula>0.95</formula>
      <formula>1</formula>
    </cfRule>
    <cfRule type="cellIs" dxfId="6849" priority="5528" operator="lessThan">
      <formula>0.96</formula>
    </cfRule>
    <cfRule type="cellIs" dxfId="6848" priority="5529" operator="greaterThan">
      <formula>0.99</formula>
    </cfRule>
    <cfRule type="cellIs" dxfId="6847" priority="5530" operator="between">
      <formula>0.95</formula>
      <formula>1</formula>
    </cfRule>
    <cfRule type="cellIs" dxfId="6846" priority="5531" operator="lessThan">
      <formula>0.96</formula>
    </cfRule>
    <cfRule type="cellIs" dxfId="6845" priority="5532" operator="greaterThan">
      <formula>0.99</formula>
    </cfRule>
    <cfRule type="cellIs" dxfId="6844" priority="5533" operator="between">
      <formula>0.95</formula>
      <formula>1</formula>
    </cfRule>
    <cfRule type="cellIs" dxfId="6843" priority="5534" operator="lessThan">
      <formula>0.96</formula>
    </cfRule>
  </conditionalFormatting>
  <conditionalFormatting sqref="L104:L105">
    <cfRule type="cellIs" dxfId="6842" priority="5520" operator="greaterThan">
      <formula>0.99</formula>
    </cfRule>
    <cfRule type="cellIs" dxfId="6841" priority="5521" operator="between">
      <formula>0.95</formula>
      <formula>1</formula>
    </cfRule>
    <cfRule type="cellIs" dxfId="6840" priority="5522" operator="lessThan">
      <formula>0.96</formula>
    </cfRule>
    <cfRule type="cellIs" dxfId="6839" priority="5523" operator="greaterThan">
      <formula>0.99</formula>
    </cfRule>
    <cfRule type="cellIs" dxfId="6838" priority="5524" operator="between">
      <formula>0.95</formula>
      <formula>1</formula>
    </cfRule>
  </conditionalFormatting>
  <conditionalFormatting sqref="L104:L105">
    <cfRule type="cellIs" dxfId="6837" priority="5517" operator="greaterThan">
      <formula>0.99</formula>
    </cfRule>
    <cfRule type="cellIs" dxfId="6836" priority="5518" operator="between">
      <formula>0.95</formula>
      <formula>1</formula>
    </cfRule>
    <cfRule type="cellIs" dxfId="6835" priority="5519" operator="greaterThan">
      <formula>0.99</formula>
    </cfRule>
  </conditionalFormatting>
  <conditionalFormatting sqref="L104:L105">
    <cfRule type="cellIs" dxfId="6834" priority="5509" operator="greaterThan">
      <formula>0.99</formula>
    </cfRule>
    <cfRule type="cellIs" dxfId="6833" priority="5510" operator="between">
      <formula>0.95</formula>
      <formula>1</formula>
    </cfRule>
    <cfRule type="cellIs" dxfId="6832" priority="5511" operator="lessThan">
      <formula>0.96</formula>
    </cfRule>
    <cfRule type="cellIs" dxfId="6831" priority="5512" operator="lessThan">
      <formula>0.96</formula>
    </cfRule>
    <cfRule type="cellIs" dxfId="6830" priority="5513" operator="greaterThan">
      <formula>0.99</formula>
    </cfRule>
    <cfRule type="cellIs" dxfId="6829" priority="5514" operator="greaterThan">
      <formula>0.99</formula>
    </cfRule>
    <cfRule type="cellIs" dxfId="6828" priority="5515" operator="between">
      <formula>0.95</formula>
      <formula>1</formula>
    </cfRule>
    <cfRule type="cellIs" dxfId="6827" priority="5516" operator="lessThan">
      <formula>0.96</formula>
    </cfRule>
  </conditionalFormatting>
  <conditionalFormatting sqref="L104:L105">
    <cfRule type="cellIs" dxfId="6826" priority="5505" operator="lessThan">
      <formula>0.96</formula>
    </cfRule>
    <cfRule type="cellIs" dxfId="6825" priority="5506" operator="between">
      <formula>0.95</formula>
      <formula>0.99</formula>
    </cfRule>
    <cfRule type="cellIs" dxfId="6824" priority="5507" operator="between">
      <formula>0.95</formula>
      <formula>1</formula>
    </cfRule>
    <cfRule type="cellIs" dxfId="6823" priority="5508" operator="between">
      <formula>0.95</formula>
      <formula>0.99</formula>
    </cfRule>
  </conditionalFormatting>
  <conditionalFormatting sqref="L104:L105">
    <cfRule type="cellIs" dxfId="6822" priority="5501" operator="greaterThan">
      <formula>0.99</formula>
    </cfRule>
    <cfRule type="cellIs" dxfId="6821" priority="5502" operator="between">
      <formula>0.95</formula>
      <formula>1</formula>
    </cfRule>
    <cfRule type="cellIs" dxfId="6820" priority="5503" operator="lessThan">
      <formula>0.96</formula>
    </cfRule>
    <cfRule type="cellIs" dxfId="6819" priority="5504" operator="lessThan">
      <formula>0.95</formula>
    </cfRule>
  </conditionalFormatting>
  <conditionalFormatting sqref="L104:L105">
    <cfRule type="cellIs" dxfId="6818" priority="5497" operator="greaterThan">
      <formula>0.99</formula>
    </cfRule>
    <cfRule type="cellIs" dxfId="6817" priority="5498" operator="between">
      <formula>0.95</formula>
      <formula>1</formula>
    </cfRule>
    <cfRule type="cellIs" dxfId="6816" priority="5499" operator="lessThan">
      <formula>0.96</formula>
    </cfRule>
    <cfRule type="cellIs" dxfId="6815" priority="5500" operator="lessThan">
      <formula>0.96</formula>
    </cfRule>
  </conditionalFormatting>
  <conditionalFormatting sqref="L104:L105">
    <cfRule type="cellIs" dxfId="6814" priority="5488" operator="greaterThan">
      <formula>0.99</formula>
    </cfRule>
    <cfRule type="cellIs" dxfId="6813" priority="5489" operator="between">
      <formula>0.95</formula>
      <formula>1</formula>
    </cfRule>
    <cfRule type="cellIs" dxfId="6812" priority="5490" operator="lessThan">
      <formula>0.96</formula>
    </cfRule>
    <cfRule type="cellIs" dxfId="6811" priority="5491" operator="greaterThan">
      <formula>0.99</formula>
    </cfRule>
    <cfRule type="cellIs" dxfId="6810" priority="5492" operator="between">
      <formula>0.95</formula>
      <formula>1</formula>
    </cfRule>
    <cfRule type="cellIs" dxfId="6809" priority="5493" operator="between">
      <formula>0.95</formula>
      <formula>0</formula>
    </cfRule>
    <cfRule type="cellIs" dxfId="6808" priority="5494" operator="greaterThan">
      <formula>0.99</formula>
    </cfRule>
    <cfRule type="cellIs" dxfId="6807" priority="5495" operator="between">
      <formula>0.95</formula>
      <formula>1</formula>
    </cfRule>
    <cfRule type="cellIs" dxfId="6806" priority="5496" operator="lessThan">
      <formula>0.96</formula>
    </cfRule>
  </conditionalFormatting>
  <conditionalFormatting sqref="L104:L105">
    <cfRule type="cellIs" dxfId="6805" priority="5487" operator="between">
      <formula>0.95</formula>
      <formula>1</formula>
    </cfRule>
  </conditionalFormatting>
  <conditionalFormatting sqref="L104:L105">
    <cfRule type="cellIs" dxfId="6804" priority="5484" operator="greaterThan">
      <formula>0.95</formula>
    </cfRule>
    <cfRule type="cellIs" dxfId="6803" priority="5485" operator="between">
      <formula>0.95</formula>
      <formula>1</formula>
    </cfRule>
    <cfRule type="cellIs" dxfId="6802" priority="5486" operator="lessThan">
      <formula>0.96</formula>
    </cfRule>
  </conditionalFormatting>
  <conditionalFormatting sqref="L104:L105">
    <cfRule type="cellIs" dxfId="6801" priority="5483" operator="greaterThan">
      <formula>0.99</formula>
    </cfRule>
  </conditionalFormatting>
  <conditionalFormatting sqref="L104:L105">
    <cfRule type="cellIs" dxfId="6800" priority="5477" operator="greaterThan">
      <formula>0.99</formula>
    </cfRule>
    <cfRule type="cellIs" dxfId="6799" priority="5478" operator="between">
      <formula>0.95</formula>
      <formula>1</formula>
    </cfRule>
    <cfRule type="cellIs" dxfId="6798" priority="5479" operator="lessThan">
      <formula>0.96</formula>
    </cfRule>
    <cfRule type="cellIs" dxfId="6797" priority="5480" operator="lessThan">
      <formula>0.96</formula>
    </cfRule>
    <cfRule type="cellIs" dxfId="6796" priority="5481" operator="between">
      <formula>0.95</formula>
      <formula>1</formula>
    </cfRule>
    <cfRule type="cellIs" dxfId="6795" priority="5482" operator="lessThan">
      <formula>0.96</formula>
    </cfRule>
  </conditionalFormatting>
  <conditionalFormatting sqref="L104:L105">
    <cfRule type="cellIs" dxfId="6794" priority="5470" operator="lessThan">
      <formula>0.96</formula>
    </cfRule>
    <cfRule type="cellIs" dxfId="6793" priority="5471" operator="greaterThan">
      <formula>0.99</formula>
    </cfRule>
    <cfRule type="cellIs" dxfId="6792" priority="5472" operator="greaterThan">
      <formula>0.99</formula>
    </cfRule>
    <cfRule type="cellIs" dxfId="6791" priority="5473" operator="between">
      <formula>0.95</formula>
      <formula>1</formula>
    </cfRule>
    <cfRule type="cellIs" dxfId="6790" priority="5474" operator="greaterThan">
      <formula>0.99</formula>
    </cfRule>
    <cfRule type="cellIs" dxfId="6789" priority="5475" operator="between">
      <formula>0.95</formula>
      <formula>1</formula>
    </cfRule>
    <cfRule type="cellIs" dxfId="6788" priority="5476" operator="lessThan">
      <formula>0.96</formula>
    </cfRule>
  </conditionalFormatting>
  <conditionalFormatting sqref="L104:L105">
    <cfRule type="cellIs" dxfId="6787" priority="5468" operator="lessThan">
      <formula>0.96</formula>
    </cfRule>
    <cfRule type="cellIs" dxfId="6786" priority="5469" operator="lessThan">
      <formula>0.96</formula>
    </cfRule>
  </conditionalFormatting>
  <conditionalFormatting sqref="L104:L105">
    <cfRule type="cellIs" dxfId="6785" priority="5461" operator="lessThan">
      <formula>0.96</formula>
    </cfRule>
    <cfRule type="cellIs" dxfId="6784" priority="5462" operator="greaterThan">
      <formula>0.99</formula>
    </cfRule>
    <cfRule type="cellIs" dxfId="6783" priority="5463" operator="between">
      <formula>0.95</formula>
      <formula>1</formula>
    </cfRule>
    <cfRule type="cellIs" dxfId="6782" priority="5464" operator="lessThan">
      <formula>0.96</formula>
    </cfRule>
    <cfRule type="cellIs" dxfId="6781" priority="5465" operator="greaterThan">
      <formula>0.99</formula>
    </cfRule>
    <cfRule type="cellIs" dxfId="6780" priority="5466" operator="between">
      <formula>0.95</formula>
      <formula>1</formula>
    </cfRule>
    <cfRule type="cellIs" dxfId="6779" priority="5467" operator="lessThan">
      <formula>0.96</formula>
    </cfRule>
  </conditionalFormatting>
  <conditionalFormatting sqref="L104:L105">
    <cfRule type="cellIs" dxfId="6778" priority="5457" operator="between">
      <formula>0.95</formula>
      <formula>1</formula>
    </cfRule>
    <cfRule type="cellIs" dxfId="6777" priority="5458" operator="greaterThan">
      <formula>0.99</formula>
    </cfRule>
    <cfRule type="cellIs" dxfId="6776" priority="5459" operator="between">
      <formula>0.95</formula>
      <formula>1</formula>
    </cfRule>
    <cfRule type="cellIs" dxfId="6775" priority="5460" operator="lessThan">
      <formula>0.96</formula>
    </cfRule>
  </conditionalFormatting>
  <conditionalFormatting sqref="L104:L105">
    <cfRule type="cellIs" dxfId="6774" priority="5454" operator="greaterThan">
      <formula>0.99</formula>
    </cfRule>
    <cfRule type="cellIs" dxfId="6773" priority="5455" operator="greaterThan">
      <formula>0.99</formula>
    </cfRule>
    <cfRule type="cellIs" dxfId="6772" priority="5456" operator="lessThan">
      <formula>0.96</formula>
    </cfRule>
  </conditionalFormatting>
  <conditionalFormatting sqref="L104:L105">
    <cfRule type="cellIs" dxfId="6771" priority="5453" operator="between">
      <formula>0.99</formula>
      <formula>1</formula>
    </cfRule>
  </conditionalFormatting>
  <conditionalFormatting sqref="L104:L105">
    <cfRule type="cellIs" dxfId="6770" priority="5451" operator="greaterThan">
      <formula>0</formula>
    </cfRule>
    <cfRule type="cellIs" dxfId="6769" priority="5452" operator="lessThan">
      <formula>0</formula>
    </cfRule>
  </conditionalFormatting>
  <conditionalFormatting sqref="L104:L105">
    <cfRule type="cellIs" dxfId="6768" priority="5449" operator="greaterThan">
      <formula>0.99</formula>
    </cfRule>
    <cfRule type="cellIs" dxfId="6767" priority="5450" operator="greaterThan">
      <formula>0.99</formula>
    </cfRule>
  </conditionalFormatting>
  <conditionalFormatting sqref="L104:L105">
    <cfRule type="cellIs" dxfId="6766" priority="5441" operator="greaterThan">
      <formula>0.99</formula>
    </cfRule>
    <cfRule type="cellIs" dxfId="6765" priority="5442" operator="between">
      <formula>0.95</formula>
      <formula>1</formula>
    </cfRule>
    <cfRule type="cellIs" dxfId="6764" priority="5443" operator="greaterThan">
      <formula>0.99</formula>
    </cfRule>
    <cfRule type="cellIs" dxfId="6763" priority="5444" operator="between">
      <formula>0.95</formula>
      <formula>1</formula>
    </cfRule>
    <cfRule type="cellIs" dxfId="6762" priority="5445" operator="lessThan">
      <formula>0.96</formula>
    </cfRule>
    <cfRule type="cellIs" dxfId="6761" priority="5446" operator="greaterThan">
      <formula>0.99</formula>
    </cfRule>
    <cfRule type="cellIs" dxfId="6760" priority="5447" operator="between">
      <formula>0.95</formula>
      <formula>1</formula>
    </cfRule>
    <cfRule type="cellIs" dxfId="6759" priority="5448" operator="lessThan">
      <formula>0.96</formula>
    </cfRule>
  </conditionalFormatting>
  <conditionalFormatting sqref="L104:L105">
    <cfRule type="cellIs" dxfId="6758" priority="5439" operator="between">
      <formula>0.95</formula>
      <formula>1</formula>
    </cfRule>
    <cfRule type="cellIs" dxfId="6757" priority="5440" operator="lessThan">
      <formula>0.96</formula>
    </cfRule>
  </conditionalFormatting>
  <conditionalFormatting sqref="L104:L105">
    <cfRule type="cellIs" dxfId="6756" priority="5432" operator="greaterThan">
      <formula>0.99</formula>
    </cfRule>
    <cfRule type="cellIs" dxfId="6755" priority="5433" operator="greaterThan">
      <formula>0.99</formula>
    </cfRule>
    <cfRule type="cellIs" dxfId="6754" priority="5434" operator="between">
      <formula>0.95</formula>
      <formula>1</formula>
    </cfRule>
    <cfRule type="cellIs" dxfId="6753" priority="5435" operator="lessThan">
      <formula>0.96</formula>
    </cfRule>
    <cfRule type="cellIs" dxfId="6752" priority="5436" operator="greaterThan">
      <formula>0.99</formula>
    </cfRule>
    <cfRule type="cellIs" dxfId="6751" priority="5437" operator="between">
      <formula>0.95</formula>
      <formula>1</formula>
    </cfRule>
    <cfRule type="cellIs" dxfId="6750" priority="5438" operator="lessThan">
      <formula>0.96</formula>
    </cfRule>
  </conditionalFormatting>
  <conditionalFormatting sqref="L104:L105">
    <cfRule type="cellIs" dxfId="6749" priority="5424" operator="greaterThan">
      <formula>0.99</formula>
    </cfRule>
    <cfRule type="cellIs" dxfId="6748" priority="5425" operator="between">
      <formula>0.95</formula>
      <formula>1</formula>
    </cfRule>
    <cfRule type="cellIs" dxfId="6747" priority="5426" operator="lessThan">
      <formula>0.96</formula>
    </cfRule>
    <cfRule type="cellIs" dxfId="6746" priority="5427" operator="lessThan">
      <formula>0.96</formula>
    </cfRule>
    <cfRule type="cellIs" dxfId="6745" priority="5428" operator="greaterThan">
      <formula>0.99</formula>
    </cfRule>
    <cfRule type="cellIs" dxfId="6744" priority="5429" operator="between">
      <formula>0.95</formula>
      <formula>1</formula>
    </cfRule>
    <cfRule type="cellIs" dxfId="6743" priority="5430" operator="lessThan">
      <formula>0.96</formula>
    </cfRule>
    <cfRule type="cellIs" dxfId="6742" priority="5431" operator="greaterThan">
      <formula>0.99</formula>
    </cfRule>
  </conditionalFormatting>
  <conditionalFormatting sqref="L104:L105">
    <cfRule type="cellIs" dxfId="6741" priority="5420" operator="greaterThan">
      <formula>0.99</formula>
    </cfRule>
    <cfRule type="cellIs" dxfId="6740" priority="5421" operator="greaterThan">
      <formula>0.99</formula>
    </cfRule>
    <cfRule type="cellIs" dxfId="6739" priority="5422" operator="between">
      <formula>0.95</formula>
      <formula>1</formula>
    </cfRule>
    <cfRule type="cellIs" dxfId="6738" priority="5423" operator="lessThan">
      <formula>0.96</formula>
    </cfRule>
  </conditionalFormatting>
  <conditionalFormatting sqref="L104:L105">
    <cfRule type="cellIs" dxfId="6737" priority="5419" operator="greaterThan">
      <formula>0.99</formula>
    </cfRule>
  </conditionalFormatting>
  <conditionalFormatting sqref="L104:L105">
    <cfRule type="cellIs" dxfId="6736" priority="5415" operator="greaterThan">
      <formula>0.99</formula>
    </cfRule>
    <cfRule type="cellIs" dxfId="6735" priority="5416" operator="between">
      <formula>0.95</formula>
      <formula>1</formula>
    </cfRule>
    <cfRule type="cellIs" dxfId="6734" priority="5417" operator="lessThan">
      <formula>0.96</formula>
    </cfRule>
    <cfRule type="cellIs" dxfId="6733" priority="5418" operator="greaterThan">
      <formula>0.96</formula>
    </cfRule>
  </conditionalFormatting>
  <conditionalFormatting sqref="L104:L105">
    <cfRule type="cellIs" dxfId="6732" priority="5408" operator="greaterThan">
      <formula>0.99</formula>
    </cfRule>
    <cfRule type="cellIs" dxfId="6731" priority="5409" operator="between">
      <formula>0.95</formula>
      <formula>1</formula>
    </cfRule>
    <cfRule type="cellIs" dxfId="6730" priority="5410" operator="lessThan">
      <formula>0.96</formula>
    </cfRule>
    <cfRule type="cellIs" dxfId="6729" priority="5411" operator="lessThan">
      <formula>0.96</formula>
    </cfRule>
    <cfRule type="cellIs" dxfId="6728" priority="5412" operator="greaterThan">
      <formula>0.99</formula>
    </cfRule>
    <cfRule type="cellIs" dxfId="6727" priority="5413" operator="between">
      <formula>0.95</formula>
      <formula>1</formula>
    </cfRule>
    <cfRule type="cellIs" dxfId="6726" priority="5414" operator="lessThan">
      <formula>0.96</formula>
    </cfRule>
  </conditionalFormatting>
  <conditionalFormatting sqref="L104:L105">
    <cfRule type="cellIs" dxfId="6725" priority="5403" operator="between">
      <formula>0.96</formula>
      <formula>1</formula>
    </cfRule>
    <cfRule type="cellIs" dxfId="6724" priority="5404" operator="lessThan">
      <formula>0.99</formula>
    </cfRule>
    <cfRule type="cellIs" dxfId="6723" priority="5405" operator="greaterThan">
      <formula>0.99</formula>
    </cfRule>
    <cfRule type="cellIs" dxfId="6722" priority="5406" operator="lessThan">
      <formula>0.99</formula>
    </cfRule>
    <cfRule type="cellIs" dxfId="6721" priority="5407" operator="greaterThan">
      <formula>0.99</formula>
    </cfRule>
  </conditionalFormatting>
  <conditionalFormatting sqref="L104:L105">
    <cfRule type="cellIs" dxfId="6720" priority="5398" operator="between">
      <formula>0.95</formula>
      <formula>1</formula>
    </cfRule>
    <cfRule type="cellIs" dxfId="6719" priority="5399" operator="lessThan">
      <formula>0.96</formula>
    </cfRule>
    <cfRule type="cellIs" dxfId="6718" priority="5400" operator="greaterThan">
      <formula>0.99</formula>
    </cfRule>
    <cfRule type="cellIs" dxfId="6717" priority="5401" operator="between">
      <formula>0.95</formula>
      <formula>1</formula>
    </cfRule>
    <cfRule type="cellIs" dxfId="6716" priority="5402" operator="lessThan">
      <formula>0.96</formula>
    </cfRule>
  </conditionalFormatting>
  <conditionalFormatting sqref="L104:L105">
    <cfRule type="cellIs" dxfId="6715" priority="5392" operator="greaterThan">
      <formula>0.99</formula>
    </cfRule>
    <cfRule type="cellIs" dxfId="6714" priority="5393" operator="between">
      <formula>0.95</formula>
      <formula>1</formula>
    </cfRule>
    <cfRule type="cellIs" dxfId="6713" priority="5394" operator="lessThan">
      <formula>0.96</formula>
    </cfRule>
    <cfRule type="cellIs" dxfId="6712" priority="5395" operator="greaterThan">
      <formula>0.99</formula>
    </cfRule>
    <cfRule type="cellIs" dxfId="6711" priority="5396" operator="between">
      <formula>0.95</formula>
      <formula>1</formula>
    </cfRule>
    <cfRule type="cellIs" dxfId="6710" priority="5397" operator="lessThan">
      <formula>0.96</formula>
    </cfRule>
  </conditionalFormatting>
  <conditionalFormatting sqref="L104:L105">
    <cfRule type="cellIs" dxfId="6709" priority="5390" operator="greaterThan">
      <formula>0.99</formula>
    </cfRule>
    <cfRule type="cellIs" dxfId="6708" priority="5391" operator="between">
      <formula>0.95</formula>
      <formula>1</formula>
    </cfRule>
  </conditionalFormatting>
  <conditionalFormatting sqref="L104:L105 L83:L84">
    <cfRule type="cellIs" dxfId="6707" priority="5389" operator="lessThan">
      <formula>0.96</formula>
    </cfRule>
  </conditionalFormatting>
  <conditionalFormatting sqref="L104:L105">
    <cfRule type="cellIs" dxfId="6706" priority="5386" operator="greaterThan">
      <formula>0.99</formula>
    </cfRule>
    <cfRule type="cellIs" dxfId="6705" priority="5387" operator="between">
      <formula>0.95</formula>
      <formula>1</formula>
    </cfRule>
    <cfRule type="cellIs" dxfId="6704" priority="5388" operator="lessThan">
      <formula>0.96</formula>
    </cfRule>
  </conditionalFormatting>
  <conditionalFormatting sqref="L104:L105">
    <cfRule type="cellIs" dxfId="6703" priority="5381" operator="greaterThan">
      <formula>0.99</formula>
    </cfRule>
    <cfRule type="cellIs" dxfId="6702" priority="5382" operator="between">
      <formula>0.95</formula>
      <formula>1</formula>
    </cfRule>
    <cfRule type="cellIs" dxfId="6701" priority="5383" operator="lessThan">
      <formula>0.96</formula>
    </cfRule>
    <cfRule type="cellIs" dxfId="6700" priority="5384" operator="greaterThan">
      <formula>0.99</formula>
    </cfRule>
    <cfRule type="cellIs" dxfId="6699" priority="5385" operator="lessThan">
      <formula>0.96</formula>
    </cfRule>
  </conditionalFormatting>
  <conditionalFormatting sqref="L98">
    <cfRule type="cellIs" dxfId="6698" priority="5379" operator="between">
      <formula>0.95</formula>
      <formula>1</formula>
    </cfRule>
  </conditionalFormatting>
  <conditionalFormatting sqref="L98">
    <cfRule type="cellIs" dxfId="6697" priority="5366" operator="greaterThan">
      <formula>0.99</formula>
    </cfRule>
    <cfRule type="cellIs" dxfId="6696" priority="5378" operator="greaterThan">
      <formula>0.99</formula>
    </cfRule>
  </conditionalFormatting>
  <conditionalFormatting sqref="L98">
    <cfRule type="cellIs" dxfId="6695" priority="5372" operator="greaterThan">
      <formula>0.99</formula>
    </cfRule>
    <cfRule type="cellIs" dxfId="6694" priority="5373" operator="between">
      <formula>0.95</formula>
      <formula>1</formula>
    </cfRule>
    <cfRule type="cellIs" dxfId="6693" priority="5374" operator="lessThan">
      <formula>0.96</formula>
    </cfRule>
    <cfRule type="cellIs" dxfId="6692" priority="5375" operator="greaterThan">
      <formula>0.99</formula>
    </cfRule>
    <cfRule type="cellIs" dxfId="6691" priority="5376" operator="between">
      <formula>0.95</formula>
      <formula>1</formula>
    </cfRule>
    <cfRule type="cellIs" dxfId="6690" priority="5377" operator="lessThan">
      <formula>0.96</formula>
    </cfRule>
  </conditionalFormatting>
  <conditionalFormatting sqref="L98">
    <cfRule type="cellIs" dxfId="6689" priority="5367" operator="greaterThan">
      <formula>0.99</formula>
    </cfRule>
    <cfRule type="cellIs" dxfId="6688" priority="5368" operator="between">
      <formula>0.95</formula>
      <formula>1</formula>
    </cfRule>
    <cfRule type="cellIs" dxfId="6687" priority="5369" operator="lessThan">
      <formula>0.96</formula>
    </cfRule>
    <cfRule type="cellIs" dxfId="6686" priority="5370" operator="greaterThan">
      <formula>0.99</formula>
    </cfRule>
    <cfRule type="cellIs" dxfId="6685" priority="5371" operator="lessThan">
      <formula>0.96</formula>
    </cfRule>
  </conditionalFormatting>
  <conditionalFormatting sqref="L104:L105">
    <cfRule type="cellIs" dxfId="6684" priority="5365" operator="between">
      <formula>0.95</formula>
      <formula>1</formula>
    </cfRule>
  </conditionalFormatting>
  <conditionalFormatting sqref="L104:L105">
    <cfRule type="cellIs" dxfId="6683" priority="5352" operator="greaterThan">
      <formula>0.99</formula>
    </cfRule>
    <cfRule type="cellIs" dxfId="6682" priority="5364" operator="greaterThan">
      <formula>0.99</formula>
    </cfRule>
  </conditionalFormatting>
  <conditionalFormatting sqref="L104:L105">
    <cfRule type="cellIs" dxfId="6681" priority="5358" operator="greaterThan">
      <formula>0.99</formula>
    </cfRule>
    <cfRule type="cellIs" dxfId="6680" priority="5359" operator="between">
      <formula>0.95</formula>
      <formula>1</formula>
    </cfRule>
    <cfRule type="cellIs" dxfId="6679" priority="5360" operator="lessThan">
      <formula>0.96</formula>
    </cfRule>
    <cfRule type="cellIs" dxfId="6678" priority="5361" operator="greaterThan">
      <formula>0.99</formula>
    </cfRule>
    <cfRule type="cellIs" dxfId="6677" priority="5362" operator="between">
      <formula>0.95</formula>
      <formula>1</formula>
    </cfRule>
    <cfRule type="cellIs" dxfId="6676" priority="5363" operator="lessThan">
      <formula>0.96</formula>
    </cfRule>
  </conditionalFormatting>
  <conditionalFormatting sqref="L104:L105">
    <cfRule type="cellIs" dxfId="6675" priority="5353" operator="greaterThan">
      <formula>0.99</formula>
    </cfRule>
    <cfRule type="cellIs" dxfId="6674" priority="5354" operator="between">
      <formula>0.95</formula>
      <formula>1</formula>
    </cfRule>
    <cfRule type="cellIs" dxfId="6673" priority="5355" operator="lessThan">
      <formula>0.96</formula>
    </cfRule>
    <cfRule type="cellIs" dxfId="6672" priority="5356" operator="greaterThan">
      <formula>0.99</formula>
    </cfRule>
    <cfRule type="cellIs" dxfId="6671" priority="5357" operator="lessThan">
      <formula>0.96</formula>
    </cfRule>
  </conditionalFormatting>
  <conditionalFormatting sqref="L98">
    <cfRule type="cellIs" dxfId="6670" priority="5351" operator="between">
      <formula>0.95</formula>
      <formula>1</formula>
    </cfRule>
  </conditionalFormatting>
  <conditionalFormatting sqref="L98">
    <cfRule type="cellIs" dxfId="6669" priority="4939" operator="greaterThan">
      <formula>0.99</formula>
    </cfRule>
    <cfRule type="cellIs" dxfId="6668" priority="5350" operator="greaterThan">
      <formula>0.99</formula>
    </cfRule>
  </conditionalFormatting>
  <conditionalFormatting sqref="L98">
    <cfRule type="cellIs" dxfId="6667" priority="5344" operator="greaterThan">
      <formula>0.99</formula>
    </cfRule>
    <cfRule type="cellIs" dxfId="6666" priority="5345" operator="between">
      <formula>0.95</formula>
      <formula>1</formula>
    </cfRule>
    <cfRule type="cellIs" dxfId="6665" priority="5346" operator="lessThan">
      <formula>0.96</formula>
    </cfRule>
    <cfRule type="cellIs" dxfId="6664" priority="5347" operator="greaterThan">
      <formula>0.99</formula>
    </cfRule>
    <cfRule type="cellIs" dxfId="6663" priority="5348" operator="between">
      <formula>0.95</formula>
      <formula>1</formula>
    </cfRule>
    <cfRule type="cellIs" dxfId="6662" priority="5349" operator="lessThan">
      <formula>0.96</formula>
    </cfRule>
  </conditionalFormatting>
  <conditionalFormatting sqref="L98">
    <cfRule type="cellIs" dxfId="6661" priority="5339" operator="greaterThan">
      <formula>0.99</formula>
    </cfRule>
    <cfRule type="cellIs" dxfId="6660" priority="5340" operator="between">
      <formula>0.95</formula>
      <formula>1</formula>
    </cfRule>
    <cfRule type="cellIs" dxfId="6659" priority="5341" operator="lessThan">
      <formula>0.96</formula>
    </cfRule>
    <cfRule type="cellIs" dxfId="6658" priority="5342" operator="greaterThan">
      <formula>0.99</formula>
    </cfRule>
    <cfRule type="cellIs" dxfId="6657" priority="5343" operator="lessThan">
      <formula>0.96</formula>
    </cfRule>
  </conditionalFormatting>
  <conditionalFormatting sqref="L98">
    <cfRule type="cellIs" dxfId="6656" priority="5314" operator="greaterThan">
      <formula>0.99</formula>
    </cfRule>
    <cfRule type="cellIs" dxfId="6655" priority="5315" operator="between">
      <formula>0.95</formula>
      <formula>1</formula>
    </cfRule>
    <cfRule type="cellIs" dxfId="6654" priority="5316" operator="lessThan">
      <formula>0.96</formula>
    </cfRule>
    <cfRule type="cellIs" dxfId="6653" priority="5317" operator="greaterThan">
      <formula>0.99</formula>
    </cfRule>
    <cfRule type="cellIs" dxfId="6652" priority="5318" operator="between">
      <formula>0.95</formula>
      <formula>1</formula>
    </cfRule>
    <cfRule type="cellIs" dxfId="6651" priority="5319" operator="lessThan">
      <formula>0.96</formula>
    </cfRule>
    <cfRule type="cellIs" dxfId="6650" priority="5320" operator="greaterThan">
      <formula>0.99</formula>
    </cfRule>
    <cfRule type="cellIs" dxfId="6649" priority="5321" operator="between">
      <formula>0.95</formula>
      <formula>1</formula>
    </cfRule>
    <cfRule type="cellIs" dxfId="6648" priority="5322" operator="greaterThan">
      <formula>0.99</formula>
    </cfRule>
    <cfRule type="cellIs" dxfId="6647" priority="5323" operator="between">
      <formula>0.95</formula>
      <formula>1</formula>
    </cfRule>
    <cfRule type="cellIs" dxfId="6646" priority="5324" operator="lessThan">
      <formula>0.96</formula>
    </cfRule>
    <cfRule type="cellIs" dxfId="6645" priority="5325" operator="lessThan">
      <formula>0</formula>
    </cfRule>
    <cfRule type="cellIs" dxfId="6644" priority="5326" operator="greaterThan">
      <formula>0.99</formula>
    </cfRule>
    <cfRule type="cellIs" dxfId="6643" priority="5327" operator="between">
      <formula>0.95</formula>
      <formula>1</formula>
    </cfRule>
    <cfRule type="cellIs" dxfId="6642" priority="5328" operator="lessThan">
      <formula>0.96</formula>
    </cfRule>
    <cfRule type="cellIs" dxfId="6641" priority="5329" operator="greaterThan">
      <formula>0.99</formula>
    </cfRule>
    <cfRule type="cellIs" dxfId="6640" priority="5330" operator="between">
      <formula>0.95</formula>
      <formula>1</formula>
    </cfRule>
    <cfRule type="cellIs" dxfId="6639" priority="5331" operator="lessThan">
      <formula>0.96</formula>
    </cfRule>
    <cfRule type="cellIs" dxfId="6638" priority="5332" operator="greaterThan">
      <formula>0.99</formula>
    </cfRule>
    <cfRule type="cellIs" dxfId="6637" priority="5333" operator="between">
      <formula>0.95</formula>
      <formula>1</formula>
    </cfRule>
    <cfRule type="cellIs" dxfId="6636" priority="5334" operator="lessThan">
      <formula>0.96</formula>
    </cfRule>
    <cfRule type="cellIs" dxfId="6635" priority="5335" operator="lessThan">
      <formula>0.96</formula>
    </cfRule>
    <cfRule type="cellIs" dxfId="6634" priority="5336" operator="greaterThan">
      <formula>0.99</formula>
    </cfRule>
    <cfRule type="cellIs" dxfId="6633" priority="5337" operator="between">
      <formula>0.95</formula>
      <formula>1</formula>
    </cfRule>
    <cfRule type="cellIs" dxfId="6632" priority="5338" operator="lessThan">
      <formula>0.96</formula>
    </cfRule>
  </conditionalFormatting>
  <conditionalFormatting sqref="L98">
    <cfRule type="cellIs" dxfId="6631" priority="5311" operator="lessThan">
      <formula>0.96</formula>
    </cfRule>
    <cfRule type="cellIs" dxfId="6630" priority="5312" operator="between">
      <formula>0.95</formula>
      <formula>0.99</formula>
    </cfRule>
    <cfRule type="cellIs" dxfId="6629" priority="5313" operator="between">
      <formula>0.95</formula>
      <formula>1</formula>
    </cfRule>
  </conditionalFormatting>
  <conditionalFormatting sqref="L98">
    <cfRule type="cellIs" dxfId="6628" priority="5307" operator="greaterThan">
      <formula>0.99</formula>
    </cfRule>
    <cfRule type="cellIs" dxfId="6627" priority="5308" operator="between">
      <formula>0.95</formula>
      <formula>1</formula>
    </cfRule>
    <cfRule type="cellIs" dxfId="6626" priority="5309" operator="between">
      <formula>0.95</formula>
      <formula>1</formula>
    </cfRule>
    <cfRule type="cellIs" dxfId="6625" priority="5310" operator="lessThan">
      <formula>0.95</formula>
    </cfRule>
  </conditionalFormatting>
  <conditionalFormatting sqref="L98">
    <cfRule type="cellIs" dxfId="6624" priority="5302" operator="greaterThan">
      <formula>0.99</formula>
    </cfRule>
    <cfRule type="cellIs" dxfId="6623" priority="5303" operator="between">
      <formula>0.95</formula>
      <formula>1</formula>
    </cfRule>
    <cfRule type="cellIs" dxfId="6622" priority="5304" operator="lessThan">
      <formula>0.95</formula>
    </cfRule>
    <cfRule type="cellIs" dxfId="6621" priority="5305" operator="lessThan">
      <formula>0.95</formula>
    </cfRule>
    <cfRule type="cellIs" dxfId="6620" priority="5306" operator="lessThan">
      <formula>0.95</formula>
    </cfRule>
  </conditionalFormatting>
  <conditionalFormatting sqref="L98">
    <cfRule type="cellIs" dxfId="6619" priority="5296" operator="greaterThan">
      <formula>0.99</formula>
    </cfRule>
    <cfRule type="cellIs" dxfId="6618" priority="5297" operator="between">
      <formula>0.95</formula>
      <formula>1</formula>
    </cfRule>
    <cfRule type="cellIs" dxfId="6617" priority="5298" operator="lessThan">
      <formula>0.96</formula>
    </cfRule>
    <cfRule type="cellIs" dxfId="6616" priority="5299" operator="greaterThan">
      <formula>0.99</formula>
    </cfRule>
    <cfRule type="cellIs" dxfId="6615" priority="5300" operator="between">
      <formula>0.95</formula>
      <formula>1</formula>
    </cfRule>
    <cfRule type="cellIs" dxfId="6614" priority="5301" operator="greaterThan">
      <formula>0.99</formula>
    </cfRule>
  </conditionalFormatting>
  <conditionalFormatting sqref="L98">
    <cfRule type="cellIs" dxfId="6613" priority="5293" operator="greaterThan">
      <formula>0.99</formula>
    </cfRule>
    <cfRule type="cellIs" dxfId="6612" priority="5294" operator="between">
      <formula>0.95</formula>
      <formula>0.99</formula>
    </cfRule>
    <cfRule type="cellIs" dxfId="6611" priority="5295" operator="greaterThan">
      <formula>0.96</formula>
    </cfRule>
  </conditionalFormatting>
  <conditionalFormatting sqref="L98">
    <cfRule type="cellIs" dxfId="6610" priority="5283" operator="greaterThan">
      <formula>0.99</formula>
    </cfRule>
    <cfRule type="cellIs" dxfId="6609" priority="5284" operator="greaterThan">
      <formula>0.99</formula>
    </cfRule>
    <cfRule type="cellIs" dxfId="6608" priority="5285" operator="between">
      <formula>0.95</formula>
      <formula>1</formula>
    </cfRule>
    <cfRule type="cellIs" dxfId="6607" priority="5286" operator="lessThan">
      <formula>0.96</formula>
    </cfRule>
    <cfRule type="cellIs" dxfId="6606" priority="5287" operator="greaterThan">
      <formula>0.99</formula>
    </cfRule>
    <cfRule type="cellIs" dxfId="6605" priority="5288" operator="between">
      <formula>0.95</formula>
      <formula>1</formula>
    </cfRule>
    <cfRule type="cellIs" dxfId="6604" priority="5289" operator="lessThan">
      <formula>0.96</formula>
    </cfRule>
    <cfRule type="cellIs" dxfId="6603" priority="5290" operator="greaterThan">
      <formula>0.99</formula>
    </cfRule>
    <cfRule type="cellIs" dxfId="6602" priority="5291" operator="between">
      <formula>0.95</formula>
      <formula>1</formula>
    </cfRule>
    <cfRule type="cellIs" dxfId="6601" priority="5292" operator="lessThan">
      <formula>0.96</formula>
    </cfRule>
  </conditionalFormatting>
  <conditionalFormatting sqref="L98">
    <cfRule type="cellIs" dxfId="6600" priority="5278" operator="greaterThan">
      <formula>0.99</formula>
    </cfRule>
    <cfRule type="cellIs" dxfId="6599" priority="5279" operator="between">
      <formula>0.95</formula>
      <formula>1</formula>
    </cfRule>
    <cfRule type="cellIs" dxfId="6598" priority="5280" operator="lessThan">
      <formula>0.96</formula>
    </cfRule>
    <cfRule type="cellIs" dxfId="6597" priority="5281" operator="greaterThan">
      <formula>0.99</formula>
    </cfRule>
    <cfRule type="cellIs" dxfId="6596" priority="5282" operator="between">
      <formula>0.95</formula>
      <formula>1</formula>
    </cfRule>
  </conditionalFormatting>
  <conditionalFormatting sqref="L98">
    <cfRule type="cellIs" dxfId="6595" priority="5275" operator="greaterThan">
      <formula>0.99</formula>
    </cfRule>
    <cfRule type="cellIs" dxfId="6594" priority="5276" operator="between">
      <formula>0.95</formula>
      <formula>1</formula>
    </cfRule>
    <cfRule type="cellIs" dxfId="6593" priority="5277" operator="greaterThan">
      <formula>0.99</formula>
    </cfRule>
  </conditionalFormatting>
  <conditionalFormatting sqref="L98">
    <cfRule type="cellIs" dxfId="6592" priority="5267" operator="greaterThan">
      <formula>0.99</formula>
    </cfRule>
    <cfRule type="cellIs" dxfId="6591" priority="5268" operator="between">
      <formula>0.95</formula>
      <formula>1</formula>
    </cfRule>
    <cfRule type="cellIs" dxfId="6590" priority="5269" operator="lessThan">
      <formula>0.96</formula>
    </cfRule>
    <cfRule type="cellIs" dxfId="6589" priority="5270" operator="lessThan">
      <formula>0.96</formula>
    </cfRule>
    <cfRule type="cellIs" dxfId="6588" priority="5271" operator="greaterThan">
      <formula>0.99</formula>
    </cfRule>
    <cfRule type="cellIs" dxfId="6587" priority="5272" operator="greaterThan">
      <formula>0.99</formula>
    </cfRule>
    <cfRule type="cellIs" dxfId="6586" priority="5273" operator="between">
      <formula>0.95</formula>
      <formula>1</formula>
    </cfRule>
    <cfRule type="cellIs" dxfId="6585" priority="5274" operator="lessThan">
      <formula>0.96</formula>
    </cfRule>
  </conditionalFormatting>
  <conditionalFormatting sqref="L98">
    <cfRule type="cellIs" dxfId="6584" priority="5263" operator="lessThan">
      <formula>0.96</formula>
    </cfRule>
    <cfRule type="cellIs" dxfId="6583" priority="5264" operator="between">
      <formula>0.95</formula>
      <formula>0.99</formula>
    </cfRule>
    <cfRule type="cellIs" dxfId="6582" priority="5265" operator="between">
      <formula>0.95</formula>
      <formula>1</formula>
    </cfRule>
    <cfRule type="cellIs" dxfId="6581" priority="5266" operator="between">
      <formula>0.95</formula>
      <formula>0.99</formula>
    </cfRule>
  </conditionalFormatting>
  <conditionalFormatting sqref="L98">
    <cfRule type="cellIs" dxfId="6580" priority="5259" operator="greaterThan">
      <formula>0.99</formula>
    </cfRule>
    <cfRule type="cellIs" dxfId="6579" priority="5260" operator="between">
      <formula>0.95</formula>
      <formula>1</formula>
    </cfRule>
    <cfRule type="cellIs" dxfId="6578" priority="5261" operator="lessThan">
      <formula>0.96</formula>
    </cfRule>
    <cfRule type="cellIs" dxfId="6577" priority="5262" operator="lessThan">
      <formula>0.95</formula>
    </cfRule>
  </conditionalFormatting>
  <conditionalFormatting sqref="L98">
    <cfRule type="cellIs" dxfId="6576" priority="5255" operator="greaterThan">
      <formula>0.99</formula>
    </cfRule>
    <cfRule type="cellIs" dxfId="6575" priority="5256" operator="between">
      <formula>0.95</formula>
      <formula>1</formula>
    </cfRule>
    <cfRule type="cellIs" dxfId="6574" priority="5257" operator="lessThan">
      <formula>0.96</formula>
    </cfRule>
    <cfRule type="cellIs" dxfId="6573" priority="5258" operator="lessThan">
      <formula>0.96</formula>
    </cfRule>
  </conditionalFormatting>
  <conditionalFormatting sqref="L98">
    <cfRule type="cellIs" dxfId="6572" priority="5246" operator="greaterThan">
      <formula>0.99</formula>
    </cfRule>
    <cfRule type="cellIs" dxfId="6571" priority="5247" operator="between">
      <formula>0.95</formula>
      <formula>1</formula>
    </cfRule>
    <cfRule type="cellIs" dxfId="6570" priority="5248" operator="lessThan">
      <formula>0.96</formula>
    </cfRule>
    <cfRule type="cellIs" dxfId="6569" priority="5249" operator="greaterThan">
      <formula>0.99</formula>
    </cfRule>
    <cfRule type="cellIs" dxfId="6568" priority="5250" operator="between">
      <formula>0.95</formula>
      <formula>1</formula>
    </cfRule>
    <cfRule type="cellIs" dxfId="6567" priority="5251" operator="between">
      <formula>0.95</formula>
      <formula>0</formula>
    </cfRule>
    <cfRule type="cellIs" dxfId="6566" priority="5252" operator="greaterThan">
      <formula>0.99</formula>
    </cfRule>
    <cfRule type="cellIs" dxfId="6565" priority="5253" operator="between">
      <formula>0.95</formula>
      <formula>1</formula>
    </cfRule>
    <cfRule type="cellIs" dxfId="6564" priority="5254" operator="lessThan">
      <formula>0.96</formula>
    </cfRule>
  </conditionalFormatting>
  <conditionalFormatting sqref="L98">
    <cfRule type="cellIs" dxfId="6563" priority="5243" operator="greaterThan">
      <formula>0.95</formula>
    </cfRule>
    <cfRule type="cellIs" dxfId="6562" priority="5244" operator="between">
      <formula>0.95</formula>
      <formula>1</formula>
    </cfRule>
    <cfRule type="cellIs" dxfId="6561" priority="5245" operator="lessThan">
      <formula>0.96</formula>
    </cfRule>
  </conditionalFormatting>
  <conditionalFormatting sqref="L98">
    <cfRule type="cellIs" dxfId="6560" priority="5242" operator="greaterThan">
      <formula>0.99</formula>
    </cfRule>
  </conditionalFormatting>
  <conditionalFormatting sqref="L98">
    <cfRule type="cellIs" dxfId="6559" priority="5236" operator="greaterThan">
      <formula>0.99</formula>
    </cfRule>
    <cfRule type="cellIs" dxfId="6558" priority="5237" operator="between">
      <formula>0.95</formula>
      <formula>1</formula>
    </cfRule>
    <cfRule type="cellIs" dxfId="6557" priority="5238" operator="lessThan">
      <formula>0.96</formula>
    </cfRule>
    <cfRule type="cellIs" dxfId="6556" priority="5239" operator="lessThan">
      <formula>0.96</formula>
    </cfRule>
    <cfRule type="cellIs" dxfId="6555" priority="5240" operator="between">
      <formula>0.95</formula>
      <formula>1</formula>
    </cfRule>
    <cfRule type="cellIs" dxfId="6554" priority="5241" operator="lessThan">
      <formula>0.96</formula>
    </cfRule>
  </conditionalFormatting>
  <conditionalFormatting sqref="L98">
    <cfRule type="cellIs" dxfId="6553" priority="5229" operator="lessThan">
      <formula>0.96</formula>
    </cfRule>
    <cfRule type="cellIs" dxfId="6552" priority="5230" operator="greaterThan">
      <formula>0.99</formula>
    </cfRule>
    <cfRule type="cellIs" dxfId="6551" priority="5231" operator="greaterThan">
      <formula>0.99</formula>
    </cfRule>
    <cfRule type="cellIs" dxfId="6550" priority="5232" operator="between">
      <formula>0.95</formula>
      <formula>1</formula>
    </cfRule>
    <cfRule type="cellIs" dxfId="6549" priority="5233" operator="greaterThan">
      <formula>0.99</formula>
    </cfRule>
    <cfRule type="cellIs" dxfId="6548" priority="5234" operator="between">
      <formula>0.95</formula>
      <formula>1</formula>
    </cfRule>
    <cfRule type="cellIs" dxfId="6547" priority="5235" operator="lessThan">
      <formula>0.96</formula>
    </cfRule>
  </conditionalFormatting>
  <conditionalFormatting sqref="L98">
    <cfRule type="cellIs" dxfId="6546" priority="5227" operator="lessThan">
      <formula>0.96</formula>
    </cfRule>
    <cfRule type="cellIs" dxfId="6545" priority="5228" operator="lessThan">
      <formula>0.96</formula>
    </cfRule>
  </conditionalFormatting>
  <conditionalFormatting sqref="L98">
    <cfRule type="cellIs" dxfId="6544" priority="5220" operator="lessThan">
      <formula>0.96</formula>
    </cfRule>
    <cfRule type="cellIs" dxfId="6543" priority="5221" operator="greaterThan">
      <formula>0.99</formula>
    </cfRule>
    <cfRule type="cellIs" dxfId="6542" priority="5222" operator="between">
      <formula>0.95</formula>
      <formula>1</formula>
    </cfRule>
    <cfRule type="cellIs" dxfId="6541" priority="5223" operator="lessThan">
      <formula>0.96</formula>
    </cfRule>
    <cfRule type="cellIs" dxfId="6540" priority="5224" operator="greaterThan">
      <formula>0.99</formula>
    </cfRule>
    <cfRule type="cellIs" dxfId="6539" priority="5225" operator="between">
      <formula>0.95</formula>
      <formula>1</formula>
    </cfRule>
    <cfRule type="cellIs" dxfId="6538" priority="5226" operator="lessThan">
      <formula>0.96</formula>
    </cfRule>
  </conditionalFormatting>
  <conditionalFormatting sqref="L98">
    <cfRule type="cellIs" dxfId="6537" priority="5216" operator="between">
      <formula>0.95</formula>
      <formula>1</formula>
    </cfRule>
    <cfRule type="cellIs" dxfId="6536" priority="5217" operator="greaterThan">
      <formula>0.99</formula>
    </cfRule>
    <cfRule type="cellIs" dxfId="6535" priority="5218" operator="between">
      <formula>0.95</formula>
      <formula>1</formula>
    </cfRule>
    <cfRule type="cellIs" dxfId="6534" priority="5219" operator="lessThan">
      <formula>0.96</formula>
    </cfRule>
  </conditionalFormatting>
  <conditionalFormatting sqref="L98">
    <cfRule type="cellIs" dxfId="6533" priority="5213" operator="greaterThan">
      <formula>0.99</formula>
    </cfRule>
    <cfRule type="cellIs" dxfId="6532" priority="5214" operator="greaterThan">
      <formula>0.99</formula>
    </cfRule>
    <cfRule type="cellIs" dxfId="6531" priority="5215" operator="lessThan">
      <formula>0.96</formula>
    </cfRule>
  </conditionalFormatting>
  <conditionalFormatting sqref="L98">
    <cfRule type="cellIs" dxfId="6530" priority="5212" operator="between">
      <formula>0.99</formula>
      <formula>1</formula>
    </cfRule>
  </conditionalFormatting>
  <conditionalFormatting sqref="L98">
    <cfRule type="cellIs" dxfId="6529" priority="5210" operator="greaterThan">
      <formula>0</formula>
    </cfRule>
    <cfRule type="cellIs" dxfId="6528" priority="5211" operator="lessThan">
      <formula>0</formula>
    </cfRule>
  </conditionalFormatting>
  <conditionalFormatting sqref="L98">
    <cfRule type="cellIs" dxfId="6527" priority="5208" operator="greaterThan">
      <formula>0.99</formula>
    </cfRule>
    <cfRule type="cellIs" dxfId="6526" priority="5209" operator="greaterThan">
      <formula>0.99</formula>
    </cfRule>
  </conditionalFormatting>
  <conditionalFormatting sqref="L98">
    <cfRule type="cellIs" dxfId="6525" priority="5200" operator="greaterThan">
      <formula>0.99</formula>
    </cfRule>
    <cfRule type="cellIs" dxfId="6524" priority="5201" operator="between">
      <formula>0.95</formula>
      <formula>1</formula>
    </cfRule>
    <cfRule type="cellIs" dxfId="6523" priority="5202" operator="greaterThan">
      <formula>0.99</formula>
    </cfRule>
    <cfRule type="cellIs" dxfId="6522" priority="5203" operator="between">
      <formula>0.95</formula>
      <formula>1</formula>
    </cfRule>
    <cfRule type="cellIs" dxfId="6521" priority="5204" operator="lessThan">
      <formula>0.96</formula>
    </cfRule>
    <cfRule type="cellIs" dxfId="6520" priority="5205" operator="greaterThan">
      <formula>0.99</formula>
    </cfRule>
    <cfRule type="cellIs" dxfId="6519" priority="5206" operator="between">
      <formula>0.95</formula>
      <formula>1</formula>
    </cfRule>
    <cfRule type="cellIs" dxfId="6518" priority="5207" operator="lessThan">
      <formula>0.96</formula>
    </cfRule>
  </conditionalFormatting>
  <conditionalFormatting sqref="L98">
    <cfRule type="cellIs" dxfId="6517" priority="5198" operator="between">
      <formula>0.95</formula>
      <formula>1</formula>
    </cfRule>
    <cfRule type="cellIs" dxfId="6516" priority="5199" operator="lessThan">
      <formula>0.96</formula>
    </cfRule>
  </conditionalFormatting>
  <conditionalFormatting sqref="L98">
    <cfRule type="cellIs" dxfId="6515" priority="5191" operator="greaterThan">
      <formula>0.99</formula>
    </cfRule>
    <cfRule type="cellIs" dxfId="6514" priority="5192" operator="greaterThan">
      <formula>0.99</formula>
    </cfRule>
    <cfRule type="cellIs" dxfId="6513" priority="5193" operator="between">
      <formula>0.95</formula>
      <formula>1</formula>
    </cfRule>
    <cfRule type="cellIs" dxfId="6512" priority="5194" operator="lessThan">
      <formula>0.96</formula>
    </cfRule>
    <cfRule type="cellIs" dxfId="6511" priority="5195" operator="greaterThan">
      <formula>0.99</formula>
    </cfRule>
    <cfRule type="cellIs" dxfId="6510" priority="5196" operator="between">
      <formula>0.95</formula>
      <formula>1</formula>
    </cfRule>
    <cfRule type="cellIs" dxfId="6509" priority="5197" operator="lessThan">
      <formula>0.96</formula>
    </cfRule>
  </conditionalFormatting>
  <conditionalFormatting sqref="L98">
    <cfRule type="cellIs" dxfId="6508" priority="5183" operator="greaterThan">
      <formula>0.99</formula>
    </cfRule>
    <cfRule type="cellIs" dxfId="6507" priority="5184" operator="between">
      <formula>0.95</formula>
      <formula>1</formula>
    </cfRule>
    <cfRule type="cellIs" dxfId="6506" priority="5185" operator="lessThan">
      <formula>0.96</formula>
    </cfRule>
    <cfRule type="cellIs" dxfId="6505" priority="5186" operator="lessThan">
      <formula>0.96</formula>
    </cfRule>
    <cfRule type="cellIs" dxfId="6504" priority="5187" operator="greaterThan">
      <formula>0.99</formula>
    </cfRule>
    <cfRule type="cellIs" dxfId="6503" priority="5188" operator="between">
      <formula>0.95</formula>
      <formula>1</formula>
    </cfRule>
    <cfRule type="cellIs" dxfId="6502" priority="5189" operator="lessThan">
      <formula>0.96</formula>
    </cfRule>
    <cfRule type="cellIs" dxfId="6501" priority="5190" operator="greaterThan">
      <formula>0.99</formula>
    </cfRule>
  </conditionalFormatting>
  <conditionalFormatting sqref="L98">
    <cfRule type="cellIs" dxfId="6500" priority="5179" operator="greaterThan">
      <formula>0.99</formula>
    </cfRule>
    <cfRule type="cellIs" dxfId="6499" priority="5180" operator="greaterThan">
      <formula>0.99</formula>
    </cfRule>
    <cfRule type="cellIs" dxfId="6498" priority="5181" operator="between">
      <formula>0.95</formula>
      <formula>1</formula>
    </cfRule>
    <cfRule type="cellIs" dxfId="6497" priority="5182" operator="lessThan">
      <formula>0.96</formula>
    </cfRule>
  </conditionalFormatting>
  <conditionalFormatting sqref="L98">
    <cfRule type="cellIs" dxfId="6496" priority="5178" operator="greaterThan">
      <formula>0.99</formula>
    </cfRule>
  </conditionalFormatting>
  <conditionalFormatting sqref="L98">
    <cfRule type="cellIs" dxfId="6495" priority="5174" operator="greaterThan">
      <formula>0.99</formula>
    </cfRule>
    <cfRule type="cellIs" dxfId="6494" priority="5175" operator="between">
      <formula>0.95</formula>
      <formula>1</formula>
    </cfRule>
    <cfRule type="cellIs" dxfId="6493" priority="5176" operator="lessThan">
      <formula>0.96</formula>
    </cfRule>
    <cfRule type="cellIs" dxfId="6492" priority="5177" operator="greaterThan">
      <formula>0.96</formula>
    </cfRule>
  </conditionalFormatting>
  <conditionalFormatting sqref="L98">
    <cfRule type="cellIs" dxfId="6491" priority="5167" operator="greaterThan">
      <formula>0.99</formula>
    </cfRule>
    <cfRule type="cellIs" dxfId="6490" priority="5168" operator="between">
      <formula>0.95</formula>
      <formula>1</formula>
    </cfRule>
    <cfRule type="cellIs" dxfId="6489" priority="5169" operator="lessThan">
      <formula>0.96</formula>
    </cfRule>
    <cfRule type="cellIs" dxfId="6488" priority="5170" operator="lessThan">
      <formula>0.96</formula>
    </cfRule>
    <cfRule type="cellIs" dxfId="6487" priority="5171" operator="greaterThan">
      <formula>0.99</formula>
    </cfRule>
    <cfRule type="cellIs" dxfId="6486" priority="5172" operator="between">
      <formula>0.95</formula>
      <formula>1</formula>
    </cfRule>
    <cfRule type="cellIs" dxfId="6485" priority="5173" operator="lessThan">
      <formula>0.96</formula>
    </cfRule>
  </conditionalFormatting>
  <conditionalFormatting sqref="L98">
    <cfRule type="cellIs" dxfId="6484" priority="5162" operator="between">
      <formula>0.96</formula>
      <formula>1</formula>
    </cfRule>
    <cfRule type="cellIs" dxfId="6483" priority="5163" operator="lessThan">
      <formula>0.99</formula>
    </cfRule>
    <cfRule type="cellIs" dxfId="6482" priority="5164" operator="greaterThan">
      <formula>0.99</formula>
    </cfRule>
    <cfRule type="cellIs" dxfId="6481" priority="5165" operator="lessThan">
      <formula>0.99</formula>
    </cfRule>
    <cfRule type="cellIs" dxfId="6480" priority="5166" operator="greaterThan">
      <formula>0.99</formula>
    </cfRule>
  </conditionalFormatting>
  <conditionalFormatting sqref="L98">
    <cfRule type="cellIs" dxfId="6479" priority="5157" operator="between">
      <formula>0.95</formula>
      <formula>1</formula>
    </cfRule>
    <cfRule type="cellIs" dxfId="6478" priority="5158" operator="lessThan">
      <formula>0.96</formula>
    </cfRule>
    <cfRule type="cellIs" dxfId="6477" priority="5159" operator="greaterThan">
      <formula>0.99</formula>
    </cfRule>
    <cfRule type="cellIs" dxfId="6476" priority="5160" operator="between">
      <formula>0.95</formula>
      <formula>1</formula>
    </cfRule>
    <cfRule type="cellIs" dxfId="6475" priority="5161" operator="lessThan">
      <formula>0.96</formula>
    </cfRule>
  </conditionalFormatting>
  <conditionalFormatting sqref="L98">
    <cfRule type="cellIs" dxfId="6474" priority="5155" operator="greaterThan">
      <formula>0.99</formula>
    </cfRule>
    <cfRule type="cellIs" dxfId="6473" priority="5156" operator="between">
      <formula>0.95</formula>
      <formula>1</formula>
    </cfRule>
  </conditionalFormatting>
  <conditionalFormatting sqref="L98">
    <cfRule type="cellIs" dxfId="6472" priority="5154" operator="lessThan">
      <formula>0.96</formula>
    </cfRule>
  </conditionalFormatting>
  <conditionalFormatting sqref="L98">
    <cfRule type="top10" dxfId="6471" priority="5148" rank="10"/>
    <cfRule type="cellIs" dxfId="6470" priority="5149" operator="greaterThan">
      <formula>0.99</formula>
    </cfRule>
    <cfRule type="top10" dxfId="6469" priority="5150" rank="10"/>
    <cfRule type="cellIs" dxfId="6468" priority="5151" operator="lessThan">
      <formula>0.96</formula>
    </cfRule>
    <cfRule type="top10" dxfId="6467" priority="5152" percent="1" rank="99"/>
    <cfRule type="cellIs" dxfId="6466" priority="5153" operator="lessThan">
      <formula>0.96</formula>
    </cfRule>
  </conditionalFormatting>
  <conditionalFormatting sqref="L98">
    <cfRule type="top10" dxfId="6465" priority="5147" rank="10"/>
  </conditionalFormatting>
  <conditionalFormatting sqref="L98">
    <cfRule type="cellIs" dxfId="6464" priority="5142" operator="greaterThan">
      <formula>0.99</formula>
    </cfRule>
    <cfRule type="cellIs" dxfId="6463" priority="5143" operator="between">
      <formula>0.95</formula>
      <formula>1</formula>
    </cfRule>
    <cfRule type="cellIs" dxfId="6462" priority="5144" operator="lessThan">
      <formula>0.96</formula>
    </cfRule>
    <cfRule type="cellIs" dxfId="6461" priority="5145" operator="lessThan">
      <formula>0.96</formula>
    </cfRule>
    <cfRule type="top10" dxfId="6460" priority="5146" percent="1" rank="10"/>
  </conditionalFormatting>
  <conditionalFormatting sqref="L98">
    <cfRule type="cellIs" dxfId="6459" priority="5133" operator="lessThan">
      <formula>1</formula>
    </cfRule>
    <cfRule type="cellIs" dxfId="6458" priority="5134" operator="between">
      <formula>0.95</formula>
      <formula>1</formula>
    </cfRule>
    <cfRule type="cellIs" dxfId="6457" priority="5135" operator="lessThan">
      <formula>0.96</formula>
    </cfRule>
    <cfRule type="cellIs" dxfId="6456" priority="5136" operator="between">
      <formula>0.95</formula>
      <formula>1</formula>
    </cfRule>
    <cfRule type="cellIs" dxfId="6455" priority="5137" operator="between">
      <formula>0.95</formula>
      <formula>1</formula>
    </cfRule>
    <cfRule type="top10" dxfId="6454" priority="5138" percent="1" rank="10"/>
    <cfRule type="top10" dxfId="6453" priority="5139" percent="1" rank="10"/>
    <cfRule type="cellIs" dxfId="6452" priority="5140" operator="lessThan">
      <formula>0.96</formula>
    </cfRule>
    <cfRule type="top10" dxfId="6451" priority="5141" percent="1" rank="10"/>
  </conditionalFormatting>
  <conditionalFormatting sqref="L98">
    <cfRule type="top10" dxfId="6450" priority="5130" percent="1" rank="10"/>
    <cfRule type="cellIs" dxfId="6449" priority="5131" operator="lessThan">
      <formula>0.96</formula>
    </cfRule>
    <cfRule type="top10" dxfId="6448" priority="5132" percent="1" rank="10"/>
  </conditionalFormatting>
  <conditionalFormatting sqref="L98">
    <cfRule type="top10" dxfId="6447" priority="5129" rank="10"/>
  </conditionalFormatting>
  <conditionalFormatting sqref="L98">
    <cfRule type="top10" dxfId="6446" priority="5126" rank="10"/>
    <cfRule type="top10" dxfId="6445" priority="5127" rank="10"/>
    <cfRule type="top10" dxfId="6444" priority="5128" rank="10"/>
  </conditionalFormatting>
  <conditionalFormatting sqref="L98">
    <cfRule type="cellIs" dxfId="6443" priority="5118" operator="between">
      <formula>0.95</formula>
      <formula>1</formula>
    </cfRule>
    <cfRule type="cellIs" dxfId="6442" priority="5119" operator="lessThan">
      <formula>0.96</formula>
    </cfRule>
    <cfRule type="cellIs" dxfId="6441" priority="5120" operator="between">
      <formula>0.95</formula>
      <formula>1</formula>
    </cfRule>
    <cfRule type="cellIs" dxfId="6440" priority="5121" operator="between">
      <formula>0.95</formula>
      <formula>1</formula>
    </cfRule>
    <cfRule type="top10" dxfId="6439" priority="5122" percent="1" rank="10"/>
    <cfRule type="top10" dxfId="6438" priority="5123" percent="1" rank="10"/>
    <cfRule type="cellIs" dxfId="6437" priority="5124" operator="lessThan">
      <formula>0.96</formula>
    </cfRule>
    <cfRule type="top10" dxfId="6436" priority="5125" percent="1" rank="10"/>
  </conditionalFormatting>
  <conditionalFormatting sqref="L98">
    <cfRule type="top10" dxfId="6435" priority="5109" rank="10"/>
    <cfRule type="top10" dxfId="6434" priority="5110" rank="10"/>
    <cfRule type="cellIs" dxfId="6433" priority="5111" operator="lessThan">
      <formula>0.96</formula>
    </cfRule>
    <cfRule type="cellIs" dxfId="6432" priority="5112" operator="between">
      <formula>0.95</formula>
      <formula>1</formula>
    </cfRule>
    <cfRule type="cellIs" dxfId="6431" priority="5113" operator="between">
      <formula>0.95</formula>
      <formula>1</formula>
    </cfRule>
    <cfRule type="top10" dxfId="6430" priority="5114" percent="1" rank="10"/>
    <cfRule type="top10" dxfId="6429" priority="5115" percent="1" rank="10"/>
    <cfRule type="cellIs" dxfId="6428" priority="5116" operator="lessThan">
      <formula>0.96</formula>
    </cfRule>
    <cfRule type="top10" dxfId="6427" priority="5117" percent="1" rank="10"/>
  </conditionalFormatting>
  <conditionalFormatting sqref="L98">
    <cfRule type="cellIs" dxfId="6426" priority="5102" operator="lessThan">
      <formula>0.96</formula>
    </cfRule>
    <cfRule type="cellIs" dxfId="6425" priority="5103" operator="between">
      <formula>0.95</formula>
      <formula>1</formula>
    </cfRule>
    <cfRule type="cellIs" dxfId="6424" priority="5104" operator="between">
      <formula>0.95</formula>
      <formula>1</formula>
    </cfRule>
    <cfRule type="top10" dxfId="6423" priority="5105" percent="1" rank="10"/>
    <cfRule type="top10" dxfId="6422" priority="5106" percent="1" rank="10"/>
    <cfRule type="cellIs" dxfId="6421" priority="5107" operator="lessThan">
      <formula>0.96</formula>
    </cfRule>
    <cfRule type="top10" dxfId="6420" priority="5108" percent="1" rank="10"/>
  </conditionalFormatting>
  <conditionalFormatting sqref="L98">
    <cfRule type="top10" dxfId="6419" priority="5099" percent="1" rank="10"/>
    <cfRule type="top10" dxfId="6418" priority="5100" rank="10"/>
    <cfRule type="top10" dxfId="6417" priority="5101" percent="1" rank="10"/>
  </conditionalFormatting>
  <conditionalFormatting sqref="L98">
    <cfRule type="top10" dxfId="6416" priority="5097" rank="10"/>
    <cfRule type="top10" dxfId="6415" priority="5098" rank="10"/>
  </conditionalFormatting>
  <conditionalFormatting sqref="L98">
    <cfRule type="top10" dxfId="6414" priority="5087" rank="10"/>
    <cfRule type="top10" dxfId="6413" priority="5088" rank="10"/>
    <cfRule type="cellIs" dxfId="6412" priority="5089" operator="between">
      <formula>0.95</formula>
      <formula>1</formula>
    </cfRule>
    <cfRule type="cellIs" dxfId="6411" priority="5090" operator="lessThan">
      <formula>0.96</formula>
    </cfRule>
    <cfRule type="cellIs" dxfId="6410" priority="5091" operator="between">
      <formula>0.95</formula>
      <formula>1</formula>
    </cfRule>
    <cfRule type="cellIs" dxfId="6409" priority="5092" operator="between">
      <formula>0.95</formula>
      <formula>1</formula>
    </cfRule>
    <cfRule type="top10" dxfId="6408" priority="5093" percent="1" rank="10"/>
    <cfRule type="top10" dxfId="6407" priority="5094" percent="1" rank="10"/>
    <cfRule type="cellIs" dxfId="6406" priority="5095" operator="lessThan">
      <formula>0.96</formula>
    </cfRule>
    <cfRule type="top10" dxfId="6405" priority="5096" percent="1" rank="10"/>
  </conditionalFormatting>
  <conditionalFormatting sqref="L98">
    <cfRule type="top10" dxfId="6404" priority="5079" rank="10"/>
    <cfRule type="cellIs" dxfId="6403" priority="5080" operator="lessThan">
      <formula>0.96</formula>
    </cfRule>
    <cfRule type="cellIs" dxfId="6402" priority="5081" operator="between">
      <formula>0.95</formula>
      <formula>1</formula>
    </cfRule>
    <cfRule type="cellIs" dxfId="6401" priority="5082" operator="between">
      <formula>0.95</formula>
      <formula>1</formula>
    </cfRule>
    <cfRule type="top10" dxfId="6400" priority="5083" percent="1" rank="10"/>
    <cfRule type="top10" dxfId="6399" priority="5084" percent="1" rank="10"/>
    <cfRule type="cellIs" dxfId="6398" priority="5085" operator="lessThan">
      <formula>0.96</formula>
    </cfRule>
    <cfRule type="top10" dxfId="6397" priority="5086" percent="1" rank="10"/>
  </conditionalFormatting>
  <conditionalFormatting sqref="L98">
    <cfRule type="top10" dxfId="6396" priority="5066" rank="10"/>
    <cfRule type="cellIs" dxfId="6395" priority="5067" operator="lessThan">
      <formula>0.99</formula>
    </cfRule>
    <cfRule type="top10" dxfId="6394" priority="5068" rank="10"/>
    <cfRule type="cellIs" dxfId="6393" priority="5069" operator="greaterThan">
      <formula>0.99</formula>
    </cfRule>
    <cfRule type="top10" dxfId="6392" priority="5070" percent="1" rank="10"/>
    <cfRule type="top10" dxfId="6391" priority="5071" rank="10"/>
    <cfRule type="cellIs" dxfId="6390" priority="5072" operator="lessThan">
      <formula>0.96</formula>
    </cfRule>
    <cfRule type="cellIs" dxfId="6389" priority="5073" operator="between">
      <formula>0.95</formula>
      <formula>1</formula>
    </cfRule>
    <cfRule type="cellIs" dxfId="6388" priority="5074" operator="between">
      <formula>0.95</formula>
      <formula>1</formula>
    </cfRule>
    <cfRule type="top10" dxfId="6387" priority="5075" percent="1" rank="10"/>
    <cfRule type="top10" dxfId="6386" priority="5076" percent="1" rank="10"/>
    <cfRule type="cellIs" dxfId="6385" priority="5077" operator="lessThan">
      <formula>0.96</formula>
    </cfRule>
    <cfRule type="top10" dxfId="6384" priority="5078" percent="1" rank="10"/>
  </conditionalFormatting>
  <conditionalFormatting sqref="L98">
    <cfRule type="top10" dxfId="6383" priority="5052" rank="10"/>
    <cfRule type="top10" dxfId="6382" priority="5053" rank="10"/>
    <cfRule type="cellIs" dxfId="6381" priority="5054" operator="lessThan">
      <formula>0.99</formula>
    </cfRule>
    <cfRule type="top10" dxfId="6380" priority="5055" rank="10"/>
    <cfRule type="cellIs" dxfId="6379" priority="5056" operator="greaterThan">
      <formula>0.99</formula>
    </cfRule>
    <cfRule type="top10" dxfId="6378" priority="5057" percent="1" rank="10"/>
    <cfRule type="top10" dxfId="6377" priority="5058" rank="10"/>
    <cfRule type="cellIs" dxfId="6376" priority="5059" operator="lessThan">
      <formula>0.96</formula>
    </cfRule>
    <cfRule type="cellIs" dxfId="6375" priority="5060" operator="between">
      <formula>0.95</formula>
      <formula>1</formula>
    </cfRule>
    <cfRule type="cellIs" dxfId="6374" priority="5061" operator="between">
      <formula>0.95</formula>
      <formula>1</formula>
    </cfRule>
    <cfRule type="top10" dxfId="6373" priority="5062" percent="1" rank="10"/>
    <cfRule type="top10" dxfId="6372" priority="5063" percent="1" rank="10"/>
    <cfRule type="cellIs" dxfId="6371" priority="5064" operator="lessThan">
      <formula>0.96</formula>
    </cfRule>
    <cfRule type="top10" dxfId="6370" priority="5065" percent="1" rank="10"/>
  </conditionalFormatting>
  <conditionalFormatting sqref="L98">
    <cfRule type="cellIs" dxfId="6369" priority="5049" operator="between">
      <formula>0.95</formula>
      <formula>1</formula>
    </cfRule>
    <cfRule type="cellIs" dxfId="6368" priority="5050" operator="between">
      <formula>0.95</formula>
      <formula>1</formula>
    </cfRule>
    <cfRule type="top10" dxfId="6367" priority="5051" rank="10"/>
  </conditionalFormatting>
  <conditionalFormatting sqref="L98">
    <cfRule type="cellIs" dxfId="6366" priority="5040" operator="between">
      <formula>0.95</formula>
      <formula>1</formula>
    </cfRule>
    <cfRule type="cellIs" dxfId="6365" priority="5041" operator="between">
      <formula>0.95</formula>
      <formula>1</formula>
    </cfRule>
    <cfRule type="cellIs" dxfId="6364" priority="5042" operator="lessThan">
      <formula>0.96</formula>
    </cfRule>
    <cfRule type="cellIs" dxfId="6363" priority="5043" operator="between">
      <formula>0.95</formula>
      <formula>1</formula>
    </cfRule>
    <cfRule type="cellIs" dxfId="6362" priority="5044" operator="between">
      <formula>0.95</formula>
      <formula>1</formula>
    </cfRule>
    <cfRule type="top10" dxfId="6361" priority="5045" percent="1" rank="10"/>
    <cfRule type="top10" dxfId="6360" priority="5046" percent="1" rank="10"/>
    <cfRule type="cellIs" dxfId="6359" priority="5047" operator="lessThan">
      <formula>0.96</formula>
    </cfRule>
    <cfRule type="top10" dxfId="6358" priority="5048" percent="1" rank="10"/>
  </conditionalFormatting>
  <conditionalFormatting sqref="L98">
    <cfRule type="top10" dxfId="6357" priority="5030" rank="10"/>
    <cfRule type="top10" dxfId="6356" priority="5031" rank="10"/>
    <cfRule type="top10" dxfId="6355" priority="5032" rank="10"/>
    <cfRule type="cellIs" dxfId="6354" priority="5033" operator="lessThan">
      <formula>0.96</formula>
    </cfRule>
    <cfRule type="cellIs" dxfId="6353" priority="5034" operator="between">
      <formula>0.95</formula>
      <formula>1</formula>
    </cfRule>
    <cfRule type="cellIs" dxfId="6352" priority="5035" operator="between">
      <formula>0.95</formula>
      <formula>1</formula>
    </cfRule>
    <cfRule type="top10" dxfId="6351" priority="5036" percent="1" rank="10"/>
    <cfRule type="top10" dxfId="6350" priority="5037" percent="1" rank="10"/>
    <cfRule type="cellIs" dxfId="6349" priority="5038" operator="lessThan">
      <formula>0.96</formula>
    </cfRule>
    <cfRule type="top10" dxfId="6348" priority="5039" percent="1" rank="10"/>
  </conditionalFormatting>
  <conditionalFormatting sqref="L98">
    <cfRule type="top10" dxfId="6347" priority="5015" percent="1" rank="10"/>
    <cfRule type="top10" dxfId="6346" priority="5016" rank="10"/>
    <cfRule type="top10" dxfId="6345" priority="5017" rank="10"/>
    <cfRule type="cellIs" dxfId="6344" priority="5018" operator="lessThan">
      <formula>0.99</formula>
    </cfRule>
    <cfRule type="top10" dxfId="6343" priority="5019" rank="10"/>
    <cfRule type="cellIs" dxfId="6342" priority="5020" operator="greaterThan">
      <formula>0.99</formula>
    </cfRule>
    <cfRule type="top10" dxfId="6341" priority="5021" percent="1" rank="10"/>
    <cfRule type="top10" dxfId="6340" priority="5022" rank="10"/>
    <cfRule type="cellIs" dxfId="6339" priority="5023" operator="lessThan">
      <formula>0.96</formula>
    </cfRule>
    <cfRule type="cellIs" dxfId="6338" priority="5024" operator="between">
      <formula>0.95</formula>
      <formula>1</formula>
    </cfRule>
    <cfRule type="cellIs" dxfId="6337" priority="5025" operator="between">
      <formula>0.95</formula>
      <formula>1</formula>
    </cfRule>
    <cfRule type="top10" dxfId="6336" priority="5026" percent="1" rank="10"/>
    <cfRule type="top10" dxfId="6335" priority="5027" percent="1" rank="10"/>
    <cfRule type="cellIs" dxfId="6334" priority="5028" operator="lessThan">
      <formula>0.96</formula>
    </cfRule>
    <cfRule type="top10" dxfId="6333" priority="5029" percent="1" rank="10"/>
  </conditionalFormatting>
  <conditionalFormatting sqref="L98">
    <cfRule type="top10" dxfId="6332" priority="5014" percent="1" rank="10"/>
  </conditionalFormatting>
  <conditionalFormatting sqref="L98">
    <cfRule type="top10" dxfId="6331" priority="5012" rank="10"/>
    <cfRule type="top10" dxfId="6330" priority="5013" percent="1" rank="10"/>
  </conditionalFormatting>
  <conditionalFormatting sqref="L98">
    <cfRule type="top10" dxfId="6329" priority="5008" percent="1" rank="10"/>
    <cfRule type="cellIs" dxfId="6328" priority="5009" operator="lessThan">
      <formula>0.96</formula>
    </cfRule>
    <cfRule type="top10" dxfId="6327" priority="5010" rank="10"/>
    <cfRule type="top10" dxfId="6326" priority="5011" percent="1" rank="10"/>
  </conditionalFormatting>
  <conditionalFormatting sqref="L98">
    <cfRule type="top10" dxfId="6325" priority="5002" percent="1" rank="10"/>
    <cfRule type="cellIs" dxfId="6324" priority="5003" operator="between">
      <formula>0.95</formula>
      <formula>1</formula>
    </cfRule>
    <cfRule type="top10" dxfId="6323" priority="5004" percent="1" rank="10"/>
    <cfRule type="cellIs" dxfId="6322" priority="5005" operator="lessThan">
      <formula>0.96</formula>
    </cfRule>
    <cfRule type="top10" dxfId="6321" priority="5006" rank="10"/>
    <cfRule type="top10" dxfId="6320" priority="5007" percent="1" rank="10"/>
  </conditionalFormatting>
  <conditionalFormatting sqref="L98">
    <cfRule type="cellIs" dxfId="6319" priority="4997" operator="between">
      <formula>0.95</formula>
      <formula>1</formula>
    </cfRule>
    <cfRule type="top10" dxfId="6318" priority="4998" percent="1" rank="10"/>
    <cfRule type="cellIs" dxfId="6317" priority="4999" operator="lessThan">
      <formula>0.96</formula>
    </cfRule>
    <cfRule type="top10" dxfId="6316" priority="5000" rank="10"/>
    <cfRule type="top10" dxfId="6315" priority="5001" percent="1" rank="10"/>
  </conditionalFormatting>
  <conditionalFormatting sqref="L98">
    <cfRule type="top10" dxfId="6314" priority="4980" percent="1" rank="10"/>
    <cfRule type="top10" dxfId="6313" priority="4981" percent="1" rank="10"/>
    <cfRule type="cellIs" dxfId="6312" priority="4982" operator="between">
      <formula>0.95</formula>
      <formula>1</formula>
    </cfRule>
    <cfRule type="top10" dxfId="6311" priority="4983" rank="10"/>
    <cfRule type="top10" dxfId="6310" priority="4984" rank="10"/>
    <cfRule type="cellIs" dxfId="6309" priority="4985" operator="lessThan">
      <formula>0.99</formula>
    </cfRule>
    <cfRule type="top10" dxfId="6308" priority="4986" rank="10"/>
    <cfRule type="cellIs" dxfId="6307" priority="4987" operator="greaterThan">
      <formula>0.99</formula>
    </cfRule>
    <cfRule type="top10" dxfId="6306" priority="4988" percent="1" rank="10"/>
    <cfRule type="top10" dxfId="6305" priority="4989" rank="10"/>
    <cfRule type="cellIs" dxfId="6304" priority="4990" operator="lessThan">
      <formula>0.96</formula>
    </cfRule>
    <cfRule type="cellIs" dxfId="6303" priority="4991" operator="between">
      <formula>0.95</formula>
      <formula>1</formula>
    </cfRule>
    <cfRule type="cellIs" dxfId="6302" priority="4992" operator="between">
      <formula>0.95</formula>
      <formula>1</formula>
    </cfRule>
    <cfRule type="top10" dxfId="6301" priority="4993" percent="1" rank="10"/>
    <cfRule type="top10" dxfId="6300" priority="4994" percent="1" rank="10"/>
    <cfRule type="cellIs" dxfId="6299" priority="4995" operator="lessThan">
      <formula>0.96</formula>
    </cfRule>
    <cfRule type="top10" dxfId="6298" priority="4996" percent="1" rank="10"/>
  </conditionalFormatting>
  <conditionalFormatting sqref="L98">
    <cfRule type="top10" dxfId="6297" priority="4978" percent="1" rank="10"/>
    <cfRule type="top10" dxfId="6296" priority="4979" percent="1" rank="10"/>
  </conditionalFormatting>
  <conditionalFormatting sqref="L98">
    <cfRule type="cellIs" dxfId="6295" priority="4972" operator="between">
      <formula>0.95</formula>
      <formula>1</formula>
    </cfRule>
    <cfRule type="cellIs" dxfId="6294" priority="4973" operator="between">
      <formula>0.95</formula>
      <formula>1</formula>
    </cfRule>
    <cfRule type="top10" dxfId="6293" priority="4974" percent="1" rank="10"/>
    <cfRule type="cellIs" dxfId="6292" priority="4975" operator="lessThan">
      <formula>0.96</formula>
    </cfRule>
    <cfRule type="top10" dxfId="6291" priority="4976" rank="10"/>
    <cfRule type="top10" dxfId="6290" priority="4977" percent="1" rank="10"/>
  </conditionalFormatting>
  <conditionalFormatting sqref="L98">
    <cfRule type="top10" dxfId="6289" priority="4956" percent="1" rank="10"/>
    <cfRule type="cellIs" dxfId="6288" priority="4957" operator="greaterThan">
      <formula>0.99</formula>
    </cfRule>
    <cfRule type="top10" dxfId="6287" priority="4958" rank="10"/>
    <cfRule type="top10" dxfId="6286" priority="4959" rank="10"/>
    <cfRule type="cellIs" dxfId="6285" priority="4960" operator="lessThan">
      <formula>0.99</formula>
    </cfRule>
    <cfRule type="top10" dxfId="6284" priority="4961" rank="10"/>
    <cfRule type="cellIs" dxfId="6283" priority="4962" operator="greaterThan">
      <formula>0.99</formula>
    </cfRule>
    <cfRule type="top10" dxfId="6282" priority="4963" percent="1" rank="10"/>
    <cfRule type="top10" dxfId="6281" priority="4964" rank="10"/>
    <cfRule type="cellIs" dxfId="6280" priority="4965" operator="lessThan">
      <formula>0.96</formula>
    </cfRule>
    <cfRule type="cellIs" dxfId="6279" priority="4966" operator="between">
      <formula>0.95</formula>
      <formula>1</formula>
    </cfRule>
    <cfRule type="cellIs" dxfId="6278" priority="4967" operator="between">
      <formula>0.95</formula>
      <formula>1</formula>
    </cfRule>
    <cfRule type="top10" dxfId="6277" priority="4968" percent="1" rank="10"/>
    <cfRule type="top10" dxfId="6276" priority="4969" percent="1" rank="10"/>
    <cfRule type="cellIs" dxfId="6275" priority="4970" operator="lessThan">
      <formula>0.96</formula>
    </cfRule>
    <cfRule type="top10" dxfId="6274" priority="4971" percent="1" rank="10"/>
  </conditionalFormatting>
  <conditionalFormatting sqref="L98">
    <cfRule type="top10" dxfId="6273" priority="4940" percent="1" rank="10"/>
    <cfRule type="cellIs" dxfId="6272" priority="4941" operator="between">
      <formula>0.95</formula>
      <formula>1</formula>
    </cfRule>
    <cfRule type="top10" dxfId="6271" priority="4942" rank="10"/>
    <cfRule type="top10" dxfId="6270" priority="4943" rank="10"/>
    <cfRule type="cellIs" dxfId="6269" priority="4944" operator="lessThan">
      <formula>0.99</formula>
    </cfRule>
    <cfRule type="top10" dxfId="6268" priority="4945" rank="10"/>
    <cfRule type="cellIs" dxfId="6267" priority="4946" operator="greaterThan">
      <formula>0.99</formula>
    </cfRule>
    <cfRule type="top10" dxfId="6266" priority="4947" percent="1" rank="10"/>
    <cfRule type="top10" dxfId="6265" priority="4948" rank="10"/>
    <cfRule type="cellIs" dxfId="6264" priority="4949" operator="lessThan">
      <formula>0.96</formula>
    </cfRule>
    <cfRule type="cellIs" dxfId="6263" priority="4950" operator="between">
      <formula>0.95</formula>
      <formula>1</formula>
    </cfRule>
    <cfRule type="cellIs" dxfId="6262" priority="4951" operator="between">
      <formula>0.95</formula>
      <formula>1</formula>
    </cfRule>
    <cfRule type="top10" dxfId="6261" priority="4952" percent="1" rank="10"/>
    <cfRule type="top10" dxfId="6260" priority="4953" percent="1" rank="10"/>
    <cfRule type="cellIs" dxfId="6259" priority="4954" operator="lessThan">
      <formula>0.96</formula>
    </cfRule>
    <cfRule type="top10" dxfId="6258" priority="4955" percent="1" rank="10"/>
  </conditionalFormatting>
  <conditionalFormatting sqref="L100">
    <cfRule type="cellIs" dxfId="6257" priority="3367" operator="between">
      <formula>0.95</formula>
      <formula>1</formula>
    </cfRule>
    <cfRule type="cellIs" dxfId="6256" priority="3368" operator="lessThan">
      <formula>0.96</formula>
    </cfRule>
    <cfRule type="top10" dxfId="6255" priority="4692" rank="10"/>
    <cfRule type="cellIs" dxfId="6254" priority="4693" operator="greaterThan">
      <formula>100</formula>
    </cfRule>
    <cfRule type="cellIs" dxfId="6253" priority="4694" operator="greaterThan">
      <formula>1.03</formula>
    </cfRule>
    <cfRule type="cellIs" dxfId="6252" priority="4695" operator="greaterThan">
      <formula>1.03</formula>
    </cfRule>
    <cfRule type="cellIs" dxfId="6251" priority="4936" operator="lessThan">
      <formula>0.96</formula>
    </cfRule>
    <cfRule type="cellIs" dxfId="6250" priority="4937" operator="between">
      <formula>0.95</formula>
      <formula>0.99</formula>
    </cfRule>
    <cfRule type="cellIs" dxfId="6249" priority="4938" operator="between">
      <formula>0.95</formula>
      <formula>1</formula>
    </cfRule>
  </conditionalFormatting>
  <conditionalFormatting sqref="L100">
    <cfRule type="top10" dxfId="6248" priority="4910" rank="10"/>
    <cfRule type="cellIs" dxfId="6247" priority="4911" operator="greaterThan">
      <formula>0.99</formula>
    </cfRule>
    <cfRule type="cellIs" dxfId="6246" priority="4912" operator="between">
      <formula>0.95</formula>
      <formula>1</formula>
    </cfRule>
    <cfRule type="cellIs" dxfId="6245" priority="4913" operator="lessThan">
      <formula>0.96</formula>
    </cfRule>
    <cfRule type="cellIs" dxfId="6244" priority="4914" operator="greaterThan">
      <formula>0.99</formula>
    </cfRule>
    <cfRule type="cellIs" dxfId="6243" priority="4915" operator="between">
      <formula>0.95</formula>
      <formula>1</formula>
    </cfRule>
    <cfRule type="cellIs" dxfId="6242" priority="4916" operator="lessThan">
      <formula>0.96</formula>
    </cfRule>
    <cfRule type="cellIs" dxfId="6241" priority="4917" operator="greaterThan">
      <formula>0.99</formula>
    </cfRule>
    <cfRule type="cellIs" dxfId="6240" priority="4918" operator="between">
      <formula>0.95</formula>
      <formula>1</formula>
    </cfRule>
    <cfRule type="cellIs" dxfId="6239" priority="4919" operator="greaterThan">
      <formula>0.99</formula>
    </cfRule>
    <cfRule type="cellIs" dxfId="6238" priority="4920" operator="between">
      <formula>0.95</formula>
      <formula>1</formula>
    </cfRule>
    <cfRule type="cellIs" dxfId="6237" priority="4921" operator="lessThan">
      <formula>0.96</formula>
    </cfRule>
    <cfRule type="cellIs" dxfId="6236" priority="4922" operator="lessThan">
      <formula>0</formula>
    </cfRule>
    <cfRule type="cellIs" dxfId="6235" priority="4923" operator="greaterThan">
      <formula>0.99</formula>
    </cfRule>
    <cfRule type="cellIs" dxfId="6234" priority="4924" operator="between">
      <formula>0.95</formula>
      <formula>1</formula>
    </cfRule>
    <cfRule type="cellIs" dxfId="6233" priority="4925" operator="lessThan">
      <formula>0.96</formula>
    </cfRule>
    <cfRule type="cellIs" dxfId="6232" priority="4926" operator="greaterThan">
      <formula>0.99</formula>
    </cfRule>
    <cfRule type="cellIs" dxfId="6231" priority="4927" operator="between">
      <formula>0.95</formula>
      <formula>1</formula>
    </cfRule>
    <cfRule type="cellIs" dxfId="6230" priority="4928" operator="lessThan">
      <formula>0.96</formula>
    </cfRule>
    <cfRule type="cellIs" dxfId="6229" priority="4929" operator="greaterThan">
      <formula>0.99</formula>
    </cfRule>
    <cfRule type="cellIs" dxfId="6228" priority="4930" operator="between">
      <formula>0.95</formula>
      <formula>1</formula>
    </cfRule>
    <cfRule type="cellIs" dxfId="6227" priority="4931" operator="lessThan">
      <formula>0.96</formula>
    </cfRule>
    <cfRule type="cellIs" dxfId="6226" priority="4932" operator="lessThan">
      <formula>0.96</formula>
    </cfRule>
    <cfRule type="cellIs" dxfId="6225" priority="4933" operator="greaterThan">
      <formula>0.99</formula>
    </cfRule>
    <cfRule type="cellIs" dxfId="6224" priority="4934" operator="between">
      <formula>0.95</formula>
      <formula>1</formula>
    </cfRule>
    <cfRule type="cellIs" dxfId="6223" priority="4935" operator="lessThan">
      <formula>0.96</formula>
    </cfRule>
  </conditionalFormatting>
  <conditionalFormatting sqref="L100">
    <cfRule type="top10" dxfId="6222" priority="4904" rank="10"/>
    <cfRule type="cellIs" dxfId="6221" priority="4905" operator="greaterThan">
      <formula>0.99</formula>
    </cfRule>
    <cfRule type="top10" dxfId="6220" priority="4906" rank="10"/>
    <cfRule type="cellIs" dxfId="6219" priority="4907" operator="lessThan">
      <formula>0.96</formula>
    </cfRule>
    <cfRule type="top10" dxfId="6218" priority="4908" percent="1" rank="99"/>
    <cfRule type="cellIs" dxfId="6217" priority="4909" operator="lessThan">
      <formula>0.96</formula>
    </cfRule>
  </conditionalFormatting>
  <conditionalFormatting sqref="L100">
    <cfRule type="top10" dxfId="6216" priority="4903" rank="10"/>
  </conditionalFormatting>
  <conditionalFormatting sqref="L100">
    <cfRule type="cellIs" dxfId="6215" priority="4898" operator="greaterThan">
      <formula>0.99</formula>
    </cfRule>
    <cfRule type="cellIs" dxfId="6214" priority="4899" operator="between">
      <formula>0.95</formula>
      <formula>1</formula>
    </cfRule>
    <cfRule type="cellIs" dxfId="6213" priority="4900" operator="lessThan">
      <formula>0.96</formula>
    </cfRule>
    <cfRule type="cellIs" dxfId="6212" priority="4901" operator="lessThan">
      <formula>0.96</formula>
    </cfRule>
    <cfRule type="top10" dxfId="6211" priority="4902" percent="1" rank="10"/>
  </conditionalFormatting>
  <conditionalFormatting sqref="L100">
    <cfRule type="cellIs" dxfId="6210" priority="4889" operator="lessThan">
      <formula>1</formula>
    </cfRule>
    <cfRule type="cellIs" dxfId="6209" priority="4890" operator="between">
      <formula>0.95</formula>
      <formula>1</formula>
    </cfRule>
    <cfRule type="cellIs" dxfId="6208" priority="4891" operator="lessThan">
      <formula>0.96</formula>
    </cfRule>
    <cfRule type="cellIs" dxfId="6207" priority="4892" operator="between">
      <formula>0.95</formula>
      <formula>1</formula>
    </cfRule>
    <cfRule type="cellIs" dxfId="6206" priority="4893" operator="between">
      <formula>0.95</formula>
      <formula>1</formula>
    </cfRule>
    <cfRule type="top10" dxfId="6205" priority="4894" percent="1" rank="10"/>
    <cfRule type="top10" dxfId="6204" priority="4895" percent="1" rank="10"/>
    <cfRule type="cellIs" dxfId="6203" priority="4896" operator="lessThan">
      <formula>0.96</formula>
    </cfRule>
    <cfRule type="top10" dxfId="6202" priority="4897" percent="1" rank="10"/>
  </conditionalFormatting>
  <conditionalFormatting sqref="L100">
    <cfRule type="top10" dxfId="6201" priority="4886" percent="1" rank="10"/>
    <cfRule type="cellIs" dxfId="6200" priority="4887" operator="lessThan">
      <formula>0.96</formula>
    </cfRule>
    <cfRule type="top10" dxfId="6199" priority="4888" percent="1" rank="10"/>
  </conditionalFormatting>
  <conditionalFormatting sqref="L100">
    <cfRule type="top10" dxfId="6198" priority="4885" rank="10"/>
  </conditionalFormatting>
  <conditionalFormatting sqref="L100">
    <cfRule type="top10" dxfId="6197" priority="4882" rank="10"/>
    <cfRule type="top10" dxfId="6196" priority="4883" rank="10"/>
    <cfRule type="top10" dxfId="6195" priority="4884" rank="10"/>
  </conditionalFormatting>
  <conditionalFormatting sqref="L100">
    <cfRule type="cellIs" dxfId="6194" priority="4874" operator="between">
      <formula>0.95</formula>
      <formula>1</formula>
    </cfRule>
    <cfRule type="cellIs" dxfId="6193" priority="4875" operator="lessThan">
      <formula>0.96</formula>
    </cfRule>
    <cfRule type="cellIs" dxfId="6192" priority="4876" operator="between">
      <formula>0.95</formula>
      <formula>1</formula>
    </cfRule>
    <cfRule type="cellIs" dxfId="6191" priority="4877" operator="between">
      <formula>0.95</formula>
      <formula>1</formula>
    </cfRule>
    <cfRule type="top10" dxfId="6190" priority="4878" percent="1" rank="10"/>
    <cfRule type="top10" dxfId="6189" priority="4879" percent="1" rank="10"/>
    <cfRule type="cellIs" dxfId="6188" priority="4880" operator="lessThan">
      <formula>0.96</formula>
    </cfRule>
    <cfRule type="top10" dxfId="6187" priority="4881" percent="1" rank="10"/>
  </conditionalFormatting>
  <conditionalFormatting sqref="L100">
    <cfRule type="top10" dxfId="6186" priority="4865" rank="10"/>
    <cfRule type="top10" dxfId="6185" priority="4866" rank="10"/>
    <cfRule type="cellIs" dxfId="6184" priority="4867" operator="lessThan">
      <formula>0.96</formula>
    </cfRule>
    <cfRule type="cellIs" dxfId="6183" priority="4868" operator="between">
      <formula>0.95</formula>
      <formula>1</formula>
    </cfRule>
    <cfRule type="cellIs" dxfId="6182" priority="4869" operator="between">
      <formula>0.95</formula>
      <formula>1</formula>
    </cfRule>
    <cfRule type="top10" dxfId="6181" priority="4870" percent="1" rank="10"/>
    <cfRule type="top10" dxfId="6180" priority="4871" percent="1" rank="10"/>
    <cfRule type="cellIs" dxfId="6179" priority="4872" operator="lessThan">
      <formula>0.96</formula>
    </cfRule>
    <cfRule type="top10" dxfId="6178" priority="4873" percent="1" rank="10"/>
  </conditionalFormatting>
  <conditionalFormatting sqref="L100">
    <cfRule type="cellIs" dxfId="6177" priority="4858" operator="lessThan">
      <formula>0.96</formula>
    </cfRule>
    <cfRule type="cellIs" dxfId="6176" priority="4859" operator="between">
      <formula>0.95</formula>
      <formula>1</formula>
    </cfRule>
    <cfRule type="cellIs" dxfId="6175" priority="4860" operator="between">
      <formula>0.95</formula>
      <formula>1</formula>
    </cfRule>
    <cfRule type="top10" dxfId="6174" priority="4861" percent="1" rank="10"/>
    <cfRule type="top10" dxfId="6173" priority="4862" percent="1" rank="10"/>
    <cfRule type="cellIs" dxfId="6172" priority="4863" operator="lessThan">
      <formula>0.96</formula>
    </cfRule>
    <cfRule type="top10" dxfId="6171" priority="4864" percent="1" rank="10"/>
  </conditionalFormatting>
  <conditionalFormatting sqref="L100">
    <cfRule type="top10" dxfId="6170" priority="4855" percent="1" rank="10"/>
    <cfRule type="top10" dxfId="6169" priority="4856" rank="10"/>
    <cfRule type="top10" dxfId="6168" priority="4857" percent="1" rank="10"/>
  </conditionalFormatting>
  <conditionalFormatting sqref="L100">
    <cfRule type="top10" dxfId="6167" priority="4853" rank="10"/>
    <cfRule type="top10" dxfId="6166" priority="4854" rank="10"/>
  </conditionalFormatting>
  <conditionalFormatting sqref="L100">
    <cfRule type="top10" dxfId="6165" priority="4843" rank="10"/>
    <cfRule type="top10" dxfId="6164" priority="4844" rank="10"/>
    <cfRule type="cellIs" dxfId="6163" priority="4845" operator="between">
      <formula>0.95</formula>
      <formula>1</formula>
    </cfRule>
    <cfRule type="cellIs" dxfId="6162" priority="4846" operator="lessThan">
      <formula>0.96</formula>
    </cfRule>
    <cfRule type="cellIs" dxfId="6161" priority="4847" operator="between">
      <formula>0.95</formula>
      <formula>1</formula>
    </cfRule>
    <cfRule type="cellIs" dxfId="6160" priority="4848" operator="between">
      <formula>0.95</formula>
      <formula>1</formula>
    </cfRule>
    <cfRule type="top10" dxfId="6159" priority="4849" percent="1" rank="10"/>
    <cfRule type="top10" dxfId="6158" priority="4850" percent="1" rank="10"/>
    <cfRule type="cellIs" dxfId="6157" priority="4851" operator="lessThan">
      <formula>0.96</formula>
    </cfRule>
    <cfRule type="top10" dxfId="6156" priority="4852" percent="1" rank="10"/>
  </conditionalFormatting>
  <conditionalFormatting sqref="L100">
    <cfRule type="top10" dxfId="6155" priority="4835" rank="10"/>
    <cfRule type="cellIs" dxfId="6154" priority="4836" operator="lessThan">
      <formula>0.96</formula>
    </cfRule>
    <cfRule type="cellIs" dxfId="6153" priority="4837" operator="between">
      <formula>0.95</formula>
      <formula>1</formula>
    </cfRule>
    <cfRule type="cellIs" dxfId="6152" priority="4838" operator="between">
      <formula>0.95</formula>
      <formula>1</formula>
    </cfRule>
    <cfRule type="top10" dxfId="6151" priority="4839" percent="1" rank="10"/>
    <cfRule type="top10" dxfId="6150" priority="4840" percent="1" rank="10"/>
    <cfRule type="cellIs" dxfId="6149" priority="4841" operator="lessThan">
      <formula>0.96</formula>
    </cfRule>
    <cfRule type="top10" dxfId="6148" priority="4842" percent="1" rank="10"/>
  </conditionalFormatting>
  <conditionalFormatting sqref="L100">
    <cfRule type="top10" dxfId="6147" priority="4822" rank="10"/>
    <cfRule type="cellIs" dxfId="6146" priority="4823" operator="lessThan">
      <formula>0.99</formula>
    </cfRule>
    <cfRule type="top10" dxfId="6145" priority="4824" rank="10"/>
    <cfRule type="cellIs" dxfId="6144" priority="4825" operator="greaterThan">
      <formula>0.99</formula>
    </cfRule>
    <cfRule type="top10" dxfId="6143" priority="4826" percent="1" rank="10"/>
    <cfRule type="top10" dxfId="6142" priority="4827" rank="10"/>
    <cfRule type="cellIs" dxfId="6141" priority="4828" operator="lessThan">
      <formula>0.96</formula>
    </cfRule>
    <cfRule type="cellIs" dxfId="6140" priority="4829" operator="between">
      <formula>0.95</formula>
      <formula>1</formula>
    </cfRule>
    <cfRule type="cellIs" dxfId="6139" priority="4830" operator="between">
      <formula>0.95</formula>
      <formula>1</formula>
    </cfRule>
    <cfRule type="top10" dxfId="6138" priority="4831" percent="1" rank="10"/>
    <cfRule type="top10" dxfId="6137" priority="4832" percent="1" rank="10"/>
    <cfRule type="cellIs" dxfId="6136" priority="4833" operator="lessThan">
      <formula>0.96</formula>
    </cfRule>
    <cfRule type="top10" dxfId="6135" priority="4834" percent="1" rank="10"/>
  </conditionalFormatting>
  <conditionalFormatting sqref="L100">
    <cfRule type="top10" dxfId="6134" priority="4808" rank="10"/>
    <cfRule type="top10" dxfId="6133" priority="4809" rank="10"/>
    <cfRule type="cellIs" dxfId="6132" priority="4810" operator="lessThan">
      <formula>0.99</formula>
    </cfRule>
    <cfRule type="top10" dxfId="6131" priority="4811" rank="10"/>
    <cfRule type="cellIs" dxfId="6130" priority="4812" operator="greaterThan">
      <formula>0.99</formula>
    </cfRule>
    <cfRule type="top10" dxfId="6129" priority="4813" percent="1" rank="10"/>
    <cfRule type="top10" dxfId="6128" priority="4814" rank="10"/>
    <cfRule type="cellIs" dxfId="6127" priority="4815" operator="lessThan">
      <formula>0.96</formula>
    </cfRule>
    <cfRule type="cellIs" dxfId="6126" priority="4816" operator="between">
      <formula>0.95</formula>
      <formula>1</formula>
    </cfRule>
    <cfRule type="cellIs" dxfId="6125" priority="4817" operator="between">
      <formula>0.95</formula>
      <formula>1</formula>
    </cfRule>
    <cfRule type="top10" dxfId="6124" priority="4818" percent="1" rank="10"/>
    <cfRule type="top10" dxfId="6123" priority="4819" percent="1" rank="10"/>
    <cfRule type="cellIs" dxfId="6122" priority="4820" operator="lessThan">
      <formula>0.96</formula>
    </cfRule>
    <cfRule type="top10" dxfId="6121" priority="4821" percent="1" rank="10"/>
  </conditionalFormatting>
  <conditionalFormatting sqref="L100">
    <cfRule type="cellIs" dxfId="6120" priority="4805" operator="between">
      <formula>0.95</formula>
      <formula>1</formula>
    </cfRule>
    <cfRule type="cellIs" dxfId="6119" priority="4806" operator="between">
      <formula>0.95</formula>
      <formula>1</formula>
    </cfRule>
    <cfRule type="top10" dxfId="6118" priority="4807" rank="10"/>
  </conditionalFormatting>
  <conditionalFormatting sqref="L100">
    <cfRule type="cellIs" dxfId="6117" priority="4796" operator="between">
      <formula>0.95</formula>
      <formula>1</formula>
    </cfRule>
    <cfRule type="cellIs" dxfId="6116" priority="4797" operator="between">
      <formula>0.95</formula>
      <formula>1</formula>
    </cfRule>
    <cfRule type="cellIs" dxfId="6115" priority="4798" operator="lessThan">
      <formula>0.96</formula>
    </cfRule>
    <cfRule type="cellIs" dxfId="6114" priority="4799" operator="between">
      <formula>0.95</formula>
      <formula>1</formula>
    </cfRule>
    <cfRule type="cellIs" dxfId="6113" priority="4800" operator="between">
      <formula>0.95</formula>
      <formula>1</formula>
    </cfRule>
    <cfRule type="top10" dxfId="6112" priority="4801" percent="1" rank="10"/>
    <cfRule type="top10" dxfId="6111" priority="4802" percent="1" rank="10"/>
    <cfRule type="cellIs" dxfId="6110" priority="4803" operator="lessThan">
      <formula>0.96</formula>
    </cfRule>
    <cfRule type="top10" dxfId="6109" priority="4804" percent="1" rank="10"/>
  </conditionalFormatting>
  <conditionalFormatting sqref="L100">
    <cfRule type="top10" dxfId="6108" priority="4786" rank="10"/>
    <cfRule type="top10" dxfId="6107" priority="4787" rank="10"/>
    <cfRule type="top10" dxfId="6106" priority="4788" rank="10"/>
    <cfRule type="cellIs" dxfId="6105" priority="4789" operator="lessThan">
      <formula>0.96</formula>
    </cfRule>
    <cfRule type="cellIs" dxfId="6104" priority="4790" operator="between">
      <formula>0.95</formula>
      <formula>1</formula>
    </cfRule>
    <cfRule type="cellIs" dxfId="6103" priority="4791" operator="between">
      <formula>0.95</formula>
      <formula>1</formula>
    </cfRule>
    <cfRule type="top10" dxfId="6102" priority="4792" percent="1" rank="10"/>
    <cfRule type="top10" dxfId="6101" priority="4793" percent="1" rank="10"/>
    <cfRule type="cellIs" dxfId="6100" priority="4794" operator="lessThan">
      <formula>0.96</formula>
    </cfRule>
    <cfRule type="top10" dxfId="6099" priority="4795" percent="1" rank="10"/>
  </conditionalFormatting>
  <conditionalFormatting sqref="L100">
    <cfRule type="top10" dxfId="6098" priority="4771" percent="1" rank="10"/>
    <cfRule type="top10" dxfId="6097" priority="4772" rank="10"/>
    <cfRule type="top10" dxfId="6096" priority="4773" rank="10"/>
    <cfRule type="cellIs" dxfId="6095" priority="4774" operator="lessThan">
      <formula>0.99</formula>
    </cfRule>
    <cfRule type="top10" dxfId="6094" priority="4775" rank="10"/>
    <cfRule type="cellIs" dxfId="6093" priority="4776" operator="greaterThan">
      <formula>0.99</formula>
    </cfRule>
    <cfRule type="top10" dxfId="6092" priority="4777" percent="1" rank="10"/>
    <cfRule type="top10" dxfId="6091" priority="4778" rank="10"/>
    <cfRule type="cellIs" dxfId="6090" priority="4779" operator="lessThan">
      <formula>0.96</formula>
    </cfRule>
    <cfRule type="cellIs" dxfId="6089" priority="4780" operator="between">
      <formula>0.95</formula>
      <formula>1</formula>
    </cfRule>
    <cfRule type="cellIs" dxfId="6088" priority="4781" operator="between">
      <formula>0.95</formula>
      <formula>1</formula>
    </cfRule>
    <cfRule type="top10" dxfId="6087" priority="4782" percent="1" rank="10"/>
    <cfRule type="top10" dxfId="6086" priority="4783" percent="1" rank="10"/>
    <cfRule type="cellIs" dxfId="6085" priority="4784" operator="lessThan">
      <formula>0.96</formula>
    </cfRule>
    <cfRule type="top10" dxfId="6084" priority="4785" percent="1" rank="10"/>
  </conditionalFormatting>
  <conditionalFormatting sqref="L100">
    <cfRule type="top10" dxfId="6083" priority="4770" percent="1" rank="10"/>
  </conditionalFormatting>
  <conditionalFormatting sqref="L100">
    <cfRule type="top10" dxfId="6082" priority="4768" rank="10"/>
    <cfRule type="top10" dxfId="6081" priority="4769" percent="1" rank="10"/>
  </conditionalFormatting>
  <conditionalFormatting sqref="L100">
    <cfRule type="top10" dxfId="6080" priority="4764" percent="1" rank="10"/>
    <cfRule type="cellIs" dxfId="6079" priority="4765" operator="lessThan">
      <formula>0.96</formula>
    </cfRule>
    <cfRule type="top10" dxfId="6078" priority="4766" rank="10"/>
    <cfRule type="top10" dxfId="6077" priority="4767" percent="1" rank="10"/>
  </conditionalFormatting>
  <conditionalFormatting sqref="L100">
    <cfRule type="top10" dxfId="6076" priority="4758" percent="1" rank="10"/>
    <cfRule type="cellIs" dxfId="6075" priority="4759" operator="between">
      <formula>0.95</formula>
      <formula>1</formula>
    </cfRule>
    <cfRule type="top10" dxfId="6074" priority="4760" percent="1" rank="10"/>
    <cfRule type="cellIs" dxfId="6073" priority="4761" operator="lessThan">
      <formula>0.96</formula>
    </cfRule>
    <cfRule type="top10" dxfId="6072" priority="4762" rank="10"/>
    <cfRule type="top10" dxfId="6071" priority="4763" percent="1" rank="10"/>
  </conditionalFormatting>
  <conditionalFormatting sqref="L100">
    <cfRule type="cellIs" dxfId="6070" priority="4753" operator="between">
      <formula>0.95</formula>
      <formula>1</formula>
    </cfRule>
    <cfRule type="top10" dxfId="6069" priority="4754" percent="1" rank="10"/>
    <cfRule type="cellIs" dxfId="6068" priority="4755" operator="lessThan">
      <formula>0.96</formula>
    </cfRule>
    <cfRule type="top10" dxfId="6067" priority="4756" rank="10"/>
    <cfRule type="top10" dxfId="6066" priority="4757" percent="1" rank="10"/>
  </conditionalFormatting>
  <conditionalFormatting sqref="L100">
    <cfRule type="top10" dxfId="6065" priority="4736" percent="1" rank="10"/>
    <cfRule type="top10" dxfId="6064" priority="4737" percent="1" rank="10"/>
    <cfRule type="cellIs" dxfId="6063" priority="4738" operator="between">
      <formula>0.95</formula>
      <formula>1</formula>
    </cfRule>
    <cfRule type="top10" dxfId="6062" priority="4739" rank="10"/>
    <cfRule type="top10" dxfId="6061" priority="4740" rank="10"/>
    <cfRule type="cellIs" dxfId="6060" priority="4741" operator="lessThan">
      <formula>0.99</formula>
    </cfRule>
    <cfRule type="top10" dxfId="6059" priority="4742" rank="10"/>
    <cfRule type="cellIs" dxfId="6058" priority="4743" operator="greaterThan">
      <formula>0.99</formula>
    </cfRule>
    <cfRule type="top10" dxfId="6057" priority="4744" percent="1" rank="10"/>
    <cfRule type="top10" dxfId="6056" priority="4745" rank="10"/>
    <cfRule type="cellIs" dxfId="6055" priority="4746" operator="lessThan">
      <formula>0.96</formula>
    </cfRule>
    <cfRule type="cellIs" dxfId="6054" priority="4747" operator="between">
      <formula>0.95</formula>
      <formula>1</formula>
    </cfRule>
    <cfRule type="cellIs" dxfId="6053" priority="4748" operator="between">
      <formula>0.95</formula>
      <formula>1</formula>
    </cfRule>
    <cfRule type="top10" dxfId="6052" priority="4749" percent="1" rank="10"/>
    <cfRule type="top10" dxfId="6051" priority="4750" percent="1" rank="10"/>
    <cfRule type="cellIs" dxfId="6050" priority="4751" operator="lessThan">
      <formula>0.96</formula>
    </cfRule>
    <cfRule type="top10" dxfId="6049" priority="4752" percent="1" rank="10"/>
  </conditionalFormatting>
  <conditionalFormatting sqref="L100">
    <cfRule type="top10" dxfId="6048" priority="4734" percent="1" rank="10"/>
    <cfRule type="top10" dxfId="6047" priority="4735" percent="1" rank="10"/>
  </conditionalFormatting>
  <conditionalFormatting sqref="L100">
    <cfRule type="cellIs" dxfId="6046" priority="4728" operator="between">
      <formula>0.95</formula>
      <formula>1</formula>
    </cfRule>
    <cfRule type="cellIs" dxfId="6045" priority="4729" operator="between">
      <formula>0.95</formula>
      <formula>1</formula>
    </cfRule>
    <cfRule type="top10" dxfId="6044" priority="4730" percent="1" rank="10"/>
    <cfRule type="cellIs" dxfId="6043" priority="4731" operator="lessThan">
      <formula>0.96</formula>
    </cfRule>
    <cfRule type="top10" dxfId="6042" priority="4732" rank="10"/>
    <cfRule type="top10" dxfId="6041" priority="4733" percent="1" rank="10"/>
  </conditionalFormatting>
  <conditionalFormatting sqref="L100">
    <cfRule type="top10" dxfId="6040" priority="4712" percent="1" rank="10"/>
    <cfRule type="cellIs" dxfId="6039" priority="4713" operator="greaterThan">
      <formula>0.99</formula>
    </cfRule>
    <cfRule type="top10" dxfId="6038" priority="4714" rank="10"/>
    <cfRule type="top10" dxfId="6037" priority="4715" rank="10"/>
    <cfRule type="cellIs" dxfId="6036" priority="4716" operator="lessThan">
      <formula>0.99</formula>
    </cfRule>
    <cfRule type="top10" dxfId="6035" priority="4717" rank="10"/>
    <cfRule type="cellIs" dxfId="6034" priority="4718" operator="greaterThan">
      <formula>0.99</formula>
    </cfRule>
    <cfRule type="top10" dxfId="6033" priority="4719" percent="1" rank="10"/>
    <cfRule type="top10" dxfId="6032" priority="4720" rank="10"/>
    <cfRule type="cellIs" dxfId="6031" priority="4721" operator="lessThan">
      <formula>0.96</formula>
    </cfRule>
    <cfRule type="cellIs" dxfId="6030" priority="4722" operator="between">
      <formula>0.95</formula>
      <formula>1</formula>
    </cfRule>
    <cfRule type="cellIs" dxfId="6029" priority="4723" operator="between">
      <formula>0.95</formula>
      <formula>1</formula>
    </cfRule>
    <cfRule type="top10" dxfId="6028" priority="4724" percent="1" rank="10"/>
    <cfRule type="top10" dxfId="6027" priority="4725" percent="1" rank="10"/>
    <cfRule type="cellIs" dxfId="6026" priority="4726" operator="lessThan">
      <formula>0.96</formula>
    </cfRule>
    <cfRule type="top10" dxfId="6025" priority="4727" percent="1" rank="10"/>
  </conditionalFormatting>
  <conditionalFormatting sqref="L100">
    <cfRule type="top10" dxfId="6024" priority="4696" percent="1" rank="10"/>
    <cfRule type="cellIs" dxfId="6023" priority="4697" operator="between">
      <formula>0.95</formula>
      <formula>1</formula>
    </cfRule>
    <cfRule type="top10" dxfId="6022" priority="4698" rank="10"/>
    <cfRule type="top10" dxfId="6021" priority="4699" rank="10"/>
    <cfRule type="cellIs" dxfId="6020" priority="4700" operator="lessThan">
      <formula>0.99</formula>
    </cfRule>
    <cfRule type="top10" dxfId="6019" priority="4701" rank="10"/>
    <cfRule type="cellIs" dxfId="6018" priority="4702" operator="greaterThan">
      <formula>0.99</formula>
    </cfRule>
    <cfRule type="top10" dxfId="6017" priority="4703" percent="1" rank="10"/>
    <cfRule type="top10" dxfId="6016" priority="4704" rank="10"/>
    <cfRule type="cellIs" dxfId="6015" priority="4705" operator="lessThan">
      <formula>0.96</formula>
    </cfRule>
    <cfRule type="cellIs" dxfId="6014" priority="4706" operator="between">
      <formula>0.95</formula>
      <formula>1</formula>
    </cfRule>
    <cfRule type="cellIs" dxfId="6013" priority="4707" operator="between">
      <formula>0.95</formula>
      <formula>1</formula>
    </cfRule>
    <cfRule type="top10" dxfId="6012" priority="4708" percent="1" rank="10"/>
    <cfRule type="top10" dxfId="6011" priority="4709" percent="1" rank="10"/>
    <cfRule type="cellIs" dxfId="6010" priority="4710" operator="lessThan">
      <formula>0.96</formula>
    </cfRule>
    <cfRule type="top10" dxfId="6009" priority="4711" percent="1" rank="10"/>
  </conditionalFormatting>
  <conditionalFormatting sqref="L104:L105">
    <cfRule type="top10" dxfId="6008" priority="6000" rank="10"/>
    <cfRule type="cellIs" dxfId="6007" priority="6001" operator="greaterThan">
      <formula>0.99</formula>
    </cfRule>
    <cfRule type="cellIs" dxfId="6006" priority="6002" operator="between">
      <formula>0.95</formula>
      <formula>1</formula>
    </cfRule>
    <cfRule type="cellIs" dxfId="6005" priority="6003" operator="lessThan">
      <formula>0.96</formula>
    </cfRule>
    <cfRule type="cellIs" dxfId="6004" priority="6004" operator="greaterThan">
      <formula>0.99</formula>
    </cfRule>
    <cfRule type="cellIs" dxfId="6003" priority="6005" operator="between">
      <formula>0.95</formula>
      <formula>1</formula>
    </cfRule>
    <cfRule type="cellIs" dxfId="6002" priority="6006" operator="lessThan">
      <formula>0.96</formula>
    </cfRule>
    <cfRule type="cellIs" dxfId="6001" priority="6007" operator="greaterThan">
      <formula>0.99</formula>
    </cfRule>
    <cfRule type="cellIs" dxfId="6000" priority="6008" operator="between">
      <formula>0.95</formula>
      <formula>1</formula>
    </cfRule>
    <cfRule type="cellIs" dxfId="5999" priority="6009" operator="greaterThan">
      <formula>0.99</formula>
    </cfRule>
    <cfRule type="cellIs" dxfId="5998" priority="6010" operator="between">
      <formula>0.95</formula>
      <formula>1</formula>
    </cfRule>
    <cfRule type="cellIs" dxfId="5997" priority="6011" operator="lessThan">
      <formula>0.96</formula>
    </cfRule>
    <cfRule type="cellIs" dxfId="5996" priority="6012" operator="lessThan">
      <formula>0</formula>
    </cfRule>
    <cfRule type="cellIs" dxfId="5995" priority="6013" operator="greaterThan">
      <formula>0.99</formula>
    </cfRule>
    <cfRule type="cellIs" dxfId="5994" priority="6014" operator="between">
      <formula>0.95</formula>
      <formula>1</formula>
    </cfRule>
    <cfRule type="cellIs" dxfId="5993" priority="6015" operator="lessThan">
      <formula>0.96</formula>
    </cfRule>
    <cfRule type="cellIs" dxfId="5992" priority="6016" operator="greaterThan">
      <formula>0.99</formula>
    </cfRule>
    <cfRule type="cellIs" dxfId="5991" priority="6017" operator="between">
      <formula>0.95</formula>
      <formula>1</formula>
    </cfRule>
    <cfRule type="cellIs" dxfId="5990" priority="6018" operator="lessThan">
      <formula>0.96</formula>
    </cfRule>
    <cfRule type="cellIs" dxfId="5989" priority="6019" operator="greaterThan">
      <formula>0.99</formula>
    </cfRule>
    <cfRule type="cellIs" dxfId="5988" priority="6020" operator="between">
      <formula>0.95</formula>
      <formula>1</formula>
    </cfRule>
    <cfRule type="cellIs" dxfId="5987" priority="6021" operator="lessThan">
      <formula>0.96</formula>
    </cfRule>
    <cfRule type="cellIs" dxfId="5986" priority="6022" operator="lessThan">
      <formula>0.96</formula>
    </cfRule>
    <cfRule type="cellIs" dxfId="5985" priority="6023" operator="greaterThan">
      <formula>0.99</formula>
    </cfRule>
    <cfRule type="cellIs" dxfId="5984" priority="6024" operator="between">
      <formula>0.95</formula>
      <formula>1</formula>
    </cfRule>
    <cfRule type="cellIs" dxfId="5983" priority="6025" operator="lessThan">
      <formula>0.96</formula>
    </cfRule>
  </conditionalFormatting>
  <conditionalFormatting sqref="L104:L105">
    <cfRule type="top10" dxfId="5982" priority="6026" rank="10"/>
    <cfRule type="cellIs" dxfId="5981" priority="6027" operator="greaterThan">
      <formula>0.99</formula>
    </cfRule>
    <cfRule type="top10" dxfId="5980" priority="6028" rank="10"/>
    <cfRule type="cellIs" dxfId="5979" priority="6029" operator="lessThan">
      <formula>0.96</formula>
    </cfRule>
    <cfRule type="top10" dxfId="5978" priority="6030" percent="1" rank="99"/>
    <cfRule type="cellIs" dxfId="5977" priority="6031" operator="lessThan">
      <formula>0.96</formula>
    </cfRule>
  </conditionalFormatting>
  <conditionalFormatting sqref="L104:L105">
    <cfRule type="top10" dxfId="5976" priority="6032" rank="10"/>
  </conditionalFormatting>
  <conditionalFormatting sqref="L104:L105">
    <cfRule type="cellIs" dxfId="5975" priority="6033" operator="greaterThan">
      <formula>0.99</formula>
    </cfRule>
    <cfRule type="cellIs" dxfId="5974" priority="6034" operator="between">
      <formula>0.95</formula>
      <formula>1</formula>
    </cfRule>
    <cfRule type="cellIs" dxfId="5973" priority="6035" operator="lessThan">
      <formula>0.96</formula>
    </cfRule>
    <cfRule type="cellIs" dxfId="5972" priority="6036" operator="lessThan">
      <formula>0.96</formula>
    </cfRule>
    <cfRule type="top10" dxfId="5971" priority="6037" percent="1" rank="10"/>
  </conditionalFormatting>
  <conditionalFormatting sqref="L104:L105">
    <cfRule type="cellIs" dxfId="5970" priority="6038" operator="lessThan">
      <formula>1</formula>
    </cfRule>
    <cfRule type="cellIs" dxfId="5969" priority="6039" operator="between">
      <formula>0.95</formula>
      <formula>1</formula>
    </cfRule>
    <cfRule type="cellIs" dxfId="5968" priority="6040" operator="lessThan">
      <formula>0.96</formula>
    </cfRule>
    <cfRule type="cellIs" dxfId="5967" priority="6041" operator="between">
      <formula>0.95</formula>
      <formula>1</formula>
    </cfRule>
    <cfRule type="cellIs" dxfId="5966" priority="6042" operator="between">
      <formula>0.95</formula>
      <formula>1</formula>
    </cfRule>
    <cfRule type="top10" dxfId="5965" priority="6043" percent="1" rank="10"/>
    <cfRule type="top10" dxfId="5964" priority="6044" percent="1" rank="10"/>
    <cfRule type="cellIs" dxfId="5963" priority="6045" operator="lessThan">
      <formula>0.96</formula>
    </cfRule>
    <cfRule type="top10" dxfId="5962" priority="6046" percent="1" rank="10"/>
  </conditionalFormatting>
  <conditionalFormatting sqref="L104:L105">
    <cfRule type="top10" dxfId="5961" priority="6047" percent="1" rank="10"/>
    <cfRule type="cellIs" dxfId="5960" priority="6048" operator="lessThan">
      <formula>0.96</formula>
    </cfRule>
    <cfRule type="top10" dxfId="5959" priority="6049" percent="1" rank="10"/>
  </conditionalFormatting>
  <conditionalFormatting sqref="L104:L105">
    <cfRule type="top10" dxfId="5958" priority="6050" rank="10"/>
  </conditionalFormatting>
  <conditionalFormatting sqref="L104:L105">
    <cfRule type="top10" dxfId="5957" priority="6051" rank="10"/>
    <cfRule type="top10" dxfId="5956" priority="6052" rank="10"/>
    <cfRule type="top10" dxfId="5955" priority="6053" rank="10"/>
  </conditionalFormatting>
  <conditionalFormatting sqref="L104:L105">
    <cfRule type="cellIs" dxfId="5954" priority="6054" operator="between">
      <formula>0.95</formula>
      <formula>1</formula>
    </cfRule>
    <cfRule type="cellIs" dxfId="5953" priority="6055" operator="lessThan">
      <formula>0.96</formula>
    </cfRule>
    <cfRule type="cellIs" dxfId="5952" priority="6056" operator="between">
      <formula>0.95</formula>
      <formula>1</formula>
    </cfRule>
    <cfRule type="cellIs" dxfId="5951" priority="6057" operator="between">
      <formula>0.95</formula>
      <formula>1</formula>
    </cfRule>
    <cfRule type="top10" dxfId="5950" priority="6058" percent="1" rank="10"/>
    <cfRule type="top10" dxfId="5949" priority="6059" percent="1" rank="10"/>
    <cfRule type="cellIs" dxfId="5948" priority="6060" operator="lessThan">
      <formula>0.96</formula>
    </cfRule>
    <cfRule type="top10" dxfId="5947" priority="6061" percent="1" rank="10"/>
  </conditionalFormatting>
  <conditionalFormatting sqref="L104:L105">
    <cfRule type="top10" dxfId="5946" priority="6062" rank="10"/>
    <cfRule type="top10" dxfId="5945" priority="6063" rank="10"/>
    <cfRule type="cellIs" dxfId="5944" priority="6064" operator="lessThan">
      <formula>0.96</formula>
    </cfRule>
    <cfRule type="cellIs" dxfId="5943" priority="6065" operator="between">
      <formula>0.95</formula>
      <formula>1</formula>
    </cfRule>
    <cfRule type="cellIs" dxfId="5942" priority="6066" operator="between">
      <formula>0.95</formula>
      <formula>1</formula>
    </cfRule>
    <cfRule type="top10" dxfId="5941" priority="6067" percent="1" rank="10"/>
    <cfRule type="top10" dxfId="5940" priority="6068" percent="1" rank="10"/>
    <cfRule type="cellIs" dxfId="5939" priority="6069" operator="lessThan">
      <formula>0.96</formula>
    </cfRule>
    <cfRule type="top10" dxfId="5938" priority="6070" percent="1" rank="10"/>
  </conditionalFormatting>
  <conditionalFormatting sqref="L104:L105">
    <cfRule type="cellIs" dxfId="5937" priority="6071" operator="lessThan">
      <formula>0.96</formula>
    </cfRule>
    <cfRule type="cellIs" dxfId="5936" priority="6072" operator="between">
      <formula>0.95</formula>
      <formula>1</formula>
    </cfRule>
    <cfRule type="cellIs" dxfId="5935" priority="6073" operator="between">
      <formula>0.95</formula>
      <formula>1</formula>
    </cfRule>
    <cfRule type="top10" dxfId="5934" priority="6074" percent="1" rank="10"/>
    <cfRule type="top10" dxfId="5933" priority="6075" percent="1" rank="10"/>
    <cfRule type="cellIs" dxfId="5932" priority="6076" operator="lessThan">
      <formula>0.96</formula>
    </cfRule>
    <cfRule type="top10" dxfId="5931" priority="6077" percent="1" rank="10"/>
  </conditionalFormatting>
  <conditionalFormatting sqref="L104:L105">
    <cfRule type="top10" dxfId="5930" priority="6078" percent="1" rank="10"/>
    <cfRule type="top10" dxfId="5929" priority="6079" rank="10"/>
    <cfRule type="top10" dxfId="5928" priority="6080" percent="1" rank="10"/>
  </conditionalFormatting>
  <conditionalFormatting sqref="L104:L105">
    <cfRule type="top10" dxfId="5927" priority="6081" rank="10"/>
    <cfRule type="top10" dxfId="5926" priority="6082" rank="10"/>
  </conditionalFormatting>
  <conditionalFormatting sqref="L104:L105">
    <cfRule type="top10" dxfId="5925" priority="6083" rank="10"/>
    <cfRule type="top10" dxfId="5924" priority="6084" rank="10"/>
    <cfRule type="cellIs" dxfId="5923" priority="6085" operator="between">
      <formula>0.95</formula>
      <formula>1</formula>
    </cfRule>
    <cfRule type="cellIs" dxfId="5922" priority="6086" operator="lessThan">
      <formula>0.96</formula>
    </cfRule>
    <cfRule type="cellIs" dxfId="5921" priority="6087" operator="between">
      <formula>0.95</formula>
      <formula>1</formula>
    </cfRule>
    <cfRule type="cellIs" dxfId="5920" priority="6088" operator="between">
      <formula>0.95</formula>
      <formula>1</formula>
    </cfRule>
    <cfRule type="top10" dxfId="5919" priority="6089" percent="1" rank="10"/>
    <cfRule type="top10" dxfId="5918" priority="6090" percent="1" rank="10"/>
    <cfRule type="cellIs" dxfId="5917" priority="6091" operator="lessThan">
      <formula>0.96</formula>
    </cfRule>
    <cfRule type="top10" dxfId="5916" priority="6092" percent="1" rank="10"/>
  </conditionalFormatting>
  <conditionalFormatting sqref="L104:L105">
    <cfRule type="top10" dxfId="5915" priority="6093" rank="10"/>
    <cfRule type="cellIs" dxfId="5914" priority="6094" operator="lessThan">
      <formula>0.96</formula>
    </cfRule>
    <cfRule type="cellIs" dxfId="5913" priority="6095" operator="between">
      <formula>0.95</formula>
      <formula>1</formula>
    </cfRule>
    <cfRule type="cellIs" dxfId="5912" priority="6096" operator="between">
      <formula>0.95</formula>
      <formula>1</formula>
    </cfRule>
    <cfRule type="top10" dxfId="5911" priority="6097" percent="1" rank="10"/>
    <cfRule type="top10" dxfId="5910" priority="6098" percent="1" rank="10"/>
    <cfRule type="cellIs" dxfId="5909" priority="6099" operator="lessThan">
      <formula>0.96</formula>
    </cfRule>
    <cfRule type="top10" dxfId="5908" priority="6100" percent="1" rank="10"/>
  </conditionalFormatting>
  <conditionalFormatting sqref="L104:L105">
    <cfRule type="top10" dxfId="5907" priority="6101" rank="10"/>
    <cfRule type="cellIs" dxfId="5906" priority="6102" operator="lessThan">
      <formula>0.99</formula>
    </cfRule>
    <cfRule type="top10" dxfId="5905" priority="6103" rank="10"/>
    <cfRule type="cellIs" dxfId="5904" priority="6104" operator="greaterThan">
      <formula>0.99</formula>
    </cfRule>
    <cfRule type="top10" dxfId="5903" priority="6105" percent="1" rank="10"/>
    <cfRule type="top10" dxfId="5902" priority="6106" rank="10"/>
    <cfRule type="cellIs" dxfId="5901" priority="6107" operator="lessThan">
      <formula>0.96</formula>
    </cfRule>
    <cfRule type="cellIs" dxfId="5900" priority="6108" operator="between">
      <formula>0.95</formula>
      <formula>1</formula>
    </cfRule>
    <cfRule type="cellIs" dxfId="5899" priority="6109" operator="between">
      <formula>0.95</formula>
      <formula>1</formula>
    </cfRule>
    <cfRule type="top10" dxfId="5898" priority="6110" percent="1" rank="10"/>
    <cfRule type="top10" dxfId="5897" priority="6111" percent="1" rank="10"/>
    <cfRule type="cellIs" dxfId="5896" priority="6112" operator="lessThan">
      <formula>0.96</formula>
    </cfRule>
    <cfRule type="top10" dxfId="5895" priority="6113" percent="1" rank="10"/>
  </conditionalFormatting>
  <conditionalFormatting sqref="L104:L105">
    <cfRule type="top10" dxfId="5894" priority="6114" rank="10"/>
    <cfRule type="top10" dxfId="5893" priority="6115" rank="10"/>
    <cfRule type="cellIs" dxfId="5892" priority="6116" operator="lessThan">
      <formula>0.99</formula>
    </cfRule>
    <cfRule type="top10" dxfId="5891" priority="6117" rank="10"/>
    <cfRule type="cellIs" dxfId="5890" priority="6118" operator="greaterThan">
      <formula>0.99</formula>
    </cfRule>
    <cfRule type="top10" dxfId="5889" priority="6119" percent="1" rank="10"/>
    <cfRule type="top10" dxfId="5888" priority="6120" rank="10"/>
    <cfRule type="cellIs" dxfId="5887" priority="6121" operator="lessThan">
      <formula>0.96</formula>
    </cfRule>
    <cfRule type="cellIs" dxfId="5886" priority="6122" operator="between">
      <formula>0.95</formula>
      <formula>1</formula>
    </cfRule>
    <cfRule type="cellIs" dxfId="5885" priority="6123" operator="between">
      <formula>0.95</formula>
      <formula>1</formula>
    </cfRule>
    <cfRule type="top10" dxfId="5884" priority="6124" percent="1" rank="10"/>
    <cfRule type="top10" dxfId="5883" priority="6125" percent="1" rank="10"/>
    <cfRule type="cellIs" dxfId="5882" priority="6126" operator="lessThan">
      <formula>0.96</formula>
    </cfRule>
    <cfRule type="top10" dxfId="5881" priority="6127" percent="1" rank="10"/>
  </conditionalFormatting>
  <conditionalFormatting sqref="L104:L105">
    <cfRule type="cellIs" dxfId="5880" priority="6128" operator="between">
      <formula>0.95</formula>
      <formula>1</formula>
    </cfRule>
    <cfRule type="cellIs" dxfId="5879" priority="6129" operator="between">
      <formula>0.95</formula>
      <formula>1</formula>
    </cfRule>
    <cfRule type="top10" dxfId="5878" priority="6130" rank="10"/>
  </conditionalFormatting>
  <conditionalFormatting sqref="L104:L105">
    <cfRule type="cellIs" dxfId="5877" priority="6131" operator="between">
      <formula>0.95</formula>
      <formula>1</formula>
    </cfRule>
    <cfRule type="cellIs" dxfId="5876" priority="6132" operator="between">
      <formula>0.95</formula>
      <formula>1</formula>
    </cfRule>
    <cfRule type="cellIs" dxfId="5875" priority="6133" operator="lessThan">
      <formula>0.96</formula>
    </cfRule>
    <cfRule type="cellIs" dxfId="5874" priority="6134" operator="between">
      <formula>0.95</formula>
      <formula>1</formula>
    </cfRule>
    <cfRule type="cellIs" dxfId="5873" priority="6135" operator="between">
      <formula>0.95</formula>
      <formula>1</formula>
    </cfRule>
    <cfRule type="top10" dxfId="5872" priority="6136" percent="1" rank="10"/>
    <cfRule type="top10" dxfId="5871" priority="6137" percent="1" rank="10"/>
    <cfRule type="cellIs" dxfId="5870" priority="6138" operator="lessThan">
      <formula>0.96</formula>
    </cfRule>
    <cfRule type="top10" dxfId="5869" priority="6139" percent="1" rank="10"/>
  </conditionalFormatting>
  <conditionalFormatting sqref="L104:L105">
    <cfRule type="top10" dxfId="5868" priority="6140" rank="10"/>
    <cfRule type="top10" dxfId="5867" priority="6141" rank="10"/>
    <cfRule type="top10" dxfId="5866" priority="6142" rank="10"/>
    <cfRule type="cellIs" dxfId="5865" priority="6143" operator="lessThan">
      <formula>0.96</formula>
    </cfRule>
    <cfRule type="cellIs" dxfId="5864" priority="6144" operator="between">
      <formula>0.95</formula>
      <formula>1</formula>
    </cfRule>
    <cfRule type="cellIs" dxfId="5863" priority="6145" operator="between">
      <formula>0.95</formula>
      <formula>1</formula>
    </cfRule>
    <cfRule type="top10" dxfId="5862" priority="6146" percent="1" rank="10"/>
    <cfRule type="top10" dxfId="5861" priority="6147" percent="1" rank="10"/>
    <cfRule type="cellIs" dxfId="5860" priority="6148" operator="lessThan">
      <formula>0.96</formula>
    </cfRule>
    <cfRule type="top10" dxfId="5859" priority="6149" percent="1" rank="10"/>
  </conditionalFormatting>
  <conditionalFormatting sqref="L104:L105">
    <cfRule type="top10" dxfId="5858" priority="6150" percent="1" rank="10"/>
    <cfRule type="top10" dxfId="5857" priority="6151" rank="10"/>
    <cfRule type="top10" dxfId="5856" priority="6152" rank="10"/>
    <cfRule type="cellIs" dxfId="5855" priority="6153" operator="lessThan">
      <formula>0.99</formula>
    </cfRule>
    <cfRule type="top10" dxfId="5854" priority="6154" rank="10"/>
    <cfRule type="cellIs" dxfId="5853" priority="6155" operator="greaterThan">
      <formula>0.99</formula>
    </cfRule>
    <cfRule type="top10" dxfId="5852" priority="6156" percent="1" rank="10"/>
    <cfRule type="top10" dxfId="5851" priority="6157" rank="10"/>
    <cfRule type="cellIs" dxfId="5850" priority="6158" operator="lessThan">
      <formula>0.96</formula>
    </cfRule>
    <cfRule type="cellIs" dxfId="5849" priority="6159" operator="between">
      <formula>0.95</formula>
      <formula>1</formula>
    </cfRule>
    <cfRule type="cellIs" dxfId="5848" priority="6160" operator="between">
      <formula>0.95</formula>
      <formula>1</formula>
    </cfRule>
    <cfRule type="top10" dxfId="5847" priority="6161" percent="1" rank="10"/>
    <cfRule type="top10" dxfId="5846" priority="6162" percent="1" rank="10"/>
    <cfRule type="cellIs" dxfId="5845" priority="6163" operator="lessThan">
      <formula>0.96</formula>
    </cfRule>
    <cfRule type="top10" dxfId="5844" priority="6164" percent="1" rank="10"/>
  </conditionalFormatting>
  <conditionalFormatting sqref="L104:L105">
    <cfRule type="top10" dxfId="5843" priority="6165" percent="1" rank="10"/>
  </conditionalFormatting>
  <conditionalFormatting sqref="L104:L105">
    <cfRule type="top10" dxfId="5842" priority="6166" rank="10"/>
    <cfRule type="top10" dxfId="5841" priority="6167" percent="1" rank="10"/>
  </conditionalFormatting>
  <conditionalFormatting sqref="L104:L105">
    <cfRule type="top10" dxfId="5840" priority="6168" percent="1" rank="10"/>
    <cfRule type="cellIs" dxfId="5839" priority="6169" operator="lessThan">
      <formula>0.96</formula>
    </cfRule>
    <cfRule type="top10" dxfId="5838" priority="6170" rank="10"/>
    <cfRule type="top10" dxfId="5837" priority="6171" percent="1" rank="10"/>
  </conditionalFormatting>
  <conditionalFormatting sqref="L104:L105">
    <cfRule type="top10" dxfId="5836" priority="6172" percent="1" rank="10"/>
    <cfRule type="cellIs" dxfId="5835" priority="6173" operator="between">
      <formula>0.95</formula>
      <formula>1</formula>
    </cfRule>
    <cfRule type="top10" dxfId="5834" priority="6174" percent="1" rank="10"/>
    <cfRule type="cellIs" dxfId="5833" priority="6175" operator="lessThan">
      <formula>0.96</formula>
    </cfRule>
    <cfRule type="top10" dxfId="5832" priority="6176" rank="10"/>
    <cfRule type="top10" dxfId="5831" priority="6177" percent="1" rank="10"/>
  </conditionalFormatting>
  <conditionalFormatting sqref="L104:L105">
    <cfRule type="cellIs" dxfId="5830" priority="6178" operator="between">
      <formula>0.95</formula>
      <formula>1</formula>
    </cfRule>
    <cfRule type="top10" dxfId="5829" priority="6179" percent="1" rank="10"/>
    <cfRule type="cellIs" dxfId="5828" priority="6180" operator="lessThan">
      <formula>0.96</formula>
    </cfRule>
    <cfRule type="top10" dxfId="5827" priority="6181" rank="10"/>
    <cfRule type="top10" dxfId="5826" priority="6182" percent="1" rank="10"/>
  </conditionalFormatting>
  <conditionalFormatting sqref="L104:L105">
    <cfRule type="top10" dxfId="5825" priority="6183" percent="1" rank="10"/>
    <cfRule type="top10" dxfId="5824" priority="6184" percent="1" rank="10"/>
    <cfRule type="cellIs" dxfId="5823" priority="6185" operator="between">
      <formula>0.95</formula>
      <formula>1</formula>
    </cfRule>
    <cfRule type="top10" dxfId="5822" priority="6186" rank="10"/>
    <cfRule type="top10" dxfId="5821" priority="6187" rank="10"/>
    <cfRule type="cellIs" dxfId="5820" priority="6188" operator="lessThan">
      <formula>0.99</formula>
    </cfRule>
    <cfRule type="top10" dxfId="5819" priority="6189" rank="10"/>
    <cfRule type="cellIs" dxfId="5818" priority="6190" operator="greaterThan">
      <formula>0.99</formula>
    </cfRule>
    <cfRule type="top10" dxfId="5817" priority="6191" percent="1" rank="10"/>
    <cfRule type="top10" dxfId="5816" priority="6192" rank="10"/>
    <cfRule type="cellIs" dxfId="5815" priority="6193" operator="lessThan">
      <formula>0.96</formula>
    </cfRule>
    <cfRule type="cellIs" dxfId="5814" priority="6194" operator="between">
      <formula>0.95</formula>
      <formula>1</formula>
    </cfRule>
    <cfRule type="cellIs" dxfId="5813" priority="6195" operator="between">
      <formula>0.95</formula>
      <formula>1</formula>
    </cfRule>
    <cfRule type="top10" dxfId="5812" priority="6196" percent="1" rank="10"/>
    <cfRule type="top10" dxfId="5811" priority="6197" percent="1" rank="10"/>
    <cfRule type="cellIs" dxfId="5810" priority="6198" operator="lessThan">
      <formula>0.96</formula>
    </cfRule>
    <cfRule type="top10" dxfId="5809" priority="6199" percent="1" rank="10"/>
  </conditionalFormatting>
  <conditionalFormatting sqref="L104:L105">
    <cfRule type="top10" dxfId="5808" priority="6200" percent="1" rank="10"/>
    <cfRule type="top10" dxfId="5807" priority="6201" percent="1" rank="10"/>
  </conditionalFormatting>
  <conditionalFormatting sqref="L104:L105">
    <cfRule type="cellIs" dxfId="5806" priority="6202" operator="between">
      <formula>0.95</formula>
      <formula>1</formula>
    </cfRule>
    <cfRule type="cellIs" dxfId="5805" priority="6203" operator="between">
      <formula>0.95</formula>
      <formula>1</formula>
    </cfRule>
    <cfRule type="top10" dxfId="5804" priority="6204" percent="1" rank="10"/>
    <cfRule type="cellIs" dxfId="5803" priority="6205" operator="lessThan">
      <formula>0.96</formula>
    </cfRule>
    <cfRule type="top10" dxfId="5802" priority="6206" rank="10"/>
    <cfRule type="top10" dxfId="5801" priority="6207" percent="1" rank="10"/>
  </conditionalFormatting>
  <conditionalFormatting sqref="L104:L105">
    <cfRule type="top10" dxfId="5800" priority="6208" percent="1" rank="10"/>
    <cfRule type="cellIs" dxfId="5799" priority="6209" operator="greaterThan">
      <formula>0.99</formula>
    </cfRule>
    <cfRule type="top10" dxfId="5798" priority="6210" rank="10"/>
    <cfRule type="top10" dxfId="5797" priority="6211" rank="10"/>
    <cfRule type="cellIs" dxfId="5796" priority="6212" operator="lessThan">
      <formula>0.99</formula>
    </cfRule>
    <cfRule type="top10" dxfId="5795" priority="6213" rank="10"/>
    <cfRule type="cellIs" dxfId="5794" priority="6214" operator="greaterThan">
      <formula>0.99</formula>
    </cfRule>
    <cfRule type="top10" dxfId="5793" priority="6215" percent="1" rank="10"/>
    <cfRule type="top10" dxfId="5792" priority="6216" rank="10"/>
    <cfRule type="cellIs" dxfId="5791" priority="6217" operator="lessThan">
      <formula>0.96</formula>
    </cfRule>
    <cfRule type="cellIs" dxfId="5790" priority="6218" operator="between">
      <formula>0.95</formula>
      <formula>1</formula>
    </cfRule>
    <cfRule type="cellIs" dxfId="5789" priority="6219" operator="between">
      <formula>0.95</formula>
      <formula>1</formula>
    </cfRule>
    <cfRule type="top10" dxfId="5788" priority="6220" percent="1" rank="10"/>
    <cfRule type="top10" dxfId="5787" priority="6221" percent="1" rank="10"/>
    <cfRule type="cellIs" dxfId="5786" priority="6222" operator="lessThan">
      <formula>0.96</formula>
    </cfRule>
    <cfRule type="top10" dxfId="5785" priority="6223" percent="1" rank="10"/>
  </conditionalFormatting>
  <conditionalFormatting sqref="L104:L105">
    <cfRule type="top10" dxfId="5784" priority="6224" percent="1" rank="10"/>
    <cfRule type="cellIs" dxfId="5783" priority="6225" operator="between">
      <formula>0.95</formula>
      <formula>1</formula>
    </cfRule>
    <cfRule type="top10" dxfId="5782" priority="6226" rank="10"/>
    <cfRule type="top10" dxfId="5781" priority="6227" rank="10"/>
    <cfRule type="cellIs" dxfId="5780" priority="6228" operator="lessThan">
      <formula>0.99</formula>
    </cfRule>
    <cfRule type="top10" dxfId="5779" priority="6229" rank="10"/>
    <cfRule type="cellIs" dxfId="5778" priority="6230" operator="greaterThan">
      <formula>0.99</formula>
    </cfRule>
    <cfRule type="top10" dxfId="5777" priority="6231" percent="1" rank="10"/>
    <cfRule type="top10" dxfId="5776" priority="6232" rank="10"/>
    <cfRule type="cellIs" dxfId="5775" priority="6233" operator="lessThan">
      <formula>0.96</formula>
    </cfRule>
    <cfRule type="cellIs" dxfId="5774" priority="6234" operator="between">
      <formula>0.95</formula>
      <formula>1</formula>
    </cfRule>
    <cfRule type="cellIs" dxfId="5773" priority="6235" operator="between">
      <formula>0.95</formula>
      <formula>1</formula>
    </cfRule>
    <cfRule type="top10" dxfId="5772" priority="6236" percent="1" rank="10"/>
    <cfRule type="top10" dxfId="5771" priority="6237" percent="1" rank="10"/>
    <cfRule type="cellIs" dxfId="5770" priority="6238" operator="lessThan">
      <formula>0.96</formula>
    </cfRule>
    <cfRule type="top10" dxfId="5769" priority="6239" percent="1" rank="10"/>
  </conditionalFormatting>
  <conditionalFormatting sqref="L91">
    <cfRule type="cellIs" dxfId="5768" priority="4691" operator="between">
      <formula>0.95</formula>
      <formula>1</formula>
    </cfRule>
  </conditionalFormatting>
  <conditionalFormatting sqref="L91">
    <cfRule type="cellIs" dxfId="5767" priority="4674" operator="greaterThan">
      <formula>0.99</formula>
    </cfRule>
    <cfRule type="cellIs" dxfId="5766" priority="4690" operator="greaterThan">
      <formula>0.99</formula>
    </cfRule>
  </conditionalFormatting>
  <conditionalFormatting sqref="L91">
    <cfRule type="cellIs" dxfId="5765" priority="4684" operator="greaterThan">
      <formula>0.99</formula>
    </cfRule>
    <cfRule type="cellIs" dxfId="5764" priority="4685" operator="between">
      <formula>0.95</formula>
      <formula>1</formula>
    </cfRule>
    <cfRule type="cellIs" dxfId="5763" priority="4686" operator="lessThan">
      <formula>0.96</formula>
    </cfRule>
    <cfRule type="cellIs" dxfId="5762" priority="4687" operator="greaterThan">
      <formula>0.99</formula>
    </cfRule>
    <cfRule type="cellIs" dxfId="5761" priority="4688" operator="between">
      <formula>0.95</formula>
      <formula>1</formula>
    </cfRule>
    <cfRule type="cellIs" dxfId="5760" priority="4689" operator="lessThan">
      <formula>0.96</formula>
    </cfRule>
  </conditionalFormatting>
  <conditionalFormatting sqref="L91">
    <cfRule type="cellIs" dxfId="5759" priority="4682" operator="greaterThan">
      <formula>0.99</formula>
    </cfRule>
    <cfRule type="cellIs" dxfId="5758" priority="4683" operator="between">
      <formula>0.95</formula>
      <formula>1</formula>
    </cfRule>
  </conditionalFormatting>
  <conditionalFormatting sqref="L91">
    <cfRule type="cellIs" dxfId="5757" priority="4681" operator="lessThan">
      <formula>0.96</formula>
    </cfRule>
  </conditionalFormatting>
  <conditionalFormatting sqref="L91">
    <cfRule type="cellIs" dxfId="5756" priority="4676" operator="greaterThan">
      <formula>0.99</formula>
    </cfRule>
    <cfRule type="cellIs" dxfId="5755" priority="4677" operator="between">
      <formula>0.95</formula>
      <formula>1</formula>
    </cfRule>
    <cfRule type="cellIs" dxfId="5754" priority="4678" operator="lessThan">
      <formula>0.96</formula>
    </cfRule>
    <cfRule type="cellIs" dxfId="5753" priority="4679" operator="greaterThan">
      <formula>0.99</formula>
    </cfRule>
    <cfRule type="cellIs" dxfId="5752" priority="4680" operator="lessThan">
      <formula>0.96</formula>
    </cfRule>
  </conditionalFormatting>
  <conditionalFormatting sqref="L91">
    <cfRule type="cellIs" dxfId="5751" priority="4675" operator="greaterThan">
      <formula>0.99</formula>
    </cfRule>
  </conditionalFormatting>
  <conditionalFormatting sqref="L110">
    <cfRule type="cellIs" dxfId="5750" priority="4242" operator="greaterThan">
      <formula>0.99</formula>
    </cfRule>
    <cfRule type="cellIs" dxfId="5749" priority="4673" operator="greaterThan">
      <formula>0.99</formula>
    </cfRule>
  </conditionalFormatting>
  <conditionalFormatting sqref="L110">
    <cfRule type="cellIs" dxfId="5748" priority="4667" operator="greaterThan">
      <formula>0.99</formula>
    </cfRule>
    <cfRule type="cellIs" dxfId="5747" priority="4668" operator="between">
      <formula>0.95</formula>
      <formula>1</formula>
    </cfRule>
    <cfRule type="cellIs" dxfId="5746" priority="4669" operator="lessThan">
      <formula>0.96</formula>
    </cfRule>
    <cfRule type="cellIs" dxfId="5745" priority="4670" operator="greaterThan">
      <formula>0.99</formula>
    </cfRule>
    <cfRule type="cellIs" dxfId="5744" priority="4671" operator="between">
      <formula>0.95</formula>
      <formula>1</formula>
    </cfRule>
    <cfRule type="cellIs" dxfId="5743" priority="4672" operator="lessThan">
      <formula>0.96</formula>
    </cfRule>
  </conditionalFormatting>
  <conditionalFormatting sqref="L110">
    <cfRule type="cellIs" dxfId="5742" priority="4665" operator="greaterThan">
      <formula>0.99</formula>
    </cfRule>
    <cfRule type="cellIs" dxfId="5741" priority="4666" operator="between">
      <formula>0.95</formula>
      <formula>1</formula>
    </cfRule>
  </conditionalFormatting>
  <conditionalFormatting sqref="L110">
    <cfRule type="cellIs" dxfId="5740" priority="4664" operator="lessThan">
      <formula>0.96</formula>
    </cfRule>
  </conditionalFormatting>
  <conditionalFormatting sqref="L110">
    <cfRule type="cellIs" dxfId="5739" priority="4659" operator="greaterThan">
      <formula>0.99</formula>
    </cfRule>
    <cfRule type="cellIs" dxfId="5738" priority="4660" operator="between">
      <formula>0.95</formula>
      <formula>1</formula>
    </cfRule>
    <cfRule type="cellIs" dxfId="5737" priority="4661" operator="lessThan">
      <formula>0.96</formula>
    </cfRule>
    <cfRule type="cellIs" dxfId="5736" priority="4662" operator="greaterThan">
      <formula>0.99</formula>
    </cfRule>
    <cfRule type="cellIs" dxfId="5735" priority="4663" operator="lessThan">
      <formula>0.96</formula>
    </cfRule>
  </conditionalFormatting>
  <conditionalFormatting sqref="L110">
    <cfRule type="cellIs" dxfId="5734" priority="4420" operator="greaterThan">
      <formula>0.99</formula>
    </cfRule>
    <cfRule type="cellIs" dxfId="5733" priority="4421" operator="between">
      <formula>0.95</formula>
      <formula>1</formula>
    </cfRule>
    <cfRule type="cellIs" dxfId="5732" priority="4422" operator="lessThan">
      <formula>0.96</formula>
    </cfRule>
    <cfRule type="cellIs" dxfId="5731" priority="4423" operator="greaterThan">
      <formula>0.99</formula>
    </cfRule>
    <cfRule type="cellIs" dxfId="5730" priority="4424" operator="between">
      <formula>0.95</formula>
      <formula>1</formula>
    </cfRule>
    <cfRule type="cellIs" dxfId="5729" priority="4425" operator="lessThan">
      <formula>0.96</formula>
    </cfRule>
    <cfRule type="cellIs" dxfId="5728" priority="4426" operator="greaterThan">
      <formula>0.99</formula>
    </cfRule>
    <cfRule type="cellIs" dxfId="5727" priority="4427" operator="between">
      <formula>0.95</formula>
      <formula>1</formula>
    </cfRule>
    <cfRule type="cellIs" dxfId="5726" priority="4428" operator="greaterThan">
      <formula>0.99</formula>
    </cfRule>
    <cfRule type="cellIs" dxfId="5725" priority="4429" operator="between">
      <formula>0.95</formula>
      <formula>1</formula>
    </cfRule>
    <cfRule type="cellIs" dxfId="5724" priority="4430" operator="lessThan">
      <formula>0.96</formula>
    </cfRule>
    <cfRule type="cellIs" dxfId="5723" priority="4431" operator="lessThan">
      <formula>0</formula>
    </cfRule>
    <cfRule type="cellIs" dxfId="5722" priority="4432" operator="greaterThan">
      <formula>0.99</formula>
    </cfRule>
    <cfRule type="cellIs" dxfId="5721" priority="4433" operator="between">
      <formula>0.95</formula>
      <formula>1</formula>
    </cfRule>
    <cfRule type="cellIs" dxfId="5720" priority="4434" operator="lessThan">
      <formula>0.96</formula>
    </cfRule>
    <cfRule type="cellIs" dxfId="5719" priority="4435" operator="greaterThan">
      <formula>0.99</formula>
    </cfRule>
    <cfRule type="cellIs" dxfId="5718" priority="4436" operator="between">
      <formula>0.95</formula>
      <formula>1</formula>
    </cfRule>
    <cfRule type="cellIs" dxfId="5717" priority="4437" operator="lessThan">
      <formula>0.96</formula>
    </cfRule>
    <cfRule type="cellIs" dxfId="5716" priority="4438" operator="greaterThan">
      <formula>0.99</formula>
    </cfRule>
    <cfRule type="cellIs" dxfId="5715" priority="4439" operator="between">
      <formula>0.95</formula>
      <formula>1</formula>
    </cfRule>
    <cfRule type="cellIs" dxfId="5714" priority="4440" operator="lessThan">
      <formula>0.96</formula>
    </cfRule>
    <cfRule type="cellIs" dxfId="5713" priority="4441" operator="lessThan">
      <formula>0.96</formula>
    </cfRule>
    <cfRule type="cellIs" dxfId="5712" priority="4442" operator="greaterThan">
      <formula>0.99</formula>
    </cfRule>
    <cfRule type="cellIs" dxfId="5711" priority="4443" operator="between">
      <formula>0.95</formula>
      <formula>1</formula>
    </cfRule>
    <cfRule type="cellIs" dxfId="5710" priority="4444" operator="lessThan">
      <formula>0.96</formula>
    </cfRule>
  </conditionalFormatting>
  <conditionalFormatting sqref="L110">
    <cfRule type="cellIs" dxfId="5709" priority="4417" operator="lessThan">
      <formula>0.96</formula>
    </cfRule>
    <cfRule type="cellIs" dxfId="5708" priority="4418" operator="between">
      <formula>0.95</formula>
      <formula>0.99</formula>
    </cfRule>
    <cfRule type="cellIs" dxfId="5707" priority="4419" operator="between">
      <formula>0.95</formula>
      <formula>1</formula>
    </cfRule>
  </conditionalFormatting>
  <conditionalFormatting sqref="L110">
    <cfRule type="cellIs" dxfId="5706" priority="4413" operator="greaterThan">
      <formula>0.99</formula>
    </cfRule>
    <cfRule type="cellIs" dxfId="5705" priority="4414" operator="between">
      <formula>0.95</formula>
      <formula>1</formula>
    </cfRule>
    <cfRule type="cellIs" dxfId="5704" priority="4415" operator="between">
      <formula>0.95</formula>
      <formula>1</formula>
    </cfRule>
    <cfRule type="cellIs" dxfId="5703" priority="4416" operator="lessThan">
      <formula>0.95</formula>
    </cfRule>
  </conditionalFormatting>
  <conditionalFormatting sqref="L110">
    <cfRule type="cellIs" dxfId="5702" priority="4408" operator="greaterThan">
      <formula>0.99</formula>
    </cfRule>
    <cfRule type="cellIs" dxfId="5701" priority="4409" operator="between">
      <formula>0.95</formula>
      <formula>1</formula>
    </cfRule>
    <cfRule type="cellIs" dxfId="5700" priority="4410" operator="lessThan">
      <formula>0.95</formula>
    </cfRule>
    <cfRule type="cellIs" dxfId="5699" priority="4411" operator="lessThan">
      <formula>0.95</formula>
    </cfRule>
    <cfRule type="cellIs" dxfId="5698" priority="4412" operator="lessThan">
      <formula>0.95</formula>
    </cfRule>
  </conditionalFormatting>
  <conditionalFormatting sqref="L110">
    <cfRule type="cellIs" dxfId="5697" priority="4402" operator="greaterThan">
      <formula>0.99</formula>
    </cfRule>
    <cfRule type="cellIs" dxfId="5696" priority="4403" operator="between">
      <formula>0.95</formula>
      <formula>1</formula>
    </cfRule>
    <cfRule type="cellIs" dxfId="5695" priority="4404" operator="lessThan">
      <formula>0.96</formula>
    </cfRule>
    <cfRule type="cellIs" dxfId="5694" priority="4405" operator="greaterThan">
      <formula>0.99</formula>
    </cfRule>
    <cfRule type="cellIs" dxfId="5693" priority="4406" operator="between">
      <formula>0.95</formula>
      <formula>1</formula>
    </cfRule>
    <cfRule type="cellIs" dxfId="5692" priority="4407" operator="greaterThan">
      <formula>0.99</formula>
    </cfRule>
  </conditionalFormatting>
  <conditionalFormatting sqref="L110">
    <cfRule type="cellIs" dxfId="5691" priority="4399" operator="greaterThan">
      <formula>0.99</formula>
    </cfRule>
    <cfRule type="cellIs" dxfId="5690" priority="4400" operator="between">
      <formula>0.95</formula>
      <formula>0.99</formula>
    </cfRule>
    <cfRule type="cellIs" dxfId="5689" priority="4401" operator="greaterThan">
      <formula>0.96</formula>
    </cfRule>
  </conditionalFormatting>
  <conditionalFormatting sqref="L110">
    <cfRule type="cellIs" dxfId="5688" priority="4389" operator="greaterThan">
      <formula>0.99</formula>
    </cfRule>
    <cfRule type="cellIs" dxfId="5687" priority="4390" operator="greaterThan">
      <formula>0.99</formula>
    </cfRule>
    <cfRule type="cellIs" dxfId="5686" priority="4391" operator="between">
      <formula>0.95</formula>
      <formula>1</formula>
    </cfRule>
    <cfRule type="cellIs" dxfId="5685" priority="4392" operator="lessThan">
      <formula>0.96</formula>
    </cfRule>
    <cfRule type="cellIs" dxfId="5684" priority="4393" operator="greaterThan">
      <formula>0.99</formula>
    </cfRule>
    <cfRule type="cellIs" dxfId="5683" priority="4394" operator="between">
      <formula>0.95</formula>
      <formula>1</formula>
    </cfRule>
    <cfRule type="cellIs" dxfId="5682" priority="4395" operator="lessThan">
      <formula>0.96</formula>
    </cfRule>
    <cfRule type="cellIs" dxfId="5681" priority="4396" operator="greaterThan">
      <formula>0.99</formula>
    </cfRule>
    <cfRule type="cellIs" dxfId="5680" priority="4397" operator="between">
      <formula>0.95</formula>
      <formula>1</formula>
    </cfRule>
    <cfRule type="cellIs" dxfId="5679" priority="4398" operator="lessThan">
      <formula>0.96</formula>
    </cfRule>
  </conditionalFormatting>
  <conditionalFormatting sqref="L110">
    <cfRule type="cellIs" dxfId="5678" priority="4384" operator="greaterThan">
      <formula>0.99</formula>
    </cfRule>
    <cfRule type="cellIs" dxfId="5677" priority="4385" operator="between">
      <formula>0.95</formula>
      <formula>1</formula>
    </cfRule>
    <cfRule type="cellIs" dxfId="5676" priority="4386" operator="lessThan">
      <formula>0.96</formula>
    </cfRule>
    <cfRule type="cellIs" dxfId="5675" priority="4387" operator="greaterThan">
      <formula>0.99</formula>
    </cfRule>
    <cfRule type="cellIs" dxfId="5674" priority="4388" operator="between">
      <formula>0.95</formula>
      <formula>1</formula>
    </cfRule>
  </conditionalFormatting>
  <conditionalFormatting sqref="L110">
    <cfRule type="cellIs" dxfId="5673" priority="4381" operator="greaterThan">
      <formula>0.99</formula>
    </cfRule>
    <cfRule type="cellIs" dxfId="5672" priority="4382" operator="between">
      <formula>0.95</formula>
      <formula>1</formula>
    </cfRule>
    <cfRule type="cellIs" dxfId="5671" priority="4383" operator="greaterThan">
      <formula>0.99</formula>
    </cfRule>
  </conditionalFormatting>
  <conditionalFormatting sqref="L110">
    <cfRule type="cellIs" dxfId="5670" priority="4373" operator="greaterThan">
      <formula>0.99</formula>
    </cfRule>
    <cfRule type="cellIs" dxfId="5669" priority="4374" operator="between">
      <formula>0.95</formula>
      <formula>1</formula>
    </cfRule>
    <cfRule type="cellIs" dxfId="5668" priority="4375" operator="lessThan">
      <formula>0.96</formula>
    </cfRule>
    <cfRule type="cellIs" dxfId="5667" priority="4376" operator="lessThan">
      <formula>0.96</formula>
    </cfRule>
    <cfRule type="cellIs" dxfId="5666" priority="4377" operator="greaterThan">
      <formula>0.99</formula>
    </cfRule>
    <cfRule type="cellIs" dxfId="5665" priority="4378" operator="greaterThan">
      <formula>0.99</formula>
    </cfRule>
    <cfRule type="cellIs" dxfId="5664" priority="4379" operator="between">
      <formula>0.95</formula>
      <formula>1</formula>
    </cfRule>
    <cfRule type="cellIs" dxfId="5663" priority="4380" operator="lessThan">
      <formula>0.96</formula>
    </cfRule>
  </conditionalFormatting>
  <conditionalFormatting sqref="L110">
    <cfRule type="cellIs" dxfId="5662" priority="4369" operator="lessThan">
      <formula>0.96</formula>
    </cfRule>
    <cfRule type="cellIs" dxfId="5661" priority="4370" operator="between">
      <formula>0.95</formula>
      <formula>0.99</formula>
    </cfRule>
    <cfRule type="cellIs" dxfId="5660" priority="4371" operator="between">
      <formula>0.95</formula>
      <formula>1</formula>
    </cfRule>
    <cfRule type="cellIs" dxfId="5659" priority="4372" operator="between">
      <formula>0.95</formula>
      <formula>0.99</formula>
    </cfRule>
  </conditionalFormatting>
  <conditionalFormatting sqref="L110">
    <cfRule type="cellIs" dxfId="5658" priority="4365" operator="greaterThan">
      <formula>0.99</formula>
    </cfRule>
    <cfRule type="cellIs" dxfId="5657" priority="4366" operator="between">
      <formula>0.95</formula>
      <formula>1</formula>
    </cfRule>
    <cfRule type="cellIs" dxfId="5656" priority="4367" operator="lessThan">
      <formula>0.96</formula>
    </cfRule>
    <cfRule type="cellIs" dxfId="5655" priority="4368" operator="lessThan">
      <formula>0.95</formula>
    </cfRule>
  </conditionalFormatting>
  <conditionalFormatting sqref="L110">
    <cfRule type="cellIs" dxfId="5654" priority="4361" operator="greaterThan">
      <formula>0.99</formula>
    </cfRule>
    <cfRule type="cellIs" dxfId="5653" priority="4362" operator="between">
      <formula>0.95</formula>
      <formula>1</formula>
    </cfRule>
    <cfRule type="cellIs" dxfId="5652" priority="4363" operator="lessThan">
      <formula>0.96</formula>
    </cfRule>
    <cfRule type="cellIs" dxfId="5651" priority="4364" operator="lessThan">
      <formula>0.96</formula>
    </cfRule>
  </conditionalFormatting>
  <conditionalFormatting sqref="L110">
    <cfRule type="cellIs" dxfId="5650" priority="4352" operator="greaterThan">
      <formula>0.99</formula>
    </cfRule>
    <cfRule type="cellIs" dxfId="5649" priority="4353" operator="between">
      <formula>0.95</formula>
      <formula>1</formula>
    </cfRule>
    <cfRule type="cellIs" dxfId="5648" priority="4354" operator="lessThan">
      <formula>0.96</formula>
    </cfRule>
    <cfRule type="cellIs" dxfId="5647" priority="4355" operator="greaterThan">
      <formula>0.99</formula>
    </cfRule>
    <cfRule type="cellIs" dxfId="5646" priority="4356" operator="between">
      <formula>0.95</formula>
      <formula>1</formula>
    </cfRule>
    <cfRule type="cellIs" dxfId="5645" priority="4357" operator="between">
      <formula>0.95</formula>
      <formula>0</formula>
    </cfRule>
    <cfRule type="cellIs" dxfId="5644" priority="4358" operator="greaterThan">
      <formula>0.99</formula>
    </cfRule>
    <cfRule type="cellIs" dxfId="5643" priority="4359" operator="between">
      <formula>0.95</formula>
      <formula>1</formula>
    </cfRule>
    <cfRule type="cellIs" dxfId="5642" priority="4360" operator="lessThan">
      <formula>0.96</formula>
    </cfRule>
  </conditionalFormatting>
  <conditionalFormatting sqref="L110">
    <cfRule type="cellIs" dxfId="5641" priority="4351" operator="between">
      <formula>0.95</formula>
      <formula>1</formula>
    </cfRule>
  </conditionalFormatting>
  <conditionalFormatting sqref="L110">
    <cfRule type="cellIs" dxfId="5640" priority="4348" operator="greaterThan">
      <formula>0.95</formula>
    </cfRule>
    <cfRule type="cellIs" dxfId="5639" priority="4349" operator="between">
      <formula>0.95</formula>
      <formula>1</formula>
    </cfRule>
    <cfRule type="cellIs" dxfId="5638" priority="4350" operator="lessThan">
      <formula>0.96</formula>
    </cfRule>
  </conditionalFormatting>
  <conditionalFormatting sqref="L110">
    <cfRule type="cellIs" dxfId="5637" priority="4347" operator="greaterThan">
      <formula>0.99</formula>
    </cfRule>
  </conditionalFormatting>
  <conditionalFormatting sqref="L110">
    <cfRule type="cellIs" dxfId="5636" priority="4341" operator="greaterThan">
      <formula>0.99</formula>
    </cfRule>
    <cfRule type="cellIs" dxfId="5635" priority="4342" operator="between">
      <formula>0.95</formula>
      <formula>1</formula>
    </cfRule>
    <cfRule type="cellIs" dxfId="5634" priority="4343" operator="lessThan">
      <formula>0.96</formula>
    </cfRule>
    <cfRule type="cellIs" dxfId="5633" priority="4344" operator="lessThan">
      <formula>0.96</formula>
    </cfRule>
    <cfRule type="cellIs" dxfId="5632" priority="4345" operator="between">
      <formula>0.95</formula>
      <formula>1</formula>
    </cfRule>
    <cfRule type="cellIs" dxfId="5631" priority="4346" operator="lessThan">
      <formula>0.96</formula>
    </cfRule>
  </conditionalFormatting>
  <conditionalFormatting sqref="L110">
    <cfRule type="cellIs" dxfId="5630" priority="4334" operator="lessThan">
      <formula>0.96</formula>
    </cfRule>
    <cfRule type="cellIs" dxfId="5629" priority="4335" operator="greaterThan">
      <formula>0.99</formula>
    </cfRule>
    <cfRule type="cellIs" dxfId="5628" priority="4336" operator="greaterThan">
      <formula>0.99</formula>
    </cfRule>
    <cfRule type="cellIs" dxfId="5627" priority="4337" operator="between">
      <formula>0.95</formula>
      <formula>1</formula>
    </cfRule>
    <cfRule type="cellIs" dxfId="5626" priority="4338" operator="greaterThan">
      <formula>0.99</formula>
    </cfRule>
    <cfRule type="cellIs" dxfId="5625" priority="4339" operator="between">
      <formula>0.95</formula>
      <formula>1</formula>
    </cfRule>
    <cfRule type="cellIs" dxfId="5624" priority="4340" operator="lessThan">
      <formula>0.96</formula>
    </cfRule>
  </conditionalFormatting>
  <conditionalFormatting sqref="L110">
    <cfRule type="cellIs" dxfId="5623" priority="4332" operator="lessThan">
      <formula>0.96</formula>
    </cfRule>
    <cfRule type="cellIs" dxfId="5622" priority="4333" operator="lessThan">
      <formula>0.96</formula>
    </cfRule>
  </conditionalFormatting>
  <conditionalFormatting sqref="L110">
    <cfRule type="cellIs" dxfId="5621" priority="4325" operator="lessThan">
      <formula>0.96</formula>
    </cfRule>
    <cfRule type="cellIs" dxfId="5620" priority="4326" operator="greaterThan">
      <formula>0.99</formula>
    </cfRule>
    <cfRule type="cellIs" dxfId="5619" priority="4327" operator="between">
      <formula>0.95</formula>
      <formula>1</formula>
    </cfRule>
    <cfRule type="cellIs" dxfId="5618" priority="4328" operator="lessThan">
      <formula>0.96</formula>
    </cfRule>
    <cfRule type="cellIs" dxfId="5617" priority="4329" operator="greaterThan">
      <formula>0.99</formula>
    </cfRule>
    <cfRule type="cellIs" dxfId="5616" priority="4330" operator="between">
      <formula>0.95</formula>
      <formula>1</formula>
    </cfRule>
    <cfRule type="cellIs" dxfId="5615" priority="4331" operator="lessThan">
      <formula>0.96</formula>
    </cfRule>
  </conditionalFormatting>
  <conditionalFormatting sqref="L110">
    <cfRule type="cellIs" dxfId="5614" priority="4321" operator="between">
      <formula>0.95</formula>
      <formula>1</formula>
    </cfRule>
    <cfRule type="cellIs" dxfId="5613" priority="4322" operator="greaterThan">
      <formula>0.99</formula>
    </cfRule>
    <cfRule type="cellIs" dxfId="5612" priority="4323" operator="between">
      <formula>0.95</formula>
      <formula>1</formula>
    </cfRule>
    <cfRule type="cellIs" dxfId="5611" priority="4324" operator="lessThan">
      <formula>0.96</formula>
    </cfRule>
  </conditionalFormatting>
  <conditionalFormatting sqref="L110">
    <cfRule type="cellIs" dxfId="5610" priority="4318" operator="greaterThan">
      <formula>0.99</formula>
    </cfRule>
    <cfRule type="cellIs" dxfId="5609" priority="4319" operator="greaterThan">
      <formula>0.99</formula>
    </cfRule>
    <cfRule type="cellIs" dxfId="5608" priority="4320" operator="lessThan">
      <formula>0.96</formula>
    </cfRule>
  </conditionalFormatting>
  <conditionalFormatting sqref="L110">
    <cfRule type="cellIs" dxfId="5607" priority="4317" operator="between">
      <formula>0.99</formula>
      <formula>1</formula>
    </cfRule>
  </conditionalFormatting>
  <conditionalFormatting sqref="L110">
    <cfRule type="cellIs" dxfId="5606" priority="4315" operator="greaterThan">
      <formula>0</formula>
    </cfRule>
    <cfRule type="cellIs" dxfId="5605" priority="4316" operator="lessThan">
      <formula>0</formula>
    </cfRule>
  </conditionalFormatting>
  <conditionalFormatting sqref="L110">
    <cfRule type="cellIs" dxfId="5604" priority="4313" operator="greaterThan">
      <formula>0.99</formula>
    </cfRule>
    <cfRule type="cellIs" dxfId="5603" priority="4314" operator="greaterThan">
      <formula>0.99</formula>
    </cfRule>
  </conditionalFormatting>
  <conditionalFormatting sqref="L110">
    <cfRule type="cellIs" dxfId="5602" priority="4305" operator="greaterThan">
      <formula>0.99</formula>
    </cfRule>
    <cfRule type="cellIs" dxfId="5601" priority="4306" operator="between">
      <formula>0.95</formula>
      <formula>1</formula>
    </cfRule>
    <cfRule type="cellIs" dxfId="5600" priority="4307" operator="greaterThan">
      <formula>0.99</formula>
    </cfRule>
    <cfRule type="cellIs" dxfId="5599" priority="4308" operator="between">
      <formula>0.95</formula>
      <formula>1</formula>
    </cfRule>
    <cfRule type="cellIs" dxfId="5598" priority="4309" operator="lessThan">
      <formula>0.96</formula>
    </cfRule>
    <cfRule type="cellIs" dxfId="5597" priority="4310" operator="greaterThan">
      <formula>0.99</formula>
    </cfRule>
    <cfRule type="cellIs" dxfId="5596" priority="4311" operator="between">
      <formula>0.95</formula>
      <formula>1</formula>
    </cfRule>
    <cfRule type="cellIs" dxfId="5595" priority="4312" operator="lessThan">
      <formula>0.96</formula>
    </cfRule>
  </conditionalFormatting>
  <conditionalFormatting sqref="L110">
    <cfRule type="cellIs" dxfId="5594" priority="4303" operator="between">
      <formula>0.95</formula>
      <formula>1</formula>
    </cfRule>
    <cfRule type="cellIs" dxfId="5593" priority="4304" operator="lessThan">
      <formula>0.96</formula>
    </cfRule>
  </conditionalFormatting>
  <conditionalFormatting sqref="L110">
    <cfRule type="cellIs" dxfId="5592" priority="4296" operator="greaterThan">
      <formula>0.99</formula>
    </cfRule>
    <cfRule type="cellIs" dxfId="5591" priority="4297" operator="greaterThan">
      <formula>0.99</formula>
    </cfRule>
    <cfRule type="cellIs" dxfId="5590" priority="4298" operator="between">
      <formula>0.95</formula>
      <formula>1</formula>
    </cfRule>
    <cfRule type="cellIs" dxfId="5589" priority="4299" operator="lessThan">
      <formula>0.96</formula>
    </cfRule>
    <cfRule type="cellIs" dxfId="5588" priority="4300" operator="greaterThan">
      <formula>0.99</formula>
    </cfRule>
    <cfRule type="cellIs" dxfId="5587" priority="4301" operator="between">
      <formula>0.95</formula>
      <formula>1</formula>
    </cfRule>
    <cfRule type="cellIs" dxfId="5586" priority="4302" operator="lessThan">
      <formula>0.96</formula>
    </cfRule>
  </conditionalFormatting>
  <conditionalFormatting sqref="L110">
    <cfRule type="cellIs" dxfId="5585" priority="4288" operator="greaterThan">
      <formula>0.99</formula>
    </cfRule>
    <cfRule type="cellIs" dxfId="5584" priority="4289" operator="between">
      <formula>0.95</formula>
      <formula>1</formula>
    </cfRule>
    <cfRule type="cellIs" dxfId="5583" priority="4290" operator="lessThan">
      <formula>0.96</formula>
    </cfRule>
    <cfRule type="cellIs" dxfId="5582" priority="4291" operator="lessThan">
      <formula>0.96</formula>
    </cfRule>
    <cfRule type="cellIs" dxfId="5581" priority="4292" operator="greaterThan">
      <formula>0.99</formula>
    </cfRule>
    <cfRule type="cellIs" dxfId="5580" priority="4293" operator="between">
      <formula>0.95</formula>
      <formula>1</formula>
    </cfRule>
    <cfRule type="cellIs" dxfId="5579" priority="4294" operator="lessThan">
      <formula>0.96</formula>
    </cfRule>
    <cfRule type="cellIs" dxfId="5578" priority="4295" operator="greaterThan">
      <formula>0.99</formula>
    </cfRule>
  </conditionalFormatting>
  <conditionalFormatting sqref="L110">
    <cfRule type="cellIs" dxfId="5577" priority="4284" operator="greaterThan">
      <formula>0.99</formula>
    </cfRule>
    <cfRule type="cellIs" dxfId="5576" priority="4285" operator="greaterThan">
      <formula>0.99</formula>
    </cfRule>
    <cfRule type="cellIs" dxfId="5575" priority="4286" operator="between">
      <formula>0.95</formula>
      <formula>1</formula>
    </cfRule>
    <cfRule type="cellIs" dxfId="5574" priority="4287" operator="lessThan">
      <formula>0.96</formula>
    </cfRule>
  </conditionalFormatting>
  <conditionalFormatting sqref="L110">
    <cfRule type="cellIs" dxfId="5573" priority="4283" operator="greaterThan">
      <formula>0.99</formula>
    </cfRule>
  </conditionalFormatting>
  <conditionalFormatting sqref="L110">
    <cfRule type="cellIs" dxfId="5572" priority="4279" operator="greaterThan">
      <formula>0.99</formula>
    </cfRule>
    <cfRule type="cellIs" dxfId="5571" priority="4280" operator="between">
      <formula>0.95</formula>
      <formula>1</formula>
    </cfRule>
    <cfRule type="cellIs" dxfId="5570" priority="4281" operator="lessThan">
      <formula>0.96</formula>
    </cfRule>
    <cfRule type="cellIs" dxfId="5569" priority="4282" operator="greaterThan">
      <formula>0.96</formula>
    </cfRule>
  </conditionalFormatting>
  <conditionalFormatting sqref="L110">
    <cfRule type="cellIs" dxfId="5568" priority="4272" operator="greaterThan">
      <formula>0.99</formula>
    </cfRule>
    <cfRule type="cellIs" dxfId="5567" priority="4273" operator="between">
      <formula>0.95</formula>
      <formula>1</formula>
    </cfRule>
    <cfRule type="cellIs" dxfId="5566" priority="4274" operator="lessThan">
      <formula>0.96</formula>
    </cfRule>
    <cfRule type="cellIs" dxfId="5565" priority="4275" operator="lessThan">
      <formula>0.96</formula>
    </cfRule>
    <cfRule type="cellIs" dxfId="5564" priority="4276" operator="greaterThan">
      <formula>0.99</formula>
    </cfRule>
    <cfRule type="cellIs" dxfId="5563" priority="4277" operator="between">
      <formula>0.95</formula>
      <formula>1</formula>
    </cfRule>
    <cfRule type="cellIs" dxfId="5562" priority="4278" operator="lessThan">
      <formula>0.96</formula>
    </cfRule>
  </conditionalFormatting>
  <conditionalFormatting sqref="L110">
    <cfRule type="cellIs" dxfId="5561" priority="4267" operator="between">
      <formula>0.96</formula>
      <formula>1</formula>
    </cfRule>
    <cfRule type="cellIs" dxfId="5560" priority="4268" operator="lessThan">
      <formula>0.99</formula>
    </cfRule>
    <cfRule type="cellIs" dxfId="5559" priority="4269" operator="greaterThan">
      <formula>0.99</formula>
    </cfRule>
    <cfRule type="cellIs" dxfId="5558" priority="4270" operator="lessThan">
      <formula>0.99</formula>
    </cfRule>
    <cfRule type="cellIs" dxfId="5557" priority="4271" operator="greaterThan">
      <formula>0.99</formula>
    </cfRule>
  </conditionalFormatting>
  <conditionalFormatting sqref="L110">
    <cfRule type="cellIs" dxfId="5556" priority="4262" operator="between">
      <formula>0.95</formula>
      <formula>1</formula>
    </cfRule>
    <cfRule type="cellIs" dxfId="5555" priority="4263" operator="lessThan">
      <formula>0.96</formula>
    </cfRule>
    <cfRule type="cellIs" dxfId="5554" priority="4264" operator="greaterThan">
      <formula>0.99</formula>
    </cfRule>
    <cfRule type="cellIs" dxfId="5553" priority="4265" operator="between">
      <formula>0.95</formula>
      <formula>1</formula>
    </cfRule>
    <cfRule type="cellIs" dxfId="5552" priority="4266" operator="lessThan">
      <formula>0.96</formula>
    </cfRule>
  </conditionalFormatting>
  <conditionalFormatting sqref="L110">
    <cfRule type="cellIs" dxfId="5551" priority="4256" operator="greaterThan">
      <formula>0.99</formula>
    </cfRule>
    <cfRule type="cellIs" dxfId="5550" priority="4257" operator="between">
      <formula>0.95</formula>
      <formula>1</formula>
    </cfRule>
    <cfRule type="cellIs" dxfId="5549" priority="4258" operator="lessThan">
      <formula>0.96</formula>
    </cfRule>
    <cfRule type="cellIs" dxfId="5548" priority="4259" operator="greaterThan">
      <formula>0.99</formula>
    </cfRule>
    <cfRule type="cellIs" dxfId="5547" priority="4260" operator="between">
      <formula>0.95</formula>
      <formula>1</formula>
    </cfRule>
    <cfRule type="cellIs" dxfId="5546" priority="4261" operator="lessThan">
      <formula>0.96</formula>
    </cfRule>
  </conditionalFormatting>
  <conditionalFormatting sqref="L110">
    <cfRule type="cellIs" dxfId="5545" priority="4254" operator="greaterThan">
      <formula>0.99</formula>
    </cfRule>
    <cfRule type="cellIs" dxfId="5544" priority="4255" operator="between">
      <formula>0.95</formula>
      <formula>1</formula>
    </cfRule>
  </conditionalFormatting>
  <conditionalFormatting sqref="L110">
    <cfRule type="cellIs" dxfId="5543" priority="4253" operator="lessThan">
      <formula>0.96</formula>
    </cfRule>
  </conditionalFormatting>
  <conditionalFormatting sqref="L110">
    <cfRule type="cellIs" dxfId="5542" priority="4250" operator="greaterThan">
      <formula>0.99</formula>
    </cfRule>
    <cfRule type="cellIs" dxfId="5541" priority="4251" operator="between">
      <formula>0.95</formula>
      <formula>1</formula>
    </cfRule>
    <cfRule type="cellIs" dxfId="5540" priority="4252" operator="lessThan">
      <formula>0.96</formula>
    </cfRule>
  </conditionalFormatting>
  <conditionalFormatting sqref="L110">
    <cfRule type="cellIs" dxfId="5539" priority="4245" operator="greaterThan">
      <formula>0.99</formula>
    </cfRule>
    <cfRule type="cellIs" dxfId="5538" priority="4246" operator="between">
      <formula>0.95</formula>
      <formula>1</formula>
    </cfRule>
    <cfRule type="cellIs" dxfId="5537" priority="4247" operator="lessThan">
      <formula>0.96</formula>
    </cfRule>
    <cfRule type="cellIs" dxfId="5536" priority="4248" operator="greaterThan">
      <formula>0.99</formula>
    </cfRule>
    <cfRule type="cellIs" dxfId="5535" priority="4249" operator="lessThan">
      <formula>0.96</formula>
    </cfRule>
  </conditionalFormatting>
  <conditionalFormatting sqref="L110">
    <cfRule type="top10" dxfId="5534" priority="4445" rank="10"/>
    <cfRule type="cellIs" dxfId="5533" priority="4446" operator="greaterThan">
      <formula>0.99</formula>
    </cfRule>
    <cfRule type="top10" dxfId="5532" priority="4447" rank="10"/>
    <cfRule type="cellIs" dxfId="5531" priority="4448" operator="lessThan">
      <formula>0.96</formula>
    </cfRule>
    <cfRule type="top10" dxfId="5530" priority="4449" percent="1" rank="99"/>
    <cfRule type="cellIs" dxfId="5529" priority="4450" operator="lessThan">
      <formula>0.96</formula>
    </cfRule>
  </conditionalFormatting>
  <conditionalFormatting sqref="L110">
    <cfRule type="top10" dxfId="5528" priority="4451" rank="10"/>
  </conditionalFormatting>
  <conditionalFormatting sqref="L110">
    <cfRule type="cellIs" dxfId="5527" priority="4452" operator="greaterThan">
      <formula>0.99</formula>
    </cfRule>
    <cfRule type="cellIs" dxfId="5526" priority="4453" operator="between">
      <formula>0.95</formula>
      <formula>1</formula>
    </cfRule>
    <cfRule type="cellIs" dxfId="5525" priority="4454" operator="lessThan">
      <formula>0.96</formula>
    </cfRule>
    <cfRule type="cellIs" dxfId="5524" priority="4455" operator="lessThan">
      <formula>0.96</formula>
    </cfRule>
    <cfRule type="top10" dxfId="5523" priority="4456" percent="1" rank="10"/>
  </conditionalFormatting>
  <conditionalFormatting sqref="L110">
    <cfRule type="cellIs" dxfId="5522" priority="4457" operator="lessThan">
      <formula>1</formula>
    </cfRule>
    <cfRule type="cellIs" dxfId="5521" priority="4458" operator="between">
      <formula>0.95</formula>
      <formula>1</formula>
    </cfRule>
    <cfRule type="cellIs" dxfId="5520" priority="4459" operator="lessThan">
      <formula>0.96</formula>
    </cfRule>
    <cfRule type="cellIs" dxfId="5519" priority="4460" operator="between">
      <formula>0.95</formula>
      <formula>1</formula>
    </cfRule>
    <cfRule type="cellIs" dxfId="5518" priority="4461" operator="between">
      <formula>0.95</formula>
      <formula>1</formula>
    </cfRule>
    <cfRule type="top10" dxfId="5517" priority="4462" percent="1" rank="10"/>
    <cfRule type="top10" dxfId="5516" priority="4463" percent="1" rank="10"/>
    <cfRule type="cellIs" dxfId="5515" priority="4464" operator="lessThan">
      <formula>0.96</formula>
    </cfRule>
    <cfRule type="top10" dxfId="5514" priority="4465" percent="1" rank="10"/>
  </conditionalFormatting>
  <conditionalFormatting sqref="L110">
    <cfRule type="top10" dxfId="5513" priority="4466" percent="1" rank="10"/>
    <cfRule type="cellIs" dxfId="5512" priority="4467" operator="lessThan">
      <formula>0.96</formula>
    </cfRule>
    <cfRule type="top10" dxfId="5511" priority="4468" percent="1" rank="10"/>
  </conditionalFormatting>
  <conditionalFormatting sqref="L110">
    <cfRule type="top10" dxfId="5510" priority="4469" rank="10"/>
  </conditionalFormatting>
  <conditionalFormatting sqref="L110">
    <cfRule type="top10" dxfId="5509" priority="4470" rank="10"/>
    <cfRule type="top10" dxfId="5508" priority="4471" rank="10"/>
    <cfRule type="top10" dxfId="5507" priority="4472" rank="10"/>
  </conditionalFormatting>
  <conditionalFormatting sqref="L110">
    <cfRule type="cellIs" dxfId="5506" priority="4473" operator="between">
      <formula>0.95</formula>
      <formula>1</formula>
    </cfRule>
    <cfRule type="cellIs" dxfId="5505" priority="4474" operator="lessThan">
      <formula>0.96</formula>
    </cfRule>
    <cfRule type="cellIs" dxfId="5504" priority="4475" operator="between">
      <formula>0.95</formula>
      <formula>1</formula>
    </cfRule>
    <cfRule type="cellIs" dxfId="5503" priority="4476" operator="between">
      <formula>0.95</formula>
      <formula>1</formula>
    </cfRule>
    <cfRule type="top10" dxfId="5502" priority="4477" percent="1" rank="10"/>
    <cfRule type="top10" dxfId="5501" priority="4478" percent="1" rank="10"/>
    <cfRule type="cellIs" dxfId="5500" priority="4479" operator="lessThan">
      <formula>0.96</formula>
    </cfRule>
    <cfRule type="top10" dxfId="5499" priority="4480" percent="1" rank="10"/>
  </conditionalFormatting>
  <conditionalFormatting sqref="L110">
    <cfRule type="top10" dxfId="5498" priority="4481" rank="10"/>
    <cfRule type="top10" dxfId="5497" priority="4482" rank="10"/>
    <cfRule type="cellIs" dxfId="5496" priority="4483" operator="lessThan">
      <formula>0.96</formula>
    </cfRule>
    <cfRule type="cellIs" dxfId="5495" priority="4484" operator="between">
      <formula>0.95</formula>
      <formula>1</formula>
    </cfRule>
    <cfRule type="cellIs" dxfId="5494" priority="4485" operator="between">
      <formula>0.95</formula>
      <formula>1</formula>
    </cfRule>
    <cfRule type="top10" dxfId="5493" priority="4486" percent="1" rank="10"/>
    <cfRule type="top10" dxfId="5492" priority="4487" percent="1" rank="10"/>
    <cfRule type="cellIs" dxfId="5491" priority="4488" operator="lessThan">
      <formula>0.96</formula>
    </cfRule>
    <cfRule type="top10" dxfId="5490" priority="4489" percent="1" rank="10"/>
  </conditionalFormatting>
  <conditionalFormatting sqref="L110">
    <cfRule type="cellIs" dxfId="5489" priority="4490" operator="lessThan">
      <formula>0.96</formula>
    </cfRule>
    <cfRule type="cellIs" dxfId="5488" priority="4491" operator="between">
      <formula>0.95</formula>
      <formula>1</formula>
    </cfRule>
    <cfRule type="cellIs" dxfId="5487" priority="4492" operator="between">
      <formula>0.95</formula>
      <formula>1</formula>
    </cfRule>
    <cfRule type="top10" dxfId="5486" priority="4493" percent="1" rank="10"/>
    <cfRule type="top10" dxfId="5485" priority="4494" percent="1" rank="10"/>
    <cfRule type="cellIs" dxfId="5484" priority="4495" operator="lessThan">
      <formula>0.96</formula>
    </cfRule>
    <cfRule type="top10" dxfId="5483" priority="4496" percent="1" rank="10"/>
  </conditionalFormatting>
  <conditionalFormatting sqref="L110">
    <cfRule type="top10" dxfId="5482" priority="4497" percent="1" rank="10"/>
    <cfRule type="top10" dxfId="5481" priority="4498" rank="10"/>
    <cfRule type="top10" dxfId="5480" priority="4499" percent="1" rank="10"/>
  </conditionalFormatting>
  <conditionalFormatting sqref="L110">
    <cfRule type="top10" dxfId="5479" priority="4500" rank="10"/>
    <cfRule type="top10" dxfId="5478" priority="4501" rank="10"/>
  </conditionalFormatting>
  <conditionalFormatting sqref="L110">
    <cfRule type="top10" dxfId="5477" priority="4502" rank="10"/>
    <cfRule type="top10" dxfId="5476" priority="4503" rank="10"/>
    <cfRule type="cellIs" dxfId="5475" priority="4504" operator="between">
      <formula>0.95</formula>
      <formula>1</formula>
    </cfRule>
    <cfRule type="cellIs" dxfId="5474" priority="4505" operator="lessThan">
      <formula>0.96</formula>
    </cfRule>
    <cfRule type="cellIs" dxfId="5473" priority="4506" operator="between">
      <formula>0.95</formula>
      <formula>1</formula>
    </cfRule>
    <cfRule type="cellIs" dxfId="5472" priority="4507" operator="between">
      <formula>0.95</formula>
      <formula>1</formula>
    </cfRule>
    <cfRule type="top10" dxfId="5471" priority="4508" percent="1" rank="10"/>
    <cfRule type="top10" dxfId="5470" priority="4509" percent="1" rank="10"/>
    <cfRule type="cellIs" dxfId="5469" priority="4510" operator="lessThan">
      <formula>0.96</formula>
    </cfRule>
    <cfRule type="top10" dxfId="5468" priority="4511" percent="1" rank="10"/>
  </conditionalFormatting>
  <conditionalFormatting sqref="L110">
    <cfRule type="top10" dxfId="5467" priority="4512" rank="10"/>
    <cfRule type="cellIs" dxfId="5466" priority="4513" operator="lessThan">
      <formula>0.96</formula>
    </cfRule>
    <cfRule type="cellIs" dxfId="5465" priority="4514" operator="between">
      <formula>0.95</formula>
      <formula>1</formula>
    </cfRule>
    <cfRule type="cellIs" dxfId="5464" priority="4515" operator="between">
      <formula>0.95</formula>
      <formula>1</formula>
    </cfRule>
    <cfRule type="top10" dxfId="5463" priority="4516" percent="1" rank="10"/>
    <cfRule type="top10" dxfId="5462" priority="4517" percent="1" rank="10"/>
    <cfRule type="cellIs" dxfId="5461" priority="4518" operator="lessThan">
      <formula>0.96</formula>
    </cfRule>
    <cfRule type="top10" dxfId="5460" priority="4519" percent="1" rank="10"/>
  </conditionalFormatting>
  <conditionalFormatting sqref="L110">
    <cfRule type="top10" dxfId="5459" priority="4520" rank="10"/>
    <cfRule type="cellIs" dxfId="5458" priority="4521" operator="lessThan">
      <formula>0.99</formula>
    </cfRule>
    <cfRule type="top10" dxfId="5457" priority="4522" rank="10"/>
    <cfRule type="cellIs" dxfId="5456" priority="4523" operator="greaterThan">
      <formula>0.99</formula>
    </cfRule>
    <cfRule type="top10" dxfId="5455" priority="4524" percent="1" rank="10"/>
    <cfRule type="top10" dxfId="5454" priority="4525" rank="10"/>
    <cfRule type="cellIs" dxfId="5453" priority="4526" operator="lessThan">
      <formula>0.96</formula>
    </cfRule>
    <cfRule type="cellIs" dxfId="5452" priority="4527" operator="between">
      <formula>0.95</formula>
      <formula>1</formula>
    </cfRule>
    <cfRule type="cellIs" dxfId="5451" priority="4528" operator="between">
      <formula>0.95</formula>
      <formula>1</formula>
    </cfRule>
    <cfRule type="top10" dxfId="5450" priority="4529" percent="1" rank="10"/>
    <cfRule type="top10" dxfId="5449" priority="4530" percent="1" rank="10"/>
    <cfRule type="cellIs" dxfId="5448" priority="4531" operator="lessThan">
      <formula>0.96</formula>
    </cfRule>
    <cfRule type="top10" dxfId="5447" priority="4532" percent="1" rank="10"/>
  </conditionalFormatting>
  <conditionalFormatting sqref="L110">
    <cfRule type="top10" dxfId="5446" priority="4533" rank="10"/>
    <cfRule type="top10" dxfId="5445" priority="4534" rank="10"/>
    <cfRule type="cellIs" dxfId="5444" priority="4535" operator="lessThan">
      <formula>0.99</formula>
    </cfRule>
    <cfRule type="top10" dxfId="5443" priority="4536" rank="10"/>
    <cfRule type="cellIs" dxfId="5442" priority="4537" operator="greaterThan">
      <formula>0.99</formula>
    </cfRule>
    <cfRule type="top10" dxfId="5441" priority="4538" percent="1" rank="10"/>
    <cfRule type="top10" dxfId="5440" priority="4539" rank="10"/>
    <cfRule type="cellIs" dxfId="5439" priority="4540" operator="lessThan">
      <formula>0.96</formula>
    </cfRule>
    <cfRule type="cellIs" dxfId="5438" priority="4541" operator="between">
      <formula>0.95</formula>
      <formula>1</formula>
    </cfRule>
    <cfRule type="cellIs" dxfId="5437" priority="4542" operator="between">
      <formula>0.95</formula>
      <formula>1</formula>
    </cfRule>
    <cfRule type="top10" dxfId="5436" priority="4543" percent="1" rank="10"/>
    <cfRule type="top10" dxfId="5435" priority="4544" percent="1" rank="10"/>
    <cfRule type="cellIs" dxfId="5434" priority="4545" operator="lessThan">
      <formula>0.96</formula>
    </cfRule>
    <cfRule type="top10" dxfId="5433" priority="4546" percent="1" rank="10"/>
  </conditionalFormatting>
  <conditionalFormatting sqref="L110">
    <cfRule type="cellIs" dxfId="5432" priority="4547" operator="between">
      <formula>0.95</formula>
      <formula>1</formula>
    </cfRule>
    <cfRule type="cellIs" dxfId="5431" priority="4548" operator="between">
      <formula>0.95</formula>
      <formula>1</formula>
    </cfRule>
    <cfRule type="top10" dxfId="5430" priority="4549" rank="10"/>
  </conditionalFormatting>
  <conditionalFormatting sqref="L110">
    <cfRule type="cellIs" dxfId="5429" priority="4550" operator="between">
      <formula>0.95</formula>
      <formula>1</formula>
    </cfRule>
    <cfRule type="cellIs" dxfId="5428" priority="4551" operator="between">
      <formula>0.95</formula>
      <formula>1</formula>
    </cfRule>
    <cfRule type="cellIs" dxfId="5427" priority="4552" operator="lessThan">
      <formula>0.96</formula>
    </cfRule>
    <cfRule type="cellIs" dxfId="5426" priority="4553" operator="between">
      <formula>0.95</formula>
      <formula>1</formula>
    </cfRule>
    <cfRule type="cellIs" dxfId="5425" priority="4554" operator="between">
      <formula>0.95</formula>
      <formula>1</formula>
    </cfRule>
    <cfRule type="top10" dxfId="5424" priority="4555" percent="1" rank="10"/>
    <cfRule type="top10" dxfId="5423" priority="4556" percent="1" rank="10"/>
    <cfRule type="cellIs" dxfId="5422" priority="4557" operator="lessThan">
      <formula>0.96</formula>
    </cfRule>
    <cfRule type="top10" dxfId="5421" priority="4558" percent="1" rank="10"/>
  </conditionalFormatting>
  <conditionalFormatting sqref="L110">
    <cfRule type="top10" dxfId="5420" priority="4559" rank="10"/>
    <cfRule type="top10" dxfId="5419" priority="4560" rank="10"/>
    <cfRule type="top10" dxfId="5418" priority="4561" rank="10"/>
    <cfRule type="cellIs" dxfId="5417" priority="4562" operator="lessThan">
      <formula>0.96</formula>
    </cfRule>
    <cfRule type="cellIs" dxfId="5416" priority="4563" operator="between">
      <formula>0.95</formula>
      <formula>1</formula>
    </cfRule>
    <cfRule type="cellIs" dxfId="5415" priority="4564" operator="between">
      <formula>0.95</formula>
      <formula>1</formula>
    </cfRule>
    <cfRule type="top10" dxfId="5414" priority="4565" percent="1" rank="10"/>
    <cfRule type="top10" dxfId="5413" priority="4566" percent="1" rank="10"/>
    <cfRule type="cellIs" dxfId="5412" priority="4567" operator="lessThan">
      <formula>0.96</formula>
    </cfRule>
    <cfRule type="top10" dxfId="5411" priority="4568" percent="1" rank="10"/>
  </conditionalFormatting>
  <conditionalFormatting sqref="L110">
    <cfRule type="top10" dxfId="5410" priority="4569" percent="1" rank="10"/>
    <cfRule type="top10" dxfId="5409" priority="4570" rank="10"/>
    <cfRule type="top10" dxfId="5408" priority="4571" rank="10"/>
    <cfRule type="cellIs" dxfId="5407" priority="4572" operator="lessThan">
      <formula>0.99</formula>
    </cfRule>
    <cfRule type="top10" dxfId="5406" priority="4573" rank="10"/>
    <cfRule type="cellIs" dxfId="5405" priority="4574" operator="greaterThan">
      <formula>0.99</formula>
    </cfRule>
    <cfRule type="top10" dxfId="5404" priority="4575" percent="1" rank="10"/>
    <cfRule type="top10" dxfId="5403" priority="4576" rank="10"/>
    <cfRule type="cellIs" dxfId="5402" priority="4577" operator="lessThan">
      <formula>0.96</formula>
    </cfRule>
    <cfRule type="cellIs" dxfId="5401" priority="4578" operator="between">
      <formula>0.95</formula>
      <formula>1</formula>
    </cfRule>
    <cfRule type="cellIs" dxfId="5400" priority="4579" operator="between">
      <formula>0.95</formula>
      <formula>1</formula>
    </cfRule>
    <cfRule type="top10" dxfId="5399" priority="4580" percent="1" rank="10"/>
    <cfRule type="top10" dxfId="5398" priority="4581" percent="1" rank="10"/>
    <cfRule type="cellIs" dxfId="5397" priority="4582" operator="lessThan">
      <formula>0.96</formula>
    </cfRule>
    <cfRule type="top10" dxfId="5396" priority="4583" percent="1" rank="10"/>
  </conditionalFormatting>
  <conditionalFormatting sqref="L110">
    <cfRule type="top10" dxfId="5395" priority="4584" percent="1" rank="10"/>
  </conditionalFormatting>
  <conditionalFormatting sqref="L110">
    <cfRule type="top10" dxfId="5394" priority="4585" rank="10"/>
    <cfRule type="top10" dxfId="5393" priority="4586" percent="1" rank="10"/>
  </conditionalFormatting>
  <conditionalFormatting sqref="L110">
    <cfRule type="top10" dxfId="5392" priority="4587" percent="1" rank="10"/>
    <cfRule type="cellIs" dxfId="5391" priority="4588" operator="lessThan">
      <formula>0.96</formula>
    </cfRule>
    <cfRule type="top10" dxfId="5390" priority="4589" rank="10"/>
    <cfRule type="top10" dxfId="5389" priority="4590" percent="1" rank="10"/>
  </conditionalFormatting>
  <conditionalFormatting sqref="L110">
    <cfRule type="top10" dxfId="5388" priority="4591" percent="1" rank="10"/>
    <cfRule type="cellIs" dxfId="5387" priority="4592" operator="between">
      <formula>0.95</formula>
      <formula>1</formula>
    </cfRule>
    <cfRule type="top10" dxfId="5386" priority="4593" percent="1" rank="10"/>
    <cfRule type="cellIs" dxfId="5385" priority="4594" operator="lessThan">
      <formula>0.96</formula>
    </cfRule>
    <cfRule type="top10" dxfId="5384" priority="4595" rank="10"/>
    <cfRule type="top10" dxfId="5383" priority="4596" percent="1" rank="10"/>
  </conditionalFormatting>
  <conditionalFormatting sqref="L110">
    <cfRule type="cellIs" dxfId="5382" priority="4597" operator="between">
      <formula>0.95</formula>
      <formula>1</formula>
    </cfRule>
    <cfRule type="top10" dxfId="5381" priority="4598" percent="1" rank="10"/>
    <cfRule type="cellIs" dxfId="5380" priority="4599" operator="lessThan">
      <formula>0.96</formula>
    </cfRule>
    <cfRule type="top10" dxfId="5379" priority="4600" rank="10"/>
    <cfRule type="top10" dxfId="5378" priority="4601" percent="1" rank="10"/>
  </conditionalFormatting>
  <conditionalFormatting sqref="L110">
    <cfRule type="top10" dxfId="5377" priority="4602" percent="1" rank="10"/>
    <cfRule type="top10" dxfId="5376" priority="4603" percent="1" rank="10"/>
    <cfRule type="cellIs" dxfId="5375" priority="4604" operator="between">
      <formula>0.95</formula>
      <formula>1</formula>
    </cfRule>
    <cfRule type="top10" dxfId="5374" priority="4605" rank="10"/>
    <cfRule type="top10" dxfId="5373" priority="4606" rank="10"/>
    <cfRule type="cellIs" dxfId="5372" priority="4607" operator="lessThan">
      <formula>0.99</formula>
    </cfRule>
    <cfRule type="top10" dxfId="5371" priority="4608" rank="10"/>
    <cfRule type="cellIs" dxfId="5370" priority="4609" operator="greaterThan">
      <formula>0.99</formula>
    </cfRule>
    <cfRule type="top10" dxfId="5369" priority="4610" percent="1" rank="10"/>
    <cfRule type="top10" dxfId="5368" priority="4611" rank="10"/>
    <cfRule type="cellIs" dxfId="5367" priority="4612" operator="lessThan">
      <formula>0.96</formula>
    </cfRule>
    <cfRule type="cellIs" dxfId="5366" priority="4613" operator="between">
      <formula>0.95</formula>
      <formula>1</formula>
    </cfRule>
    <cfRule type="cellIs" dxfId="5365" priority="4614" operator="between">
      <formula>0.95</formula>
      <formula>1</formula>
    </cfRule>
    <cfRule type="top10" dxfId="5364" priority="4615" percent="1" rank="10"/>
    <cfRule type="top10" dxfId="5363" priority="4616" percent="1" rank="10"/>
    <cfRule type="cellIs" dxfId="5362" priority="4617" operator="lessThan">
      <formula>0.96</formula>
    </cfRule>
    <cfRule type="top10" dxfId="5361" priority="4618" percent="1" rank="10"/>
  </conditionalFormatting>
  <conditionalFormatting sqref="L110">
    <cfRule type="top10" dxfId="5360" priority="4619" percent="1" rank="10"/>
    <cfRule type="top10" dxfId="5359" priority="4620" percent="1" rank="10"/>
  </conditionalFormatting>
  <conditionalFormatting sqref="L110">
    <cfRule type="cellIs" dxfId="5358" priority="4621" operator="between">
      <formula>0.95</formula>
      <formula>1</formula>
    </cfRule>
    <cfRule type="cellIs" dxfId="5357" priority="4622" operator="between">
      <formula>0.95</formula>
      <formula>1</formula>
    </cfRule>
    <cfRule type="top10" dxfId="5356" priority="4623" percent="1" rank="10"/>
    <cfRule type="cellIs" dxfId="5355" priority="4624" operator="lessThan">
      <formula>0.96</formula>
    </cfRule>
    <cfRule type="top10" dxfId="5354" priority="4625" rank="10"/>
    <cfRule type="top10" dxfId="5353" priority="4626" percent="1" rank="10"/>
  </conditionalFormatting>
  <conditionalFormatting sqref="L110">
    <cfRule type="top10" dxfId="5352" priority="4627" percent="1" rank="10"/>
    <cfRule type="cellIs" dxfId="5351" priority="4628" operator="greaterThan">
      <formula>0.99</formula>
    </cfRule>
    <cfRule type="top10" dxfId="5350" priority="4629" rank="10"/>
    <cfRule type="top10" dxfId="5349" priority="4630" rank="10"/>
    <cfRule type="cellIs" dxfId="5348" priority="4631" operator="lessThan">
      <formula>0.99</formula>
    </cfRule>
    <cfRule type="top10" dxfId="5347" priority="4632" rank="10"/>
    <cfRule type="cellIs" dxfId="5346" priority="4633" operator="greaterThan">
      <formula>0.99</formula>
    </cfRule>
    <cfRule type="top10" dxfId="5345" priority="4634" percent="1" rank="10"/>
    <cfRule type="top10" dxfId="5344" priority="4635" rank="10"/>
    <cfRule type="cellIs" dxfId="5343" priority="4636" operator="lessThan">
      <formula>0.96</formula>
    </cfRule>
    <cfRule type="cellIs" dxfId="5342" priority="4637" operator="between">
      <formula>0.95</formula>
      <formula>1</formula>
    </cfRule>
    <cfRule type="cellIs" dxfId="5341" priority="4638" operator="between">
      <formula>0.95</formula>
      <formula>1</formula>
    </cfRule>
    <cfRule type="top10" dxfId="5340" priority="4639" percent="1" rank="10"/>
    <cfRule type="top10" dxfId="5339" priority="4640" percent="1" rank="10"/>
    <cfRule type="cellIs" dxfId="5338" priority="4641" operator="lessThan">
      <formula>0.96</formula>
    </cfRule>
    <cfRule type="top10" dxfId="5337" priority="4642" percent="1" rank="10"/>
  </conditionalFormatting>
  <conditionalFormatting sqref="L110">
    <cfRule type="top10" dxfId="5336" priority="4643" percent="1" rank="10"/>
    <cfRule type="cellIs" dxfId="5335" priority="4644" operator="between">
      <formula>0.95</formula>
      <formula>1</formula>
    </cfRule>
    <cfRule type="top10" dxfId="5334" priority="4645" rank="10"/>
    <cfRule type="top10" dxfId="5333" priority="4646" rank="10"/>
    <cfRule type="cellIs" dxfId="5332" priority="4647" operator="lessThan">
      <formula>0.99</formula>
    </cfRule>
    <cfRule type="top10" dxfId="5331" priority="4648" rank="10"/>
    <cfRule type="cellIs" dxfId="5330" priority="4649" operator="greaterThan">
      <formula>0.99</formula>
    </cfRule>
    <cfRule type="top10" dxfId="5329" priority="4650" percent="1" rank="10"/>
    <cfRule type="top10" dxfId="5328" priority="4651" rank="10"/>
    <cfRule type="cellIs" dxfId="5327" priority="4652" operator="lessThan">
      <formula>0.96</formula>
    </cfRule>
    <cfRule type="cellIs" dxfId="5326" priority="4653" operator="between">
      <formula>0.95</formula>
      <formula>1</formula>
    </cfRule>
    <cfRule type="cellIs" dxfId="5325" priority="4654" operator="between">
      <formula>0.95</formula>
      <formula>1</formula>
    </cfRule>
    <cfRule type="top10" dxfId="5324" priority="4655" percent="1" rank="10"/>
    <cfRule type="top10" dxfId="5323" priority="4656" percent="1" rank="10"/>
    <cfRule type="cellIs" dxfId="5322" priority="4657" operator="lessThan">
      <formula>0.96</formula>
    </cfRule>
    <cfRule type="top10" dxfId="5321" priority="4658" percent="1" rank="10"/>
  </conditionalFormatting>
  <conditionalFormatting sqref="L110">
    <cfRule type="cellIs" dxfId="5320" priority="4241" operator="between">
      <formula>0.95</formula>
      <formula>1</formula>
    </cfRule>
    <cfRule type="cellIs" dxfId="5319" priority="4243" operator="between">
      <formula>0.95</formula>
      <formula>1</formula>
    </cfRule>
    <cfRule type="cellIs" dxfId="5318" priority="4244" operator="between">
      <formula>0.95</formula>
      <formula>1</formula>
    </cfRule>
  </conditionalFormatting>
  <conditionalFormatting sqref="L86 L88 L91">
    <cfRule type="cellIs" dxfId="5317" priority="4240" operator="between">
      <formula>0.95</formula>
      <formula>1</formula>
    </cfRule>
  </conditionalFormatting>
  <conditionalFormatting sqref="L86 L88 L91">
    <cfRule type="cellIs" dxfId="5316" priority="4223" operator="greaterThan">
      <formula>0.99</formula>
    </cfRule>
    <cfRule type="cellIs" dxfId="5315" priority="4239" operator="greaterThan">
      <formula>0.99</formula>
    </cfRule>
  </conditionalFormatting>
  <conditionalFormatting sqref="L86 L88 L91">
    <cfRule type="cellIs" dxfId="5314" priority="4233" operator="greaterThan">
      <formula>0.99</formula>
    </cfRule>
    <cfRule type="cellIs" dxfId="5313" priority="4234" operator="between">
      <formula>0.95</formula>
      <formula>1</formula>
    </cfRule>
    <cfRule type="cellIs" dxfId="5312" priority="4235" operator="lessThan">
      <formula>0.96</formula>
    </cfRule>
    <cfRule type="cellIs" dxfId="5311" priority="4236" operator="greaterThan">
      <formula>0.99</formula>
    </cfRule>
    <cfRule type="cellIs" dxfId="5310" priority="4237" operator="between">
      <formula>0.95</formula>
      <formula>1</formula>
    </cfRule>
    <cfRule type="cellIs" dxfId="5309" priority="4238" operator="lessThan">
      <formula>0.96</formula>
    </cfRule>
  </conditionalFormatting>
  <conditionalFormatting sqref="L86 L88 L91">
    <cfRule type="cellIs" dxfId="5308" priority="4231" operator="greaterThan">
      <formula>0.99</formula>
    </cfRule>
    <cfRule type="cellIs" dxfId="5307" priority="4232" operator="between">
      <formula>0.95</formula>
      <formula>1</formula>
    </cfRule>
  </conditionalFormatting>
  <conditionalFormatting sqref="L86 L88 L91">
    <cfRule type="cellIs" dxfId="5306" priority="4230" operator="lessThan">
      <formula>0.96</formula>
    </cfRule>
  </conditionalFormatting>
  <conditionalFormatting sqref="L86 L88 L91">
    <cfRule type="cellIs" dxfId="5305" priority="4225" operator="greaterThan">
      <formula>0.99</formula>
    </cfRule>
    <cfRule type="cellIs" dxfId="5304" priority="4226" operator="between">
      <formula>0.95</formula>
      <formula>1</formula>
    </cfRule>
    <cfRule type="cellIs" dxfId="5303" priority="4227" operator="lessThan">
      <formula>0.96</formula>
    </cfRule>
    <cfRule type="cellIs" dxfId="5302" priority="4228" operator="greaterThan">
      <formula>0.99</formula>
    </cfRule>
    <cfRule type="cellIs" dxfId="5301" priority="4229" operator="lessThan">
      <formula>0.96</formula>
    </cfRule>
  </conditionalFormatting>
  <conditionalFormatting sqref="L86 L88 L91">
    <cfRule type="cellIs" dxfId="5300" priority="4224" operator="greaterThan">
      <formula>0.99</formula>
    </cfRule>
  </conditionalFormatting>
  <conditionalFormatting sqref="L109">
    <cfRule type="cellIs" dxfId="5299" priority="3369" operator="greaterThan">
      <formula>0.99</formula>
    </cfRule>
    <cfRule type="cellIs" dxfId="5298" priority="3791" operator="greaterThan">
      <formula>0.99</formula>
    </cfRule>
    <cfRule type="cellIs" dxfId="5297" priority="4222" operator="greaterThan">
      <formula>0.99</formula>
    </cfRule>
  </conditionalFormatting>
  <conditionalFormatting sqref="L109">
    <cfRule type="cellIs" dxfId="5296" priority="4216" operator="greaterThan">
      <formula>0.99</formula>
    </cfRule>
    <cfRule type="cellIs" dxfId="5295" priority="4217" operator="between">
      <formula>0.95</formula>
      <formula>1</formula>
    </cfRule>
    <cfRule type="cellIs" dxfId="5294" priority="4218" operator="lessThan">
      <formula>0.96</formula>
    </cfRule>
    <cfRule type="cellIs" dxfId="5293" priority="4219" operator="greaterThan">
      <formula>0.99</formula>
    </cfRule>
    <cfRule type="cellIs" dxfId="5292" priority="4220" operator="between">
      <formula>0.95</formula>
      <formula>1</formula>
    </cfRule>
    <cfRule type="cellIs" dxfId="5291" priority="4221" operator="lessThan">
      <formula>0.96</formula>
    </cfRule>
  </conditionalFormatting>
  <conditionalFormatting sqref="L109">
    <cfRule type="cellIs" dxfId="5290" priority="4214" operator="greaterThan">
      <formula>0.99</formula>
    </cfRule>
    <cfRule type="cellIs" dxfId="5289" priority="4215" operator="between">
      <formula>0.95</formula>
      <formula>1</formula>
    </cfRule>
  </conditionalFormatting>
  <conditionalFormatting sqref="L109">
    <cfRule type="cellIs" dxfId="5288" priority="4213" operator="lessThan">
      <formula>0.96</formula>
    </cfRule>
  </conditionalFormatting>
  <conditionalFormatting sqref="L109">
    <cfRule type="cellIs" dxfId="5287" priority="4208" operator="greaterThan">
      <formula>0.99</formula>
    </cfRule>
    <cfRule type="cellIs" dxfId="5286" priority="4209" operator="between">
      <formula>0.95</formula>
      <formula>1</formula>
    </cfRule>
    <cfRule type="cellIs" dxfId="5285" priority="4210" operator="lessThan">
      <formula>0.96</formula>
    </cfRule>
    <cfRule type="cellIs" dxfId="5284" priority="4211" operator="greaterThan">
      <formula>0.99</formula>
    </cfRule>
    <cfRule type="cellIs" dxfId="5283" priority="4212" operator="lessThan">
      <formula>0.96</formula>
    </cfRule>
  </conditionalFormatting>
  <conditionalFormatting sqref="L109">
    <cfRule type="cellIs" dxfId="5282" priority="3969" operator="greaterThan">
      <formula>0.99</formula>
    </cfRule>
    <cfRule type="cellIs" dxfId="5281" priority="3970" operator="between">
      <formula>0.95</formula>
      <formula>1</formula>
    </cfRule>
    <cfRule type="cellIs" dxfId="5280" priority="3971" operator="lessThan">
      <formula>0.96</formula>
    </cfRule>
    <cfRule type="cellIs" dxfId="5279" priority="3972" operator="greaterThan">
      <formula>0.99</formula>
    </cfRule>
    <cfRule type="cellIs" dxfId="5278" priority="3973" operator="between">
      <formula>0.95</formula>
      <formula>1</formula>
    </cfRule>
    <cfRule type="cellIs" dxfId="5277" priority="3974" operator="lessThan">
      <formula>0.96</formula>
    </cfRule>
    <cfRule type="cellIs" dxfId="5276" priority="3975" operator="greaterThan">
      <formula>0.99</formula>
    </cfRule>
    <cfRule type="cellIs" dxfId="5275" priority="3976" operator="between">
      <formula>0.95</formula>
      <formula>1</formula>
    </cfRule>
    <cfRule type="cellIs" dxfId="5274" priority="3977" operator="greaterThan">
      <formula>0.99</formula>
    </cfRule>
    <cfRule type="cellIs" dxfId="5273" priority="3978" operator="between">
      <formula>0.95</formula>
      <formula>1</formula>
    </cfRule>
    <cfRule type="cellIs" dxfId="5272" priority="3979" operator="lessThan">
      <formula>0.96</formula>
    </cfRule>
    <cfRule type="cellIs" dxfId="5271" priority="3980" operator="lessThan">
      <formula>0</formula>
    </cfRule>
    <cfRule type="cellIs" dxfId="5270" priority="3981" operator="greaterThan">
      <formula>0.99</formula>
    </cfRule>
    <cfRule type="cellIs" dxfId="5269" priority="3982" operator="between">
      <formula>0.95</formula>
      <formula>1</formula>
    </cfRule>
    <cfRule type="cellIs" dxfId="5268" priority="3983" operator="lessThan">
      <formula>0.96</formula>
    </cfRule>
    <cfRule type="cellIs" dxfId="5267" priority="3984" operator="greaterThan">
      <formula>0.99</formula>
    </cfRule>
    <cfRule type="cellIs" dxfId="5266" priority="3985" operator="between">
      <formula>0.95</formula>
      <formula>1</formula>
    </cfRule>
    <cfRule type="cellIs" dxfId="5265" priority="3986" operator="lessThan">
      <formula>0.96</formula>
    </cfRule>
    <cfRule type="cellIs" dxfId="5264" priority="3987" operator="greaterThan">
      <formula>0.99</formula>
    </cfRule>
    <cfRule type="cellIs" dxfId="5263" priority="3988" operator="between">
      <formula>0.95</formula>
      <formula>1</formula>
    </cfRule>
    <cfRule type="cellIs" dxfId="5262" priority="3989" operator="lessThan">
      <formula>0.96</formula>
    </cfRule>
    <cfRule type="cellIs" dxfId="5261" priority="3990" operator="lessThan">
      <formula>0.96</formula>
    </cfRule>
    <cfRule type="cellIs" dxfId="5260" priority="3991" operator="greaterThan">
      <formula>0.99</formula>
    </cfRule>
    <cfRule type="cellIs" dxfId="5259" priority="3992" operator="between">
      <formula>0.95</formula>
      <formula>1</formula>
    </cfRule>
    <cfRule type="cellIs" dxfId="5258" priority="3993" operator="lessThan">
      <formula>0.96</formula>
    </cfRule>
  </conditionalFormatting>
  <conditionalFormatting sqref="L109">
    <cfRule type="cellIs" dxfId="5257" priority="3966" operator="lessThan">
      <formula>0.96</formula>
    </cfRule>
    <cfRule type="cellIs" dxfId="5256" priority="3967" operator="between">
      <formula>0.95</formula>
      <formula>0.99</formula>
    </cfRule>
    <cfRule type="cellIs" dxfId="5255" priority="3968" operator="between">
      <formula>0.95</formula>
      <formula>1</formula>
    </cfRule>
  </conditionalFormatting>
  <conditionalFormatting sqref="L109">
    <cfRule type="cellIs" dxfId="5254" priority="3962" operator="greaterThan">
      <formula>0.99</formula>
    </cfRule>
    <cfRule type="cellIs" dxfId="5253" priority="3963" operator="between">
      <formula>0.95</formula>
      <formula>1</formula>
    </cfRule>
    <cfRule type="cellIs" dxfId="5252" priority="3964" operator="between">
      <formula>0.95</formula>
      <formula>1</formula>
    </cfRule>
    <cfRule type="cellIs" dxfId="5251" priority="3965" operator="lessThan">
      <formula>0.95</formula>
    </cfRule>
  </conditionalFormatting>
  <conditionalFormatting sqref="L109">
    <cfRule type="cellIs" dxfId="5250" priority="3957" operator="greaterThan">
      <formula>0.99</formula>
    </cfRule>
    <cfRule type="cellIs" dxfId="5249" priority="3958" operator="between">
      <formula>0.95</formula>
      <formula>1</formula>
    </cfRule>
    <cfRule type="cellIs" dxfId="5248" priority="3959" operator="lessThan">
      <formula>0.95</formula>
    </cfRule>
    <cfRule type="cellIs" dxfId="5247" priority="3960" operator="lessThan">
      <formula>0.95</formula>
    </cfRule>
    <cfRule type="cellIs" dxfId="5246" priority="3961" operator="lessThan">
      <formula>0.95</formula>
    </cfRule>
  </conditionalFormatting>
  <conditionalFormatting sqref="L109">
    <cfRule type="cellIs" dxfId="5245" priority="3951" operator="greaterThan">
      <formula>0.99</formula>
    </cfRule>
    <cfRule type="cellIs" dxfId="5244" priority="3952" operator="between">
      <formula>0.95</formula>
      <formula>1</formula>
    </cfRule>
    <cfRule type="cellIs" dxfId="5243" priority="3953" operator="lessThan">
      <formula>0.96</formula>
    </cfRule>
    <cfRule type="cellIs" dxfId="5242" priority="3954" operator="greaterThan">
      <formula>0.99</formula>
    </cfRule>
    <cfRule type="cellIs" dxfId="5241" priority="3955" operator="between">
      <formula>0.95</formula>
      <formula>1</formula>
    </cfRule>
    <cfRule type="cellIs" dxfId="5240" priority="3956" operator="greaterThan">
      <formula>0.99</formula>
    </cfRule>
  </conditionalFormatting>
  <conditionalFormatting sqref="L109">
    <cfRule type="cellIs" dxfId="5239" priority="3948" operator="greaterThan">
      <formula>0.99</formula>
    </cfRule>
    <cfRule type="cellIs" dxfId="5238" priority="3949" operator="between">
      <formula>0.95</formula>
      <formula>0.99</formula>
    </cfRule>
    <cfRule type="cellIs" dxfId="5237" priority="3950" operator="greaterThan">
      <formula>0.96</formula>
    </cfRule>
  </conditionalFormatting>
  <conditionalFormatting sqref="L109">
    <cfRule type="cellIs" dxfId="5236" priority="3938" operator="greaterThan">
      <formula>0.99</formula>
    </cfRule>
    <cfRule type="cellIs" dxfId="5235" priority="3939" operator="greaterThan">
      <formula>0.99</formula>
    </cfRule>
    <cfRule type="cellIs" dxfId="5234" priority="3940" operator="between">
      <formula>0.95</formula>
      <formula>1</formula>
    </cfRule>
    <cfRule type="cellIs" dxfId="5233" priority="3941" operator="lessThan">
      <formula>0.96</formula>
    </cfRule>
    <cfRule type="cellIs" dxfId="5232" priority="3942" operator="greaterThan">
      <formula>0.99</formula>
    </cfRule>
    <cfRule type="cellIs" dxfId="5231" priority="3943" operator="between">
      <formula>0.95</formula>
      <formula>1</formula>
    </cfRule>
    <cfRule type="cellIs" dxfId="5230" priority="3944" operator="lessThan">
      <formula>0.96</formula>
    </cfRule>
    <cfRule type="cellIs" dxfId="5229" priority="3945" operator="greaterThan">
      <formula>0.99</formula>
    </cfRule>
    <cfRule type="cellIs" dxfId="5228" priority="3946" operator="between">
      <formula>0.95</formula>
      <formula>1</formula>
    </cfRule>
    <cfRule type="cellIs" dxfId="5227" priority="3947" operator="lessThan">
      <formula>0.96</formula>
    </cfRule>
  </conditionalFormatting>
  <conditionalFormatting sqref="L109">
    <cfRule type="cellIs" dxfId="5226" priority="3933" operator="greaterThan">
      <formula>0.99</formula>
    </cfRule>
    <cfRule type="cellIs" dxfId="5225" priority="3934" operator="between">
      <formula>0.95</formula>
      <formula>1</formula>
    </cfRule>
    <cfRule type="cellIs" dxfId="5224" priority="3935" operator="lessThan">
      <formula>0.96</formula>
    </cfRule>
    <cfRule type="cellIs" dxfId="5223" priority="3936" operator="greaterThan">
      <formula>0.99</formula>
    </cfRule>
    <cfRule type="cellIs" dxfId="5222" priority="3937" operator="between">
      <formula>0.95</formula>
      <formula>1</formula>
    </cfRule>
  </conditionalFormatting>
  <conditionalFormatting sqref="L109">
    <cfRule type="cellIs" dxfId="5221" priority="3930" operator="greaterThan">
      <formula>0.99</formula>
    </cfRule>
    <cfRule type="cellIs" dxfId="5220" priority="3931" operator="between">
      <formula>0.95</formula>
      <formula>1</formula>
    </cfRule>
    <cfRule type="cellIs" dxfId="5219" priority="3932" operator="greaterThan">
      <formula>0.99</formula>
    </cfRule>
  </conditionalFormatting>
  <conditionalFormatting sqref="L109">
    <cfRule type="cellIs" dxfId="5218" priority="3922" operator="greaterThan">
      <formula>0.99</formula>
    </cfRule>
    <cfRule type="cellIs" dxfId="5217" priority="3923" operator="between">
      <formula>0.95</formula>
      <formula>1</formula>
    </cfRule>
    <cfRule type="cellIs" dxfId="5216" priority="3924" operator="lessThan">
      <formula>0.96</formula>
    </cfRule>
    <cfRule type="cellIs" dxfId="5215" priority="3925" operator="lessThan">
      <formula>0.96</formula>
    </cfRule>
    <cfRule type="cellIs" dxfId="5214" priority="3926" operator="greaterThan">
      <formula>0.99</formula>
    </cfRule>
    <cfRule type="cellIs" dxfId="5213" priority="3927" operator="greaterThan">
      <formula>0.99</formula>
    </cfRule>
    <cfRule type="cellIs" dxfId="5212" priority="3928" operator="between">
      <formula>0.95</formula>
      <formula>1</formula>
    </cfRule>
    <cfRule type="cellIs" dxfId="5211" priority="3929" operator="lessThan">
      <formula>0.96</formula>
    </cfRule>
  </conditionalFormatting>
  <conditionalFormatting sqref="L109">
    <cfRule type="cellIs" dxfId="5210" priority="3918" operator="lessThan">
      <formula>0.96</formula>
    </cfRule>
    <cfRule type="cellIs" dxfId="5209" priority="3919" operator="between">
      <formula>0.95</formula>
      <formula>0.99</formula>
    </cfRule>
    <cfRule type="cellIs" dxfId="5208" priority="3920" operator="between">
      <formula>0.95</formula>
      <formula>1</formula>
    </cfRule>
    <cfRule type="cellIs" dxfId="5207" priority="3921" operator="between">
      <formula>0.95</formula>
      <formula>0.99</formula>
    </cfRule>
  </conditionalFormatting>
  <conditionalFormatting sqref="L109">
    <cfRule type="cellIs" dxfId="5206" priority="3914" operator="greaterThan">
      <formula>0.99</formula>
    </cfRule>
    <cfRule type="cellIs" dxfId="5205" priority="3915" operator="between">
      <formula>0.95</formula>
      <formula>1</formula>
    </cfRule>
    <cfRule type="cellIs" dxfId="5204" priority="3916" operator="lessThan">
      <formula>0.96</formula>
    </cfRule>
    <cfRule type="cellIs" dxfId="5203" priority="3917" operator="lessThan">
      <formula>0.95</formula>
    </cfRule>
  </conditionalFormatting>
  <conditionalFormatting sqref="L109">
    <cfRule type="cellIs" dxfId="5202" priority="3910" operator="greaterThan">
      <formula>0.99</formula>
    </cfRule>
    <cfRule type="cellIs" dxfId="5201" priority="3911" operator="between">
      <formula>0.95</formula>
      <formula>1</formula>
    </cfRule>
    <cfRule type="cellIs" dxfId="5200" priority="3912" operator="lessThan">
      <formula>0.96</formula>
    </cfRule>
    <cfRule type="cellIs" dxfId="5199" priority="3913" operator="lessThan">
      <formula>0.96</formula>
    </cfRule>
  </conditionalFormatting>
  <conditionalFormatting sqref="L109">
    <cfRule type="cellIs" dxfId="5198" priority="3901" operator="greaterThan">
      <formula>0.99</formula>
    </cfRule>
    <cfRule type="cellIs" dxfId="5197" priority="3902" operator="between">
      <formula>0.95</formula>
      <formula>1</formula>
    </cfRule>
    <cfRule type="cellIs" dxfId="5196" priority="3903" operator="lessThan">
      <formula>0.96</formula>
    </cfRule>
    <cfRule type="cellIs" dxfId="5195" priority="3904" operator="greaterThan">
      <formula>0.99</formula>
    </cfRule>
    <cfRule type="cellIs" dxfId="5194" priority="3905" operator="between">
      <formula>0.95</formula>
      <formula>1</formula>
    </cfRule>
    <cfRule type="cellIs" dxfId="5193" priority="3906" operator="between">
      <formula>0.95</formula>
      <formula>0</formula>
    </cfRule>
    <cfRule type="cellIs" dxfId="5192" priority="3907" operator="greaterThan">
      <formula>0.99</formula>
    </cfRule>
    <cfRule type="cellIs" dxfId="5191" priority="3908" operator="between">
      <formula>0.95</formula>
      <formula>1</formula>
    </cfRule>
    <cfRule type="cellIs" dxfId="5190" priority="3909" operator="lessThan">
      <formula>0.96</formula>
    </cfRule>
  </conditionalFormatting>
  <conditionalFormatting sqref="L109">
    <cfRule type="cellIs" dxfId="5189" priority="3900" operator="between">
      <formula>0.95</formula>
      <formula>1</formula>
    </cfRule>
  </conditionalFormatting>
  <conditionalFormatting sqref="L109">
    <cfRule type="cellIs" dxfId="5188" priority="3897" operator="greaterThan">
      <formula>0.95</formula>
    </cfRule>
    <cfRule type="cellIs" dxfId="5187" priority="3898" operator="between">
      <formula>0.95</formula>
      <formula>1</formula>
    </cfRule>
    <cfRule type="cellIs" dxfId="5186" priority="3899" operator="lessThan">
      <formula>0.96</formula>
    </cfRule>
  </conditionalFormatting>
  <conditionalFormatting sqref="L109">
    <cfRule type="cellIs" dxfId="5185" priority="3896" operator="greaterThan">
      <formula>0.99</formula>
    </cfRule>
  </conditionalFormatting>
  <conditionalFormatting sqref="L109">
    <cfRule type="cellIs" dxfId="5184" priority="3890" operator="greaterThan">
      <formula>0.99</formula>
    </cfRule>
    <cfRule type="cellIs" dxfId="5183" priority="3891" operator="between">
      <formula>0.95</formula>
      <formula>1</formula>
    </cfRule>
    <cfRule type="cellIs" dxfId="5182" priority="3892" operator="lessThan">
      <formula>0.96</formula>
    </cfRule>
    <cfRule type="cellIs" dxfId="5181" priority="3893" operator="lessThan">
      <formula>0.96</formula>
    </cfRule>
    <cfRule type="cellIs" dxfId="5180" priority="3894" operator="between">
      <formula>0.95</formula>
      <formula>1</formula>
    </cfRule>
    <cfRule type="cellIs" dxfId="5179" priority="3895" operator="lessThan">
      <formula>0.96</formula>
    </cfRule>
  </conditionalFormatting>
  <conditionalFormatting sqref="L109">
    <cfRule type="cellIs" dxfId="5178" priority="3883" operator="lessThan">
      <formula>0.96</formula>
    </cfRule>
    <cfRule type="cellIs" dxfId="5177" priority="3884" operator="greaterThan">
      <formula>0.99</formula>
    </cfRule>
    <cfRule type="cellIs" dxfId="5176" priority="3885" operator="greaterThan">
      <formula>0.99</formula>
    </cfRule>
    <cfRule type="cellIs" dxfId="5175" priority="3886" operator="between">
      <formula>0.95</formula>
      <formula>1</formula>
    </cfRule>
    <cfRule type="cellIs" dxfId="5174" priority="3887" operator="greaterThan">
      <formula>0.99</formula>
    </cfRule>
    <cfRule type="cellIs" dxfId="5173" priority="3888" operator="between">
      <formula>0.95</formula>
      <formula>1</formula>
    </cfRule>
    <cfRule type="cellIs" dxfId="5172" priority="3889" operator="lessThan">
      <formula>0.96</formula>
    </cfRule>
  </conditionalFormatting>
  <conditionalFormatting sqref="L109">
    <cfRule type="cellIs" dxfId="5171" priority="3881" operator="lessThan">
      <formula>0.96</formula>
    </cfRule>
    <cfRule type="cellIs" dxfId="5170" priority="3882" operator="lessThan">
      <formula>0.96</formula>
    </cfRule>
  </conditionalFormatting>
  <conditionalFormatting sqref="L109">
    <cfRule type="cellIs" dxfId="5169" priority="3874" operator="lessThan">
      <formula>0.96</formula>
    </cfRule>
    <cfRule type="cellIs" dxfId="5168" priority="3875" operator="greaterThan">
      <formula>0.99</formula>
    </cfRule>
    <cfRule type="cellIs" dxfId="5167" priority="3876" operator="between">
      <formula>0.95</formula>
      <formula>1</formula>
    </cfRule>
    <cfRule type="cellIs" dxfId="5166" priority="3877" operator="lessThan">
      <formula>0.96</formula>
    </cfRule>
    <cfRule type="cellIs" dxfId="5165" priority="3878" operator="greaterThan">
      <formula>0.99</formula>
    </cfRule>
    <cfRule type="cellIs" dxfId="5164" priority="3879" operator="between">
      <formula>0.95</formula>
      <formula>1</formula>
    </cfRule>
    <cfRule type="cellIs" dxfId="5163" priority="3880" operator="lessThan">
      <formula>0.96</formula>
    </cfRule>
  </conditionalFormatting>
  <conditionalFormatting sqref="L109">
    <cfRule type="cellIs" dxfId="5162" priority="3870" operator="between">
      <formula>0.95</formula>
      <formula>1</formula>
    </cfRule>
    <cfRule type="cellIs" dxfId="5161" priority="3871" operator="greaterThan">
      <formula>0.99</formula>
    </cfRule>
    <cfRule type="cellIs" dxfId="5160" priority="3872" operator="between">
      <formula>0.95</formula>
      <formula>1</formula>
    </cfRule>
    <cfRule type="cellIs" dxfId="5159" priority="3873" operator="lessThan">
      <formula>0.96</formula>
    </cfRule>
  </conditionalFormatting>
  <conditionalFormatting sqref="L109">
    <cfRule type="cellIs" dxfId="5158" priority="3867" operator="greaterThan">
      <formula>0.99</formula>
    </cfRule>
    <cfRule type="cellIs" dxfId="5157" priority="3868" operator="greaterThan">
      <formula>0.99</formula>
    </cfRule>
    <cfRule type="cellIs" dxfId="5156" priority="3869" operator="lessThan">
      <formula>0.96</formula>
    </cfRule>
  </conditionalFormatting>
  <conditionalFormatting sqref="L109">
    <cfRule type="cellIs" dxfId="5155" priority="3866" operator="between">
      <formula>0.99</formula>
      <formula>1</formula>
    </cfRule>
  </conditionalFormatting>
  <conditionalFormatting sqref="L109">
    <cfRule type="cellIs" dxfId="5154" priority="3864" operator="greaterThan">
      <formula>0</formula>
    </cfRule>
    <cfRule type="cellIs" dxfId="5153" priority="3865" operator="lessThan">
      <formula>0</formula>
    </cfRule>
  </conditionalFormatting>
  <conditionalFormatting sqref="L109">
    <cfRule type="cellIs" dxfId="5152" priority="3862" operator="greaterThan">
      <formula>0.99</formula>
    </cfRule>
    <cfRule type="cellIs" dxfId="5151" priority="3863" operator="greaterThan">
      <formula>0.99</formula>
    </cfRule>
  </conditionalFormatting>
  <conditionalFormatting sqref="L109">
    <cfRule type="cellIs" dxfId="5150" priority="3854" operator="greaterThan">
      <formula>0.99</formula>
    </cfRule>
    <cfRule type="cellIs" dxfId="5149" priority="3855" operator="between">
      <formula>0.95</formula>
      <formula>1</formula>
    </cfRule>
    <cfRule type="cellIs" dxfId="5148" priority="3856" operator="greaterThan">
      <formula>0.99</formula>
    </cfRule>
    <cfRule type="cellIs" dxfId="5147" priority="3857" operator="between">
      <formula>0.95</formula>
      <formula>1</formula>
    </cfRule>
    <cfRule type="cellIs" dxfId="5146" priority="3858" operator="lessThan">
      <formula>0.96</formula>
    </cfRule>
    <cfRule type="cellIs" dxfId="5145" priority="3859" operator="greaterThan">
      <formula>0.99</formula>
    </cfRule>
    <cfRule type="cellIs" dxfId="5144" priority="3860" operator="between">
      <formula>0.95</formula>
      <formula>1</formula>
    </cfRule>
    <cfRule type="cellIs" dxfId="5143" priority="3861" operator="lessThan">
      <formula>0.96</formula>
    </cfRule>
  </conditionalFormatting>
  <conditionalFormatting sqref="L109">
    <cfRule type="cellIs" dxfId="5142" priority="3852" operator="between">
      <formula>0.95</formula>
      <formula>1</formula>
    </cfRule>
    <cfRule type="cellIs" dxfId="5141" priority="3853" operator="lessThan">
      <formula>0.96</formula>
    </cfRule>
  </conditionalFormatting>
  <conditionalFormatting sqref="L109">
    <cfRule type="cellIs" dxfId="5140" priority="3845" operator="greaterThan">
      <formula>0.99</formula>
    </cfRule>
    <cfRule type="cellIs" dxfId="5139" priority="3846" operator="greaterThan">
      <formula>0.99</formula>
    </cfRule>
    <cfRule type="cellIs" dxfId="5138" priority="3847" operator="between">
      <formula>0.95</formula>
      <formula>1</formula>
    </cfRule>
    <cfRule type="cellIs" dxfId="5137" priority="3848" operator="lessThan">
      <formula>0.96</formula>
    </cfRule>
    <cfRule type="cellIs" dxfId="5136" priority="3849" operator="greaterThan">
      <formula>0.99</formula>
    </cfRule>
    <cfRule type="cellIs" dxfId="5135" priority="3850" operator="between">
      <formula>0.95</formula>
      <formula>1</formula>
    </cfRule>
    <cfRule type="cellIs" dxfId="5134" priority="3851" operator="lessThan">
      <formula>0.96</formula>
    </cfRule>
  </conditionalFormatting>
  <conditionalFormatting sqref="L109">
    <cfRule type="cellIs" dxfId="5133" priority="3837" operator="greaterThan">
      <formula>0.99</formula>
    </cfRule>
    <cfRule type="cellIs" dxfId="5132" priority="3838" operator="between">
      <formula>0.95</formula>
      <formula>1</formula>
    </cfRule>
    <cfRule type="cellIs" dxfId="5131" priority="3839" operator="lessThan">
      <formula>0.96</formula>
    </cfRule>
    <cfRule type="cellIs" dxfId="5130" priority="3840" operator="lessThan">
      <formula>0.96</formula>
    </cfRule>
    <cfRule type="cellIs" dxfId="5129" priority="3841" operator="greaterThan">
      <formula>0.99</formula>
    </cfRule>
    <cfRule type="cellIs" dxfId="5128" priority="3842" operator="between">
      <formula>0.95</formula>
      <formula>1</formula>
    </cfRule>
    <cfRule type="cellIs" dxfId="5127" priority="3843" operator="lessThan">
      <formula>0.96</formula>
    </cfRule>
    <cfRule type="cellIs" dxfId="5126" priority="3844" operator="greaterThan">
      <formula>0.99</formula>
    </cfRule>
  </conditionalFormatting>
  <conditionalFormatting sqref="L109">
    <cfRule type="cellIs" dxfId="5125" priority="3833" operator="greaterThan">
      <formula>0.99</formula>
    </cfRule>
    <cfRule type="cellIs" dxfId="5124" priority="3834" operator="greaterThan">
      <formula>0.99</formula>
    </cfRule>
    <cfRule type="cellIs" dxfId="5123" priority="3835" operator="between">
      <formula>0.95</formula>
      <formula>1</formula>
    </cfRule>
    <cfRule type="cellIs" dxfId="5122" priority="3836" operator="lessThan">
      <formula>0.96</formula>
    </cfRule>
  </conditionalFormatting>
  <conditionalFormatting sqref="L109">
    <cfRule type="cellIs" dxfId="5121" priority="3832" operator="greaterThan">
      <formula>0.99</formula>
    </cfRule>
  </conditionalFormatting>
  <conditionalFormatting sqref="L109">
    <cfRule type="cellIs" dxfId="5120" priority="3828" operator="greaterThan">
      <formula>0.99</formula>
    </cfRule>
    <cfRule type="cellIs" dxfId="5119" priority="3829" operator="between">
      <formula>0.95</formula>
      <formula>1</formula>
    </cfRule>
    <cfRule type="cellIs" dxfId="5118" priority="3830" operator="lessThan">
      <formula>0.96</formula>
    </cfRule>
    <cfRule type="cellIs" dxfId="5117" priority="3831" operator="greaterThan">
      <formula>0.96</formula>
    </cfRule>
  </conditionalFormatting>
  <conditionalFormatting sqref="L109">
    <cfRule type="cellIs" dxfId="5116" priority="3821" operator="greaterThan">
      <formula>0.99</formula>
    </cfRule>
    <cfRule type="cellIs" dxfId="5115" priority="3822" operator="between">
      <formula>0.95</formula>
      <formula>1</formula>
    </cfRule>
    <cfRule type="cellIs" dxfId="5114" priority="3823" operator="lessThan">
      <formula>0.96</formula>
    </cfRule>
    <cfRule type="cellIs" dxfId="5113" priority="3824" operator="lessThan">
      <formula>0.96</formula>
    </cfRule>
    <cfRule type="cellIs" dxfId="5112" priority="3825" operator="greaterThan">
      <formula>0.99</formula>
    </cfRule>
    <cfRule type="cellIs" dxfId="5111" priority="3826" operator="between">
      <formula>0.95</formula>
      <formula>1</formula>
    </cfRule>
    <cfRule type="cellIs" dxfId="5110" priority="3827" operator="lessThan">
      <formula>0.96</formula>
    </cfRule>
  </conditionalFormatting>
  <conditionalFormatting sqref="L109">
    <cfRule type="cellIs" dxfId="5109" priority="3816" operator="between">
      <formula>0.96</formula>
      <formula>1</formula>
    </cfRule>
    <cfRule type="cellIs" dxfId="5108" priority="3817" operator="lessThan">
      <formula>0.99</formula>
    </cfRule>
    <cfRule type="cellIs" dxfId="5107" priority="3818" operator="greaterThan">
      <formula>0.99</formula>
    </cfRule>
    <cfRule type="cellIs" dxfId="5106" priority="3819" operator="lessThan">
      <formula>0.99</formula>
    </cfRule>
    <cfRule type="cellIs" dxfId="5105" priority="3820" operator="greaterThan">
      <formula>0.99</formula>
    </cfRule>
  </conditionalFormatting>
  <conditionalFormatting sqref="L109">
    <cfRule type="cellIs" dxfId="5104" priority="3811" operator="between">
      <formula>0.95</formula>
      <formula>1</formula>
    </cfRule>
    <cfRule type="cellIs" dxfId="5103" priority="3812" operator="lessThan">
      <formula>0.96</formula>
    </cfRule>
    <cfRule type="cellIs" dxfId="5102" priority="3813" operator="greaterThan">
      <formula>0.99</formula>
    </cfRule>
    <cfRule type="cellIs" dxfId="5101" priority="3814" operator="between">
      <formula>0.95</formula>
      <formula>1</formula>
    </cfRule>
    <cfRule type="cellIs" dxfId="5100" priority="3815" operator="lessThan">
      <formula>0.96</formula>
    </cfRule>
  </conditionalFormatting>
  <conditionalFormatting sqref="L109">
    <cfRule type="cellIs" dxfId="5099" priority="3805" operator="greaterThan">
      <formula>0.99</formula>
    </cfRule>
    <cfRule type="cellIs" dxfId="5098" priority="3806" operator="between">
      <formula>0.95</formula>
      <formula>1</formula>
    </cfRule>
    <cfRule type="cellIs" dxfId="5097" priority="3807" operator="lessThan">
      <formula>0.96</formula>
    </cfRule>
    <cfRule type="cellIs" dxfId="5096" priority="3808" operator="greaterThan">
      <formula>0.99</formula>
    </cfRule>
    <cfRule type="cellIs" dxfId="5095" priority="3809" operator="between">
      <formula>0.95</formula>
      <formula>1</formula>
    </cfRule>
    <cfRule type="cellIs" dxfId="5094" priority="3810" operator="lessThan">
      <formula>0.96</formula>
    </cfRule>
  </conditionalFormatting>
  <conditionalFormatting sqref="L109">
    <cfRule type="cellIs" dxfId="5093" priority="3803" operator="greaterThan">
      <formula>0.99</formula>
    </cfRule>
    <cfRule type="cellIs" dxfId="5092" priority="3804" operator="between">
      <formula>0.95</formula>
      <formula>1</formula>
    </cfRule>
  </conditionalFormatting>
  <conditionalFormatting sqref="L109">
    <cfRule type="cellIs" dxfId="5091" priority="3802" operator="lessThan">
      <formula>0.96</formula>
    </cfRule>
  </conditionalFormatting>
  <conditionalFormatting sqref="L109">
    <cfRule type="cellIs" dxfId="5090" priority="3799" operator="greaterThan">
      <formula>0.99</formula>
    </cfRule>
    <cfRule type="cellIs" dxfId="5089" priority="3800" operator="between">
      <formula>0.95</formula>
      <formula>1</formula>
    </cfRule>
    <cfRule type="cellIs" dxfId="5088" priority="3801" operator="lessThan">
      <formula>0.96</formula>
    </cfRule>
  </conditionalFormatting>
  <conditionalFormatting sqref="L109">
    <cfRule type="cellIs" dxfId="5087" priority="3794" operator="greaterThan">
      <formula>0.99</formula>
    </cfRule>
    <cfRule type="cellIs" dxfId="5086" priority="3795" operator="between">
      <formula>0.95</formula>
      <formula>1</formula>
    </cfRule>
    <cfRule type="cellIs" dxfId="5085" priority="3796" operator="lessThan">
      <formula>0.96</formula>
    </cfRule>
    <cfRule type="cellIs" dxfId="5084" priority="3797" operator="greaterThan">
      <formula>0.99</formula>
    </cfRule>
    <cfRule type="cellIs" dxfId="5083" priority="3798" operator="lessThan">
      <formula>0.96</formula>
    </cfRule>
  </conditionalFormatting>
  <conditionalFormatting sqref="L109">
    <cfRule type="top10" dxfId="5082" priority="3994" rank="10"/>
    <cfRule type="cellIs" dxfId="5081" priority="3995" operator="greaterThan">
      <formula>0.99</formula>
    </cfRule>
    <cfRule type="top10" dxfId="5080" priority="3996" rank="10"/>
    <cfRule type="cellIs" dxfId="5079" priority="3997" operator="lessThan">
      <formula>0.96</formula>
    </cfRule>
    <cfRule type="top10" dxfId="5078" priority="3998" percent="1" rank="99"/>
    <cfRule type="cellIs" dxfId="5077" priority="3999" operator="lessThan">
      <formula>0.96</formula>
    </cfRule>
  </conditionalFormatting>
  <conditionalFormatting sqref="L109">
    <cfRule type="top10" dxfId="5076" priority="4000" rank="10"/>
  </conditionalFormatting>
  <conditionalFormatting sqref="L109">
    <cfRule type="cellIs" dxfId="5075" priority="4001" operator="greaterThan">
      <formula>0.99</formula>
    </cfRule>
    <cfRule type="cellIs" dxfId="5074" priority="4002" operator="between">
      <formula>0.95</formula>
      <formula>1</formula>
    </cfRule>
    <cfRule type="cellIs" dxfId="5073" priority="4003" operator="lessThan">
      <formula>0.96</formula>
    </cfRule>
    <cfRule type="cellIs" dxfId="5072" priority="4004" operator="lessThan">
      <formula>0.96</formula>
    </cfRule>
    <cfRule type="top10" dxfId="5071" priority="4005" percent="1" rank="10"/>
  </conditionalFormatting>
  <conditionalFormatting sqref="L109">
    <cfRule type="cellIs" dxfId="5070" priority="4006" operator="lessThan">
      <formula>1</formula>
    </cfRule>
    <cfRule type="cellIs" dxfId="5069" priority="4007" operator="between">
      <formula>0.95</formula>
      <formula>1</formula>
    </cfRule>
    <cfRule type="cellIs" dxfId="5068" priority="4008" operator="lessThan">
      <formula>0.96</formula>
    </cfRule>
    <cfRule type="cellIs" dxfId="5067" priority="4009" operator="between">
      <formula>0.95</formula>
      <formula>1</formula>
    </cfRule>
    <cfRule type="cellIs" dxfId="5066" priority="4010" operator="between">
      <formula>0.95</formula>
      <formula>1</formula>
    </cfRule>
    <cfRule type="top10" dxfId="5065" priority="4011" percent="1" rank="10"/>
    <cfRule type="top10" dxfId="5064" priority="4012" percent="1" rank="10"/>
    <cfRule type="cellIs" dxfId="5063" priority="4013" operator="lessThan">
      <formula>0.96</formula>
    </cfRule>
    <cfRule type="top10" dxfId="5062" priority="4014" percent="1" rank="10"/>
  </conditionalFormatting>
  <conditionalFormatting sqref="L109">
    <cfRule type="top10" dxfId="5061" priority="4015" percent="1" rank="10"/>
    <cfRule type="cellIs" dxfId="5060" priority="4016" operator="lessThan">
      <formula>0.96</formula>
    </cfRule>
    <cfRule type="top10" dxfId="5059" priority="4017" percent="1" rank="10"/>
  </conditionalFormatting>
  <conditionalFormatting sqref="L109">
    <cfRule type="top10" dxfId="5058" priority="4018" rank="10"/>
  </conditionalFormatting>
  <conditionalFormatting sqref="L109">
    <cfRule type="top10" dxfId="5057" priority="4019" rank="10"/>
    <cfRule type="top10" dxfId="5056" priority="4020" rank="10"/>
    <cfRule type="top10" dxfId="5055" priority="4021" rank="10"/>
  </conditionalFormatting>
  <conditionalFormatting sqref="L109">
    <cfRule type="cellIs" dxfId="5054" priority="4022" operator="between">
      <formula>0.95</formula>
      <formula>1</formula>
    </cfRule>
    <cfRule type="cellIs" dxfId="5053" priority="4023" operator="lessThan">
      <formula>0.96</formula>
    </cfRule>
    <cfRule type="cellIs" dxfId="5052" priority="4024" operator="between">
      <formula>0.95</formula>
      <formula>1</formula>
    </cfRule>
    <cfRule type="cellIs" dxfId="5051" priority="4025" operator="between">
      <formula>0.95</formula>
      <formula>1</formula>
    </cfRule>
    <cfRule type="top10" dxfId="5050" priority="4026" percent="1" rank="10"/>
    <cfRule type="top10" dxfId="5049" priority="4027" percent="1" rank="10"/>
    <cfRule type="cellIs" dxfId="5048" priority="4028" operator="lessThan">
      <formula>0.96</formula>
    </cfRule>
    <cfRule type="top10" dxfId="5047" priority="4029" percent="1" rank="10"/>
  </conditionalFormatting>
  <conditionalFormatting sqref="L109">
    <cfRule type="top10" dxfId="5046" priority="4030" rank="10"/>
    <cfRule type="top10" dxfId="5045" priority="4031" rank="10"/>
    <cfRule type="cellIs" dxfId="5044" priority="4032" operator="lessThan">
      <formula>0.96</formula>
    </cfRule>
    <cfRule type="cellIs" dxfId="5043" priority="4033" operator="between">
      <formula>0.95</formula>
      <formula>1</formula>
    </cfRule>
    <cfRule type="cellIs" dxfId="5042" priority="4034" operator="between">
      <formula>0.95</formula>
      <formula>1</formula>
    </cfRule>
    <cfRule type="top10" dxfId="5041" priority="4035" percent="1" rank="10"/>
    <cfRule type="top10" dxfId="5040" priority="4036" percent="1" rank="10"/>
    <cfRule type="cellIs" dxfId="5039" priority="4037" operator="lessThan">
      <formula>0.96</formula>
    </cfRule>
    <cfRule type="top10" dxfId="5038" priority="4038" percent="1" rank="10"/>
  </conditionalFormatting>
  <conditionalFormatting sqref="L109">
    <cfRule type="cellIs" dxfId="5037" priority="4039" operator="lessThan">
      <formula>0.96</formula>
    </cfRule>
    <cfRule type="cellIs" dxfId="5036" priority="4040" operator="between">
      <formula>0.95</formula>
      <formula>1</formula>
    </cfRule>
    <cfRule type="cellIs" dxfId="5035" priority="4041" operator="between">
      <formula>0.95</formula>
      <formula>1</formula>
    </cfRule>
    <cfRule type="top10" dxfId="5034" priority="4042" percent="1" rank="10"/>
    <cfRule type="top10" dxfId="5033" priority="4043" percent="1" rank="10"/>
    <cfRule type="cellIs" dxfId="5032" priority="4044" operator="lessThan">
      <formula>0.96</formula>
    </cfRule>
    <cfRule type="top10" dxfId="5031" priority="4045" percent="1" rank="10"/>
  </conditionalFormatting>
  <conditionalFormatting sqref="L109">
    <cfRule type="top10" dxfId="5030" priority="4046" percent="1" rank="10"/>
    <cfRule type="top10" dxfId="5029" priority="4047" rank="10"/>
    <cfRule type="top10" dxfId="5028" priority="4048" percent="1" rank="10"/>
  </conditionalFormatting>
  <conditionalFormatting sqref="L109">
    <cfRule type="top10" dxfId="5027" priority="4049" rank="10"/>
    <cfRule type="top10" dxfId="5026" priority="4050" rank="10"/>
  </conditionalFormatting>
  <conditionalFormatting sqref="L109">
    <cfRule type="top10" dxfId="5025" priority="4051" rank="10"/>
    <cfRule type="top10" dxfId="5024" priority="4052" rank="10"/>
    <cfRule type="cellIs" dxfId="5023" priority="4053" operator="between">
      <formula>0.95</formula>
      <formula>1</formula>
    </cfRule>
    <cfRule type="cellIs" dxfId="5022" priority="4054" operator="lessThan">
      <formula>0.96</formula>
    </cfRule>
    <cfRule type="cellIs" dxfId="5021" priority="4055" operator="between">
      <formula>0.95</formula>
      <formula>1</formula>
    </cfRule>
    <cfRule type="cellIs" dxfId="5020" priority="4056" operator="between">
      <formula>0.95</formula>
      <formula>1</formula>
    </cfRule>
    <cfRule type="top10" dxfId="5019" priority="4057" percent="1" rank="10"/>
    <cfRule type="top10" dxfId="5018" priority="4058" percent="1" rank="10"/>
    <cfRule type="cellIs" dxfId="5017" priority="4059" operator="lessThan">
      <formula>0.96</formula>
    </cfRule>
    <cfRule type="top10" dxfId="5016" priority="4060" percent="1" rank="10"/>
  </conditionalFormatting>
  <conditionalFormatting sqref="L109">
    <cfRule type="top10" dxfId="5015" priority="4061" rank="10"/>
    <cfRule type="cellIs" dxfId="5014" priority="4062" operator="lessThan">
      <formula>0.96</formula>
    </cfRule>
    <cfRule type="cellIs" dxfId="5013" priority="4063" operator="between">
      <formula>0.95</formula>
      <formula>1</formula>
    </cfRule>
    <cfRule type="cellIs" dxfId="5012" priority="4064" operator="between">
      <formula>0.95</formula>
      <formula>1</formula>
    </cfRule>
    <cfRule type="top10" dxfId="5011" priority="4065" percent="1" rank="10"/>
    <cfRule type="top10" dxfId="5010" priority="4066" percent="1" rank="10"/>
    <cfRule type="cellIs" dxfId="5009" priority="4067" operator="lessThan">
      <formula>0.96</formula>
    </cfRule>
    <cfRule type="top10" dxfId="5008" priority="4068" percent="1" rank="10"/>
  </conditionalFormatting>
  <conditionalFormatting sqref="L109">
    <cfRule type="top10" dxfId="5007" priority="4069" rank="10"/>
    <cfRule type="cellIs" dxfId="5006" priority="4070" operator="lessThan">
      <formula>0.99</formula>
    </cfRule>
    <cfRule type="top10" dxfId="5005" priority="4071" rank="10"/>
    <cfRule type="cellIs" dxfId="5004" priority="4072" operator="greaterThan">
      <formula>0.99</formula>
    </cfRule>
    <cfRule type="top10" dxfId="5003" priority="4073" percent="1" rank="10"/>
    <cfRule type="top10" dxfId="5002" priority="4074" rank="10"/>
    <cfRule type="cellIs" dxfId="5001" priority="4075" operator="lessThan">
      <formula>0.96</formula>
    </cfRule>
    <cfRule type="cellIs" dxfId="5000" priority="4076" operator="between">
      <formula>0.95</formula>
      <formula>1</formula>
    </cfRule>
    <cfRule type="cellIs" dxfId="4999" priority="4077" operator="between">
      <formula>0.95</formula>
      <formula>1</formula>
    </cfRule>
    <cfRule type="top10" dxfId="4998" priority="4078" percent="1" rank="10"/>
    <cfRule type="top10" dxfId="4997" priority="4079" percent="1" rank="10"/>
    <cfRule type="cellIs" dxfId="4996" priority="4080" operator="lessThan">
      <formula>0.96</formula>
    </cfRule>
    <cfRule type="top10" dxfId="4995" priority="4081" percent="1" rank="10"/>
  </conditionalFormatting>
  <conditionalFormatting sqref="L109">
    <cfRule type="top10" dxfId="4994" priority="4082" rank="10"/>
    <cfRule type="top10" dxfId="4993" priority="4083" rank="10"/>
    <cfRule type="cellIs" dxfId="4992" priority="4084" operator="lessThan">
      <formula>0.99</formula>
    </cfRule>
    <cfRule type="top10" dxfId="4991" priority="4085" rank="10"/>
    <cfRule type="cellIs" dxfId="4990" priority="4086" operator="greaterThan">
      <formula>0.99</formula>
    </cfRule>
    <cfRule type="top10" dxfId="4989" priority="4087" percent="1" rank="10"/>
    <cfRule type="top10" dxfId="4988" priority="4088" rank="10"/>
    <cfRule type="cellIs" dxfId="4987" priority="4089" operator="lessThan">
      <formula>0.96</formula>
    </cfRule>
    <cfRule type="cellIs" dxfId="4986" priority="4090" operator="between">
      <formula>0.95</formula>
      <formula>1</formula>
    </cfRule>
    <cfRule type="cellIs" dxfId="4985" priority="4091" operator="between">
      <formula>0.95</formula>
      <formula>1</formula>
    </cfRule>
    <cfRule type="top10" dxfId="4984" priority="4092" percent="1" rank="10"/>
    <cfRule type="top10" dxfId="4983" priority="4093" percent="1" rank="10"/>
    <cfRule type="cellIs" dxfId="4982" priority="4094" operator="lessThan">
      <formula>0.96</formula>
    </cfRule>
    <cfRule type="top10" dxfId="4981" priority="4095" percent="1" rank="10"/>
  </conditionalFormatting>
  <conditionalFormatting sqref="L109">
    <cfRule type="cellIs" dxfId="4980" priority="4096" operator="between">
      <formula>0.95</formula>
      <formula>1</formula>
    </cfRule>
    <cfRule type="cellIs" dxfId="4979" priority="4097" operator="between">
      <formula>0.95</formula>
      <formula>1</formula>
    </cfRule>
    <cfRule type="top10" dxfId="4978" priority="4098" rank="10"/>
  </conditionalFormatting>
  <conditionalFormatting sqref="L109">
    <cfRule type="cellIs" dxfId="4977" priority="4099" operator="between">
      <formula>0.95</formula>
      <formula>1</formula>
    </cfRule>
    <cfRule type="cellIs" dxfId="4976" priority="4100" operator="between">
      <formula>0.95</formula>
      <formula>1</formula>
    </cfRule>
    <cfRule type="cellIs" dxfId="4975" priority="4101" operator="lessThan">
      <formula>0.96</formula>
    </cfRule>
    <cfRule type="cellIs" dxfId="4974" priority="4102" operator="between">
      <formula>0.95</formula>
      <formula>1</formula>
    </cfRule>
    <cfRule type="cellIs" dxfId="4973" priority="4103" operator="between">
      <formula>0.95</formula>
      <formula>1</formula>
    </cfRule>
    <cfRule type="top10" dxfId="4972" priority="4104" percent="1" rank="10"/>
    <cfRule type="top10" dxfId="4971" priority="4105" percent="1" rank="10"/>
    <cfRule type="cellIs" dxfId="4970" priority="4106" operator="lessThan">
      <formula>0.96</formula>
    </cfRule>
    <cfRule type="top10" dxfId="4969" priority="4107" percent="1" rank="10"/>
  </conditionalFormatting>
  <conditionalFormatting sqref="L109">
    <cfRule type="top10" dxfId="4968" priority="4108" rank="10"/>
    <cfRule type="top10" dxfId="4967" priority="4109" rank="10"/>
    <cfRule type="top10" dxfId="4966" priority="4110" rank="10"/>
    <cfRule type="cellIs" dxfId="4965" priority="4111" operator="lessThan">
      <formula>0.96</formula>
    </cfRule>
    <cfRule type="cellIs" dxfId="4964" priority="4112" operator="between">
      <formula>0.95</formula>
      <formula>1</formula>
    </cfRule>
    <cfRule type="cellIs" dxfId="4963" priority="4113" operator="between">
      <formula>0.95</formula>
      <formula>1</formula>
    </cfRule>
    <cfRule type="top10" dxfId="4962" priority="4114" percent="1" rank="10"/>
    <cfRule type="top10" dxfId="4961" priority="4115" percent="1" rank="10"/>
    <cfRule type="cellIs" dxfId="4960" priority="4116" operator="lessThan">
      <formula>0.96</formula>
    </cfRule>
    <cfRule type="top10" dxfId="4959" priority="4117" percent="1" rank="10"/>
  </conditionalFormatting>
  <conditionalFormatting sqref="L109">
    <cfRule type="top10" dxfId="4958" priority="4118" percent="1" rank="10"/>
    <cfRule type="top10" dxfId="4957" priority="4119" rank="10"/>
    <cfRule type="top10" dxfId="4956" priority="4120" rank="10"/>
    <cfRule type="cellIs" dxfId="4955" priority="4121" operator="lessThan">
      <formula>0.99</formula>
    </cfRule>
    <cfRule type="top10" dxfId="4954" priority="4122" rank="10"/>
    <cfRule type="cellIs" dxfId="4953" priority="4123" operator="greaterThan">
      <formula>0.99</formula>
    </cfRule>
    <cfRule type="top10" dxfId="4952" priority="4124" percent="1" rank="10"/>
    <cfRule type="top10" dxfId="4951" priority="4125" rank="10"/>
    <cfRule type="cellIs" dxfId="4950" priority="4126" operator="lessThan">
      <formula>0.96</formula>
    </cfRule>
    <cfRule type="cellIs" dxfId="4949" priority="4127" operator="between">
      <formula>0.95</formula>
      <formula>1</formula>
    </cfRule>
    <cfRule type="cellIs" dxfId="4948" priority="4128" operator="between">
      <formula>0.95</formula>
      <formula>1</formula>
    </cfRule>
    <cfRule type="top10" dxfId="4947" priority="4129" percent="1" rank="10"/>
    <cfRule type="top10" dxfId="4946" priority="4130" percent="1" rank="10"/>
    <cfRule type="cellIs" dxfId="4945" priority="4131" operator="lessThan">
      <formula>0.96</formula>
    </cfRule>
    <cfRule type="top10" dxfId="4944" priority="4132" percent="1" rank="10"/>
  </conditionalFormatting>
  <conditionalFormatting sqref="L109">
    <cfRule type="top10" dxfId="4943" priority="4133" percent="1" rank="10"/>
  </conditionalFormatting>
  <conditionalFormatting sqref="L109">
    <cfRule type="top10" dxfId="4942" priority="4134" rank="10"/>
    <cfRule type="top10" dxfId="4941" priority="4135" percent="1" rank="10"/>
  </conditionalFormatting>
  <conditionalFormatting sqref="L109">
    <cfRule type="top10" dxfId="4940" priority="4136" percent="1" rank="10"/>
    <cfRule type="cellIs" dxfId="4939" priority="4137" operator="lessThan">
      <formula>0.96</formula>
    </cfRule>
    <cfRule type="top10" dxfId="4938" priority="4138" rank="10"/>
    <cfRule type="top10" dxfId="4937" priority="4139" percent="1" rank="10"/>
  </conditionalFormatting>
  <conditionalFormatting sqref="L109">
    <cfRule type="top10" dxfId="4936" priority="4140" percent="1" rank="10"/>
    <cfRule type="cellIs" dxfId="4935" priority="4141" operator="between">
      <formula>0.95</formula>
      <formula>1</formula>
    </cfRule>
    <cfRule type="top10" dxfId="4934" priority="4142" percent="1" rank="10"/>
    <cfRule type="cellIs" dxfId="4933" priority="4143" operator="lessThan">
      <formula>0.96</formula>
    </cfRule>
    <cfRule type="top10" dxfId="4932" priority="4144" rank="10"/>
    <cfRule type="top10" dxfId="4931" priority="4145" percent="1" rank="10"/>
  </conditionalFormatting>
  <conditionalFormatting sqref="L109">
    <cfRule type="cellIs" dxfId="4930" priority="4146" operator="between">
      <formula>0.95</formula>
      <formula>1</formula>
    </cfRule>
    <cfRule type="top10" dxfId="4929" priority="4147" percent="1" rank="10"/>
    <cfRule type="cellIs" dxfId="4928" priority="4148" operator="lessThan">
      <formula>0.96</formula>
    </cfRule>
    <cfRule type="top10" dxfId="4927" priority="4149" rank="10"/>
    <cfRule type="top10" dxfId="4926" priority="4150" percent="1" rank="10"/>
  </conditionalFormatting>
  <conditionalFormatting sqref="L109">
    <cfRule type="top10" dxfId="4925" priority="4151" percent="1" rank="10"/>
    <cfRule type="top10" dxfId="4924" priority="4152" percent="1" rank="10"/>
    <cfRule type="cellIs" dxfId="4923" priority="4153" operator="between">
      <formula>0.95</formula>
      <formula>1</formula>
    </cfRule>
    <cfRule type="top10" dxfId="4922" priority="4154" rank="10"/>
    <cfRule type="top10" dxfId="4921" priority="4155" rank="10"/>
    <cfRule type="cellIs" dxfId="4920" priority="4156" operator="lessThan">
      <formula>0.99</formula>
    </cfRule>
    <cfRule type="top10" dxfId="4919" priority="4157" rank="10"/>
    <cfRule type="cellIs" dxfId="4918" priority="4158" operator="greaterThan">
      <formula>0.99</formula>
    </cfRule>
    <cfRule type="top10" dxfId="4917" priority="4159" percent="1" rank="10"/>
    <cfRule type="top10" dxfId="4916" priority="4160" rank="10"/>
    <cfRule type="cellIs" dxfId="4915" priority="4161" operator="lessThan">
      <formula>0.96</formula>
    </cfRule>
    <cfRule type="cellIs" dxfId="4914" priority="4162" operator="between">
      <formula>0.95</formula>
      <formula>1</formula>
    </cfRule>
    <cfRule type="cellIs" dxfId="4913" priority="4163" operator="between">
      <formula>0.95</formula>
      <formula>1</formula>
    </cfRule>
    <cfRule type="top10" dxfId="4912" priority="4164" percent="1" rank="10"/>
    <cfRule type="top10" dxfId="4911" priority="4165" percent="1" rank="10"/>
    <cfRule type="cellIs" dxfId="4910" priority="4166" operator="lessThan">
      <formula>0.96</formula>
    </cfRule>
    <cfRule type="top10" dxfId="4909" priority="4167" percent="1" rank="10"/>
  </conditionalFormatting>
  <conditionalFormatting sqref="L109">
    <cfRule type="top10" dxfId="4908" priority="4168" percent="1" rank="10"/>
    <cfRule type="top10" dxfId="4907" priority="4169" percent="1" rank="10"/>
  </conditionalFormatting>
  <conditionalFormatting sqref="L109">
    <cfRule type="cellIs" dxfId="4906" priority="4170" operator="between">
      <formula>0.95</formula>
      <formula>1</formula>
    </cfRule>
    <cfRule type="cellIs" dxfId="4905" priority="4171" operator="between">
      <formula>0.95</formula>
      <formula>1</formula>
    </cfRule>
    <cfRule type="top10" dxfId="4904" priority="4172" percent="1" rank="10"/>
    <cfRule type="cellIs" dxfId="4903" priority="4173" operator="lessThan">
      <formula>0.96</formula>
    </cfRule>
    <cfRule type="top10" dxfId="4902" priority="4174" rank="10"/>
    <cfRule type="top10" dxfId="4901" priority="4175" percent="1" rank="10"/>
  </conditionalFormatting>
  <conditionalFormatting sqref="L109">
    <cfRule type="top10" dxfId="4900" priority="4176" percent="1" rank="10"/>
    <cfRule type="cellIs" dxfId="4899" priority="4177" operator="greaterThan">
      <formula>0.99</formula>
    </cfRule>
    <cfRule type="top10" dxfId="4898" priority="4178" rank="10"/>
    <cfRule type="top10" dxfId="4897" priority="4179" rank="10"/>
    <cfRule type="cellIs" dxfId="4896" priority="4180" operator="lessThan">
      <formula>0.99</formula>
    </cfRule>
    <cfRule type="top10" dxfId="4895" priority="4181" rank="10"/>
    <cfRule type="cellIs" dxfId="4894" priority="4182" operator="greaterThan">
      <formula>0.99</formula>
    </cfRule>
    <cfRule type="top10" dxfId="4893" priority="4183" percent="1" rank="10"/>
    <cfRule type="top10" dxfId="4892" priority="4184" rank="10"/>
    <cfRule type="cellIs" dxfId="4891" priority="4185" operator="lessThan">
      <formula>0.96</formula>
    </cfRule>
    <cfRule type="cellIs" dxfId="4890" priority="4186" operator="between">
      <formula>0.95</formula>
      <formula>1</formula>
    </cfRule>
    <cfRule type="cellIs" dxfId="4889" priority="4187" operator="between">
      <formula>0.95</formula>
      <formula>1</formula>
    </cfRule>
    <cfRule type="top10" dxfId="4888" priority="4188" percent="1" rank="10"/>
    <cfRule type="top10" dxfId="4887" priority="4189" percent="1" rank="10"/>
    <cfRule type="cellIs" dxfId="4886" priority="4190" operator="lessThan">
      <formula>0.96</formula>
    </cfRule>
    <cfRule type="top10" dxfId="4885" priority="4191" percent="1" rank="10"/>
  </conditionalFormatting>
  <conditionalFormatting sqref="L109">
    <cfRule type="top10" dxfId="4884" priority="4192" percent="1" rank="10"/>
    <cfRule type="cellIs" dxfId="4883" priority="4193" operator="between">
      <formula>0.95</formula>
      <formula>1</formula>
    </cfRule>
    <cfRule type="top10" dxfId="4882" priority="4194" rank="10"/>
    <cfRule type="top10" dxfId="4881" priority="4195" rank="10"/>
    <cfRule type="cellIs" dxfId="4880" priority="4196" operator="lessThan">
      <formula>0.99</formula>
    </cfRule>
    <cfRule type="top10" dxfId="4879" priority="4197" rank="10"/>
    <cfRule type="cellIs" dxfId="4878" priority="4198" operator="greaterThan">
      <formula>0.99</formula>
    </cfRule>
    <cfRule type="top10" dxfId="4877" priority="4199" percent="1" rank="10"/>
    <cfRule type="top10" dxfId="4876" priority="4200" rank="10"/>
    <cfRule type="cellIs" dxfId="4875" priority="4201" operator="lessThan">
      <formula>0.96</formula>
    </cfRule>
    <cfRule type="cellIs" dxfId="4874" priority="4202" operator="between">
      <formula>0.95</formula>
      <formula>1</formula>
    </cfRule>
    <cfRule type="cellIs" dxfId="4873" priority="4203" operator="between">
      <formula>0.95</formula>
      <formula>1</formula>
    </cfRule>
    <cfRule type="top10" dxfId="4872" priority="4204" percent="1" rank="10"/>
    <cfRule type="top10" dxfId="4871" priority="4205" percent="1" rank="10"/>
    <cfRule type="cellIs" dxfId="4870" priority="4206" operator="lessThan">
      <formula>0.96</formula>
    </cfRule>
    <cfRule type="top10" dxfId="4869" priority="4207" percent="1" rank="10"/>
  </conditionalFormatting>
  <conditionalFormatting sqref="L109">
    <cfRule type="cellIs" dxfId="4868" priority="3790" operator="between">
      <formula>0.95</formula>
      <formula>1</formula>
    </cfRule>
    <cfRule type="cellIs" dxfId="4867" priority="3792" operator="between">
      <formula>0.95</formula>
      <formula>1</formula>
    </cfRule>
    <cfRule type="cellIs" dxfId="4866" priority="3793" operator="between">
      <formula>0.95</formula>
      <formula>1</formula>
    </cfRule>
  </conditionalFormatting>
  <conditionalFormatting sqref="L100">
    <cfRule type="top10" dxfId="4865" priority="6240" rank="10"/>
    <cfRule type="cellIs" dxfId="4864" priority="6241" operator="greaterThan">
      <formula>0.99</formula>
    </cfRule>
    <cfRule type="top10" dxfId="4863" priority="6242" rank="10"/>
    <cfRule type="cellIs" dxfId="4862" priority="6243" operator="lessThan">
      <formula>0.96</formula>
    </cfRule>
    <cfRule type="top10" dxfId="4861" priority="6244" percent="1" rank="99"/>
    <cfRule type="cellIs" dxfId="4860" priority="6245" operator="lessThan">
      <formula>0.96</formula>
    </cfRule>
  </conditionalFormatting>
  <conditionalFormatting sqref="L100">
    <cfRule type="top10" dxfId="4859" priority="6246" rank="10"/>
  </conditionalFormatting>
  <conditionalFormatting sqref="L100">
    <cfRule type="cellIs" dxfId="4858" priority="6247" operator="greaterThan">
      <formula>0.99</formula>
    </cfRule>
    <cfRule type="cellIs" dxfId="4857" priority="6248" operator="between">
      <formula>0.95</formula>
      <formula>1</formula>
    </cfRule>
    <cfRule type="cellIs" dxfId="4856" priority="6249" operator="lessThan">
      <formula>0.96</formula>
    </cfRule>
    <cfRule type="cellIs" dxfId="4855" priority="6250" operator="lessThan">
      <formula>0.96</formula>
    </cfRule>
    <cfRule type="top10" dxfId="4854" priority="6251" percent="1" rank="10"/>
  </conditionalFormatting>
  <conditionalFormatting sqref="L100">
    <cfRule type="cellIs" dxfId="4853" priority="6252" operator="lessThan">
      <formula>1</formula>
    </cfRule>
    <cfRule type="cellIs" dxfId="4852" priority="6253" operator="between">
      <formula>0.95</formula>
      <formula>1</formula>
    </cfRule>
    <cfRule type="cellIs" dxfId="4851" priority="6254" operator="lessThan">
      <formula>0.96</formula>
    </cfRule>
    <cfRule type="cellIs" dxfId="4850" priority="6255" operator="between">
      <formula>0.95</formula>
      <formula>1</formula>
    </cfRule>
    <cfRule type="cellIs" dxfId="4849" priority="6256" operator="between">
      <formula>0.95</formula>
      <formula>1</formula>
    </cfRule>
    <cfRule type="top10" dxfId="4848" priority="6257" percent="1" rank="10"/>
    <cfRule type="top10" dxfId="4847" priority="6258" percent="1" rank="10"/>
    <cfRule type="cellIs" dxfId="4846" priority="6259" operator="lessThan">
      <formula>0.96</formula>
    </cfRule>
    <cfRule type="top10" dxfId="4845" priority="6260" percent="1" rank="10"/>
  </conditionalFormatting>
  <conditionalFormatting sqref="L100">
    <cfRule type="top10" dxfId="4844" priority="6261" percent="1" rank="10"/>
    <cfRule type="cellIs" dxfId="4843" priority="6262" operator="lessThan">
      <formula>0.96</formula>
    </cfRule>
    <cfRule type="top10" dxfId="4842" priority="6263" percent="1" rank="10"/>
  </conditionalFormatting>
  <conditionalFormatting sqref="L100">
    <cfRule type="top10" dxfId="4841" priority="6264" rank="10"/>
  </conditionalFormatting>
  <conditionalFormatting sqref="L100">
    <cfRule type="top10" dxfId="4840" priority="6265" rank="10"/>
    <cfRule type="top10" dxfId="4839" priority="6266" rank="10"/>
    <cfRule type="top10" dxfId="4838" priority="6267" rank="10"/>
  </conditionalFormatting>
  <conditionalFormatting sqref="L100">
    <cfRule type="cellIs" dxfId="4837" priority="6268" operator="between">
      <formula>0.95</formula>
      <formula>1</formula>
    </cfRule>
    <cfRule type="cellIs" dxfId="4836" priority="6269" operator="lessThan">
      <formula>0.96</formula>
    </cfRule>
    <cfRule type="cellIs" dxfId="4835" priority="6270" operator="between">
      <formula>0.95</formula>
      <formula>1</formula>
    </cfRule>
    <cfRule type="cellIs" dxfId="4834" priority="6271" operator="between">
      <formula>0.95</formula>
      <formula>1</formula>
    </cfRule>
    <cfRule type="top10" dxfId="4833" priority="6272" percent="1" rank="10"/>
    <cfRule type="top10" dxfId="4832" priority="6273" percent="1" rank="10"/>
    <cfRule type="cellIs" dxfId="4831" priority="6274" operator="lessThan">
      <formula>0.96</formula>
    </cfRule>
    <cfRule type="top10" dxfId="4830" priority="6275" percent="1" rank="10"/>
  </conditionalFormatting>
  <conditionalFormatting sqref="L100">
    <cfRule type="top10" dxfId="4829" priority="6276" rank="10"/>
    <cfRule type="top10" dxfId="4828" priority="6277" rank="10"/>
    <cfRule type="cellIs" dxfId="4827" priority="6278" operator="lessThan">
      <formula>0.96</formula>
    </cfRule>
    <cfRule type="cellIs" dxfId="4826" priority="6279" operator="between">
      <formula>0.95</formula>
      <formula>1</formula>
    </cfRule>
    <cfRule type="cellIs" dxfId="4825" priority="6280" operator="between">
      <formula>0.95</formula>
      <formula>1</formula>
    </cfRule>
    <cfRule type="top10" dxfId="4824" priority="6281" percent="1" rank="10"/>
    <cfRule type="top10" dxfId="4823" priority="6282" percent="1" rank="10"/>
    <cfRule type="cellIs" dxfId="4822" priority="6283" operator="lessThan">
      <formula>0.96</formula>
    </cfRule>
    <cfRule type="top10" dxfId="4821" priority="6284" percent="1" rank="10"/>
  </conditionalFormatting>
  <conditionalFormatting sqref="L100">
    <cfRule type="cellIs" dxfId="4820" priority="6285" operator="lessThan">
      <formula>0.96</formula>
    </cfRule>
    <cfRule type="cellIs" dxfId="4819" priority="6286" operator="between">
      <formula>0.95</formula>
      <formula>1</formula>
    </cfRule>
    <cfRule type="cellIs" dxfId="4818" priority="6287" operator="between">
      <formula>0.95</formula>
      <formula>1</formula>
    </cfRule>
    <cfRule type="top10" dxfId="4817" priority="6288" percent="1" rank="10"/>
    <cfRule type="top10" dxfId="4816" priority="6289" percent="1" rank="10"/>
    <cfRule type="cellIs" dxfId="4815" priority="6290" operator="lessThan">
      <formula>0.96</formula>
    </cfRule>
    <cfRule type="top10" dxfId="4814" priority="6291" percent="1" rank="10"/>
  </conditionalFormatting>
  <conditionalFormatting sqref="L100">
    <cfRule type="top10" dxfId="4813" priority="6292" percent="1" rank="10"/>
    <cfRule type="top10" dxfId="4812" priority="6293" rank="10"/>
    <cfRule type="top10" dxfId="4811" priority="6294" percent="1" rank="10"/>
  </conditionalFormatting>
  <conditionalFormatting sqref="L100">
    <cfRule type="top10" dxfId="4810" priority="6295" rank="10"/>
    <cfRule type="top10" dxfId="4809" priority="6296" rank="10"/>
  </conditionalFormatting>
  <conditionalFormatting sqref="L100">
    <cfRule type="top10" dxfId="4808" priority="6297" rank="10"/>
    <cfRule type="top10" dxfId="4807" priority="6298" rank="10"/>
    <cfRule type="cellIs" dxfId="4806" priority="6299" operator="between">
      <formula>0.95</formula>
      <formula>1</formula>
    </cfRule>
    <cfRule type="cellIs" dxfId="4805" priority="6300" operator="lessThan">
      <formula>0.96</formula>
    </cfRule>
    <cfRule type="cellIs" dxfId="4804" priority="6301" operator="between">
      <formula>0.95</formula>
      <formula>1</formula>
    </cfRule>
    <cfRule type="cellIs" dxfId="4803" priority="6302" operator="between">
      <formula>0.95</formula>
      <formula>1</formula>
    </cfRule>
    <cfRule type="top10" dxfId="4802" priority="6303" percent="1" rank="10"/>
    <cfRule type="top10" dxfId="4801" priority="6304" percent="1" rank="10"/>
    <cfRule type="cellIs" dxfId="4800" priority="6305" operator="lessThan">
      <formula>0.96</formula>
    </cfRule>
    <cfRule type="top10" dxfId="4799" priority="6306" percent="1" rank="10"/>
  </conditionalFormatting>
  <conditionalFormatting sqref="L100">
    <cfRule type="top10" dxfId="4798" priority="6307" rank="10"/>
    <cfRule type="cellIs" dxfId="4797" priority="6308" operator="lessThan">
      <formula>0.96</formula>
    </cfRule>
    <cfRule type="cellIs" dxfId="4796" priority="6309" operator="between">
      <formula>0.95</formula>
      <formula>1</formula>
    </cfRule>
    <cfRule type="cellIs" dxfId="4795" priority="6310" operator="between">
      <formula>0.95</formula>
      <formula>1</formula>
    </cfRule>
    <cfRule type="top10" dxfId="4794" priority="6311" percent="1" rank="10"/>
    <cfRule type="top10" dxfId="4793" priority="6312" percent="1" rank="10"/>
    <cfRule type="cellIs" dxfId="4792" priority="6313" operator="lessThan">
      <formula>0.96</formula>
    </cfRule>
    <cfRule type="top10" dxfId="4791" priority="6314" percent="1" rank="10"/>
  </conditionalFormatting>
  <conditionalFormatting sqref="L100">
    <cfRule type="top10" dxfId="4790" priority="6315" rank="10"/>
    <cfRule type="cellIs" dxfId="4789" priority="6316" operator="lessThan">
      <formula>0.99</formula>
    </cfRule>
    <cfRule type="top10" dxfId="4788" priority="6317" rank="10"/>
    <cfRule type="cellIs" dxfId="4787" priority="6318" operator="greaterThan">
      <formula>0.99</formula>
    </cfRule>
    <cfRule type="top10" dxfId="4786" priority="6319" percent="1" rank="10"/>
    <cfRule type="top10" dxfId="4785" priority="6320" rank="10"/>
    <cfRule type="cellIs" dxfId="4784" priority="6321" operator="lessThan">
      <formula>0.96</formula>
    </cfRule>
    <cfRule type="cellIs" dxfId="4783" priority="6322" operator="between">
      <formula>0.95</formula>
      <formula>1</formula>
    </cfRule>
    <cfRule type="cellIs" dxfId="4782" priority="6323" operator="between">
      <formula>0.95</formula>
      <formula>1</formula>
    </cfRule>
    <cfRule type="top10" dxfId="4781" priority="6324" percent="1" rank="10"/>
    <cfRule type="top10" dxfId="4780" priority="6325" percent="1" rank="10"/>
    <cfRule type="cellIs" dxfId="4779" priority="6326" operator="lessThan">
      <formula>0.96</formula>
    </cfRule>
    <cfRule type="top10" dxfId="4778" priority="6327" percent="1" rank="10"/>
  </conditionalFormatting>
  <conditionalFormatting sqref="L100">
    <cfRule type="top10" dxfId="4777" priority="6328" rank="10"/>
    <cfRule type="top10" dxfId="4776" priority="6329" rank="10"/>
    <cfRule type="cellIs" dxfId="4775" priority="6330" operator="lessThan">
      <formula>0.99</formula>
    </cfRule>
    <cfRule type="top10" dxfId="4774" priority="6331" rank="10"/>
    <cfRule type="cellIs" dxfId="4773" priority="6332" operator="greaterThan">
      <formula>0.99</formula>
    </cfRule>
    <cfRule type="top10" dxfId="4772" priority="6333" percent="1" rank="10"/>
    <cfRule type="top10" dxfId="4771" priority="6334" rank="10"/>
    <cfRule type="cellIs" dxfId="4770" priority="6335" operator="lessThan">
      <formula>0.96</formula>
    </cfRule>
    <cfRule type="cellIs" dxfId="4769" priority="6336" operator="between">
      <formula>0.95</formula>
      <formula>1</formula>
    </cfRule>
    <cfRule type="cellIs" dxfId="4768" priority="6337" operator="between">
      <formula>0.95</formula>
      <formula>1</formula>
    </cfRule>
    <cfRule type="top10" dxfId="4767" priority="6338" percent="1" rank="10"/>
    <cfRule type="top10" dxfId="4766" priority="6339" percent="1" rank="10"/>
    <cfRule type="cellIs" dxfId="4765" priority="6340" operator="lessThan">
      <formula>0.96</formula>
    </cfRule>
    <cfRule type="top10" dxfId="4764" priority="6341" percent="1" rank="10"/>
  </conditionalFormatting>
  <conditionalFormatting sqref="L100">
    <cfRule type="cellIs" dxfId="4763" priority="6342" operator="between">
      <formula>0.95</formula>
      <formula>1</formula>
    </cfRule>
    <cfRule type="cellIs" dxfId="4762" priority="6343" operator="between">
      <formula>0.95</formula>
      <formula>1</formula>
    </cfRule>
    <cfRule type="top10" dxfId="4761" priority="6344" rank="10"/>
  </conditionalFormatting>
  <conditionalFormatting sqref="L100">
    <cfRule type="cellIs" dxfId="4760" priority="6345" operator="between">
      <formula>0.95</formula>
      <formula>1</formula>
    </cfRule>
    <cfRule type="cellIs" dxfId="4759" priority="6346" operator="between">
      <formula>0.95</formula>
      <formula>1</formula>
    </cfRule>
    <cfRule type="cellIs" dxfId="4758" priority="6347" operator="lessThan">
      <formula>0.96</formula>
    </cfRule>
    <cfRule type="cellIs" dxfId="4757" priority="6348" operator="between">
      <formula>0.95</formula>
      <formula>1</formula>
    </cfRule>
    <cfRule type="cellIs" dxfId="4756" priority="6349" operator="between">
      <formula>0.95</formula>
      <formula>1</formula>
    </cfRule>
    <cfRule type="top10" dxfId="4755" priority="6350" percent="1" rank="10"/>
    <cfRule type="top10" dxfId="4754" priority="6351" percent="1" rank="10"/>
    <cfRule type="cellIs" dxfId="4753" priority="6352" operator="lessThan">
      <formula>0.96</formula>
    </cfRule>
    <cfRule type="top10" dxfId="4752" priority="6353" percent="1" rank="10"/>
  </conditionalFormatting>
  <conditionalFormatting sqref="L100">
    <cfRule type="top10" dxfId="4751" priority="6354" rank="10"/>
    <cfRule type="top10" dxfId="4750" priority="6355" rank="10"/>
    <cfRule type="top10" dxfId="4749" priority="6356" rank="10"/>
    <cfRule type="cellIs" dxfId="4748" priority="6357" operator="lessThan">
      <formula>0.96</formula>
    </cfRule>
    <cfRule type="cellIs" dxfId="4747" priority="6358" operator="between">
      <formula>0.95</formula>
      <formula>1</formula>
    </cfRule>
    <cfRule type="cellIs" dxfId="4746" priority="6359" operator="between">
      <formula>0.95</formula>
      <formula>1</formula>
    </cfRule>
    <cfRule type="top10" dxfId="4745" priority="6360" percent="1" rank="10"/>
    <cfRule type="top10" dxfId="4744" priority="6361" percent="1" rank="10"/>
    <cfRule type="cellIs" dxfId="4743" priority="6362" operator="lessThan">
      <formula>0.96</formula>
    </cfRule>
    <cfRule type="top10" dxfId="4742" priority="6363" percent="1" rank="10"/>
  </conditionalFormatting>
  <conditionalFormatting sqref="L100">
    <cfRule type="top10" dxfId="4741" priority="6364" percent="1" rank="10"/>
    <cfRule type="top10" dxfId="4740" priority="6365" rank="10"/>
    <cfRule type="top10" dxfId="4739" priority="6366" rank="10"/>
    <cfRule type="cellIs" dxfId="4738" priority="6367" operator="lessThan">
      <formula>0.99</formula>
    </cfRule>
    <cfRule type="top10" dxfId="4737" priority="6368" rank="10"/>
    <cfRule type="cellIs" dxfId="4736" priority="6369" operator="greaterThan">
      <formula>0.99</formula>
    </cfRule>
    <cfRule type="top10" dxfId="4735" priority="6370" percent="1" rank="10"/>
    <cfRule type="top10" dxfId="4734" priority="6371" rank="10"/>
    <cfRule type="cellIs" dxfId="4733" priority="6372" operator="lessThan">
      <formula>0.96</formula>
    </cfRule>
    <cfRule type="cellIs" dxfId="4732" priority="6373" operator="between">
      <formula>0.95</formula>
      <formula>1</formula>
    </cfRule>
    <cfRule type="cellIs" dxfId="4731" priority="6374" operator="between">
      <formula>0.95</formula>
      <formula>1</formula>
    </cfRule>
    <cfRule type="top10" dxfId="4730" priority="6375" percent="1" rank="10"/>
    <cfRule type="top10" dxfId="4729" priority="6376" percent="1" rank="10"/>
    <cfRule type="cellIs" dxfId="4728" priority="6377" operator="lessThan">
      <formula>0.96</formula>
    </cfRule>
    <cfRule type="top10" dxfId="4727" priority="6378" percent="1" rank="10"/>
  </conditionalFormatting>
  <conditionalFormatting sqref="L100">
    <cfRule type="top10" dxfId="4726" priority="6379" percent="1" rank="10"/>
  </conditionalFormatting>
  <conditionalFormatting sqref="L100">
    <cfRule type="top10" dxfId="4725" priority="6380" rank="10"/>
    <cfRule type="top10" dxfId="4724" priority="6381" percent="1" rank="10"/>
  </conditionalFormatting>
  <conditionalFormatting sqref="L100">
    <cfRule type="top10" dxfId="4723" priority="6382" percent="1" rank="10"/>
    <cfRule type="cellIs" dxfId="4722" priority="6383" operator="lessThan">
      <formula>0.96</formula>
    </cfRule>
    <cfRule type="top10" dxfId="4721" priority="6384" rank="10"/>
    <cfRule type="top10" dxfId="4720" priority="6385" percent="1" rank="10"/>
  </conditionalFormatting>
  <conditionalFormatting sqref="L100">
    <cfRule type="top10" dxfId="4719" priority="6386" percent="1" rank="10"/>
    <cfRule type="cellIs" dxfId="4718" priority="6387" operator="between">
      <formula>0.95</formula>
      <formula>1</formula>
    </cfRule>
    <cfRule type="top10" dxfId="4717" priority="6388" percent="1" rank="10"/>
    <cfRule type="cellIs" dxfId="4716" priority="6389" operator="lessThan">
      <formula>0.96</formula>
    </cfRule>
    <cfRule type="top10" dxfId="4715" priority="6390" rank="10"/>
    <cfRule type="top10" dxfId="4714" priority="6391" percent="1" rank="10"/>
  </conditionalFormatting>
  <conditionalFormatting sqref="L100">
    <cfRule type="cellIs" dxfId="4713" priority="6392" operator="between">
      <formula>0.95</formula>
      <formula>1</formula>
    </cfRule>
    <cfRule type="top10" dxfId="4712" priority="6393" percent="1" rank="10"/>
    <cfRule type="cellIs" dxfId="4711" priority="6394" operator="lessThan">
      <formula>0.96</formula>
    </cfRule>
    <cfRule type="top10" dxfId="4710" priority="6395" rank="10"/>
    <cfRule type="top10" dxfId="4709" priority="6396" percent="1" rank="10"/>
  </conditionalFormatting>
  <conditionalFormatting sqref="L100">
    <cfRule type="top10" dxfId="4708" priority="6397" percent="1" rank="10"/>
    <cfRule type="top10" dxfId="4707" priority="6398" percent="1" rank="10"/>
    <cfRule type="cellIs" dxfId="4706" priority="6399" operator="between">
      <formula>0.95</formula>
      <formula>1</formula>
    </cfRule>
    <cfRule type="top10" dxfId="4705" priority="6400" rank="10"/>
    <cfRule type="top10" dxfId="4704" priority="6401" rank="10"/>
    <cfRule type="cellIs" dxfId="4703" priority="6402" operator="lessThan">
      <formula>0.99</formula>
    </cfRule>
    <cfRule type="top10" dxfId="4702" priority="6403" rank="10"/>
    <cfRule type="cellIs" dxfId="4701" priority="6404" operator="greaterThan">
      <formula>0.99</formula>
    </cfRule>
    <cfRule type="top10" dxfId="4700" priority="6405" percent="1" rank="10"/>
    <cfRule type="top10" dxfId="4699" priority="6406" rank="10"/>
    <cfRule type="cellIs" dxfId="4698" priority="6407" operator="lessThan">
      <formula>0.96</formula>
    </cfRule>
    <cfRule type="cellIs" dxfId="4697" priority="6408" operator="between">
      <formula>0.95</formula>
      <formula>1</formula>
    </cfRule>
    <cfRule type="cellIs" dxfId="4696" priority="6409" operator="between">
      <formula>0.95</formula>
      <formula>1</formula>
    </cfRule>
    <cfRule type="top10" dxfId="4695" priority="6410" percent="1" rank="10"/>
    <cfRule type="top10" dxfId="4694" priority="6411" percent="1" rank="10"/>
    <cfRule type="cellIs" dxfId="4693" priority="6412" operator="lessThan">
      <formula>0.96</formula>
    </cfRule>
    <cfRule type="top10" dxfId="4692" priority="6413" percent="1" rank="10"/>
  </conditionalFormatting>
  <conditionalFormatting sqref="L100">
    <cfRule type="top10" dxfId="4691" priority="6414" percent="1" rank="10"/>
    <cfRule type="top10" dxfId="4690" priority="6415" percent="1" rank="10"/>
  </conditionalFormatting>
  <conditionalFormatting sqref="L100">
    <cfRule type="cellIs" dxfId="4689" priority="6416" operator="between">
      <formula>0.95</formula>
      <formula>1</formula>
    </cfRule>
    <cfRule type="cellIs" dxfId="4688" priority="6417" operator="between">
      <formula>0.95</formula>
      <formula>1</formula>
    </cfRule>
    <cfRule type="top10" dxfId="4687" priority="6418" percent="1" rank="10"/>
    <cfRule type="cellIs" dxfId="4686" priority="6419" operator="lessThan">
      <formula>0.96</formula>
    </cfRule>
    <cfRule type="top10" dxfId="4685" priority="6420" rank="10"/>
    <cfRule type="top10" dxfId="4684" priority="6421" percent="1" rank="10"/>
  </conditionalFormatting>
  <conditionalFormatting sqref="L100">
    <cfRule type="top10" dxfId="4683" priority="6422" percent="1" rank="10"/>
    <cfRule type="cellIs" dxfId="4682" priority="6423" operator="greaterThan">
      <formula>0.99</formula>
    </cfRule>
    <cfRule type="top10" dxfId="4681" priority="6424" rank="10"/>
    <cfRule type="top10" dxfId="4680" priority="6425" rank="10"/>
    <cfRule type="cellIs" dxfId="4679" priority="6426" operator="lessThan">
      <formula>0.99</formula>
    </cfRule>
    <cfRule type="top10" dxfId="4678" priority="6427" rank="10"/>
    <cfRule type="cellIs" dxfId="4677" priority="6428" operator="greaterThan">
      <formula>0.99</formula>
    </cfRule>
    <cfRule type="top10" dxfId="4676" priority="6429" percent="1" rank="10"/>
    <cfRule type="top10" dxfId="4675" priority="6430" rank="10"/>
    <cfRule type="cellIs" dxfId="4674" priority="6431" operator="lessThan">
      <formula>0.96</formula>
    </cfRule>
    <cfRule type="cellIs" dxfId="4673" priority="6432" operator="between">
      <formula>0.95</formula>
      <formula>1</formula>
    </cfRule>
    <cfRule type="cellIs" dxfId="4672" priority="6433" operator="between">
      <formula>0.95</formula>
      <formula>1</formula>
    </cfRule>
    <cfRule type="top10" dxfId="4671" priority="6434" percent="1" rank="10"/>
    <cfRule type="top10" dxfId="4670" priority="6435" percent="1" rank="10"/>
    <cfRule type="cellIs" dxfId="4669" priority="6436" operator="lessThan">
      <formula>0.96</formula>
    </cfRule>
    <cfRule type="top10" dxfId="4668" priority="6437" percent="1" rank="10"/>
  </conditionalFormatting>
  <conditionalFormatting sqref="L100">
    <cfRule type="top10" dxfId="4667" priority="6438" percent="1" rank="10"/>
    <cfRule type="cellIs" dxfId="4666" priority="6439" operator="between">
      <formula>0.95</formula>
      <formula>1</formula>
    </cfRule>
    <cfRule type="top10" dxfId="4665" priority="6440" rank="10"/>
    <cfRule type="top10" dxfId="4664" priority="6441" rank="10"/>
    <cfRule type="cellIs" dxfId="4663" priority="6442" operator="lessThan">
      <formula>0.99</formula>
    </cfRule>
    <cfRule type="top10" dxfId="4662" priority="6443" rank="10"/>
    <cfRule type="cellIs" dxfId="4661" priority="6444" operator="greaterThan">
      <formula>0.99</formula>
    </cfRule>
    <cfRule type="top10" dxfId="4660" priority="6445" percent="1" rank="10"/>
    <cfRule type="top10" dxfId="4659" priority="6446" rank="10"/>
    <cfRule type="cellIs" dxfId="4658" priority="6447" operator="lessThan">
      <formula>0.96</formula>
    </cfRule>
    <cfRule type="cellIs" dxfId="4657" priority="6448" operator="between">
      <formula>0.95</formula>
      <formula>1</formula>
    </cfRule>
    <cfRule type="cellIs" dxfId="4656" priority="6449" operator="between">
      <formula>0.95</formula>
      <formula>1</formula>
    </cfRule>
    <cfRule type="top10" dxfId="4655" priority="6450" percent="1" rank="10"/>
    <cfRule type="top10" dxfId="4654" priority="6451" percent="1" rank="10"/>
    <cfRule type="cellIs" dxfId="4653" priority="6452" operator="lessThan">
      <formula>0.96</formula>
    </cfRule>
    <cfRule type="top10" dxfId="4652" priority="6453" percent="1" rank="10"/>
  </conditionalFormatting>
  <conditionalFormatting sqref="L108">
    <cfRule type="cellIs" dxfId="4651" priority="3787" operator="lessThan">
      <formula>0.96</formula>
    </cfRule>
    <cfRule type="cellIs" dxfId="4650" priority="3788" operator="between">
      <formula>0.95</formula>
      <formula>0.99</formula>
    </cfRule>
    <cfRule type="cellIs" dxfId="4649" priority="3789" operator="between">
      <formula>0.95</formula>
      <formula>1</formula>
    </cfRule>
  </conditionalFormatting>
  <conditionalFormatting sqref="L108">
    <cfRule type="cellIs" dxfId="4648" priority="3783" operator="greaterThan">
      <formula>0.99</formula>
    </cfRule>
    <cfRule type="cellIs" dxfId="4647" priority="3784" operator="between">
      <formula>0.95</formula>
      <formula>1</formula>
    </cfRule>
    <cfRule type="cellIs" dxfId="4646" priority="3785" operator="between">
      <formula>0.95</formula>
      <formula>1</formula>
    </cfRule>
    <cfRule type="cellIs" dxfId="4645" priority="3786" operator="lessThan">
      <formula>0.95</formula>
    </cfRule>
  </conditionalFormatting>
  <conditionalFormatting sqref="L108">
    <cfRule type="cellIs" dxfId="4644" priority="3778" operator="greaterThan">
      <formula>0.99</formula>
    </cfRule>
    <cfRule type="cellIs" dxfId="4643" priority="3779" operator="between">
      <formula>0.95</formula>
      <formula>1</formula>
    </cfRule>
    <cfRule type="cellIs" dxfId="4642" priority="3780" operator="lessThan">
      <formula>0.95</formula>
    </cfRule>
    <cfRule type="cellIs" dxfId="4641" priority="3781" operator="lessThan">
      <formula>0.95</formula>
    </cfRule>
    <cfRule type="cellIs" dxfId="4640" priority="3782" operator="lessThan">
      <formula>0.95</formula>
    </cfRule>
  </conditionalFormatting>
  <conditionalFormatting sqref="L108">
    <cfRule type="cellIs" dxfId="4639" priority="3772" operator="greaterThan">
      <formula>0.99</formula>
    </cfRule>
    <cfRule type="cellIs" dxfId="4638" priority="3773" operator="between">
      <formula>0.95</formula>
      <formula>1</formula>
    </cfRule>
    <cfRule type="cellIs" dxfId="4637" priority="3774" operator="lessThan">
      <formula>0.96</formula>
    </cfRule>
    <cfRule type="cellIs" dxfId="4636" priority="3775" operator="greaterThan">
      <formula>0.99</formula>
    </cfRule>
    <cfRule type="cellIs" dxfId="4635" priority="3776" operator="between">
      <formula>0.95</formula>
      <formula>1</formula>
    </cfRule>
    <cfRule type="cellIs" dxfId="4634" priority="3777" operator="greaterThan">
      <formula>0.99</formula>
    </cfRule>
  </conditionalFormatting>
  <conditionalFormatting sqref="L108">
    <cfRule type="cellIs" dxfId="4633" priority="3769" operator="greaterThan">
      <formula>0.99</formula>
    </cfRule>
    <cfRule type="cellIs" dxfId="4632" priority="3770" operator="between">
      <formula>0.95</formula>
      <formula>0.99</formula>
    </cfRule>
    <cfRule type="cellIs" dxfId="4631" priority="3771" operator="greaterThan">
      <formula>0.96</formula>
    </cfRule>
  </conditionalFormatting>
  <conditionalFormatting sqref="L108">
    <cfRule type="cellIs" dxfId="4630" priority="3759" operator="greaterThan">
      <formula>0.99</formula>
    </cfRule>
    <cfRule type="cellIs" dxfId="4629" priority="3760" operator="greaterThan">
      <formula>0.99</formula>
    </cfRule>
    <cfRule type="cellIs" dxfId="4628" priority="3761" operator="between">
      <formula>0.95</formula>
      <formula>1</formula>
    </cfRule>
    <cfRule type="cellIs" dxfId="4627" priority="3762" operator="lessThan">
      <formula>0.96</formula>
    </cfRule>
    <cfRule type="cellIs" dxfId="4626" priority="3763" operator="greaterThan">
      <formula>0.99</formula>
    </cfRule>
    <cfRule type="cellIs" dxfId="4625" priority="3764" operator="between">
      <formula>0.95</formula>
      <formula>1</formula>
    </cfRule>
    <cfRule type="cellIs" dxfId="4624" priority="3765" operator="lessThan">
      <formula>0.96</formula>
    </cfRule>
    <cfRule type="cellIs" dxfId="4623" priority="3766" operator="greaterThan">
      <formula>0.99</formula>
    </cfRule>
    <cfRule type="cellIs" dxfId="4622" priority="3767" operator="between">
      <formula>0.95</formula>
      <formula>1</formula>
    </cfRule>
    <cfRule type="cellIs" dxfId="4621" priority="3768" operator="lessThan">
      <formula>0.96</formula>
    </cfRule>
  </conditionalFormatting>
  <conditionalFormatting sqref="L108">
    <cfRule type="cellIs" dxfId="4620" priority="3754" operator="greaterThan">
      <formula>0.99</formula>
    </cfRule>
    <cfRule type="cellIs" dxfId="4619" priority="3755" operator="between">
      <formula>0.95</formula>
      <formula>1</formula>
    </cfRule>
    <cfRule type="cellIs" dxfId="4618" priority="3756" operator="lessThan">
      <formula>0.96</formula>
    </cfRule>
    <cfRule type="cellIs" dxfId="4617" priority="3757" operator="greaterThan">
      <formula>0.99</formula>
    </cfRule>
    <cfRule type="cellIs" dxfId="4616" priority="3758" operator="between">
      <formula>0.95</formula>
      <formula>1</formula>
    </cfRule>
  </conditionalFormatting>
  <conditionalFormatting sqref="L108">
    <cfRule type="cellIs" dxfId="4615" priority="3751" operator="greaterThan">
      <formula>0.99</formula>
    </cfRule>
    <cfRule type="cellIs" dxfId="4614" priority="3752" operator="between">
      <formula>0.95</formula>
      <formula>1</formula>
    </cfRule>
    <cfRule type="cellIs" dxfId="4613" priority="3753" operator="greaterThan">
      <formula>0.99</formula>
    </cfRule>
  </conditionalFormatting>
  <conditionalFormatting sqref="L108">
    <cfRule type="cellIs" dxfId="4612" priority="3743" operator="greaterThan">
      <formula>0.99</formula>
    </cfRule>
    <cfRule type="cellIs" dxfId="4611" priority="3744" operator="between">
      <formula>0.95</formula>
      <formula>1</formula>
    </cfRule>
    <cfRule type="cellIs" dxfId="4610" priority="3745" operator="lessThan">
      <formula>0.96</formula>
    </cfRule>
    <cfRule type="cellIs" dxfId="4609" priority="3746" operator="lessThan">
      <formula>0.96</formula>
    </cfRule>
    <cfRule type="cellIs" dxfId="4608" priority="3747" operator="greaterThan">
      <formula>0.99</formula>
    </cfRule>
    <cfRule type="cellIs" dxfId="4607" priority="3748" operator="greaterThan">
      <formula>0.99</formula>
    </cfRule>
    <cfRule type="cellIs" dxfId="4606" priority="3749" operator="between">
      <formula>0.95</formula>
      <formula>1</formula>
    </cfRule>
    <cfRule type="cellIs" dxfId="4605" priority="3750" operator="lessThan">
      <formula>0.96</formula>
    </cfRule>
  </conditionalFormatting>
  <conditionalFormatting sqref="L108">
    <cfRule type="cellIs" dxfId="4604" priority="3739" operator="lessThan">
      <formula>0.96</formula>
    </cfRule>
    <cfRule type="cellIs" dxfId="4603" priority="3740" operator="between">
      <formula>0.95</formula>
      <formula>0.99</formula>
    </cfRule>
    <cfRule type="cellIs" dxfId="4602" priority="3741" operator="between">
      <formula>0.95</formula>
      <formula>1</formula>
    </cfRule>
    <cfRule type="cellIs" dxfId="4601" priority="3742" operator="between">
      <formula>0.95</formula>
      <formula>0.99</formula>
    </cfRule>
  </conditionalFormatting>
  <conditionalFormatting sqref="L108">
    <cfRule type="cellIs" dxfId="4600" priority="3735" operator="greaterThan">
      <formula>0.99</formula>
    </cfRule>
    <cfRule type="cellIs" dxfId="4599" priority="3736" operator="between">
      <formula>0.95</formula>
      <formula>1</formula>
    </cfRule>
    <cfRule type="cellIs" dxfId="4598" priority="3737" operator="lessThan">
      <formula>0.96</formula>
    </cfRule>
    <cfRule type="cellIs" dxfId="4597" priority="3738" operator="lessThan">
      <formula>0.95</formula>
    </cfRule>
  </conditionalFormatting>
  <conditionalFormatting sqref="L108">
    <cfRule type="cellIs" dxfId="4596" priority="3731" operator="greaterThan">
      <formula>0.99</formula>
    </cfRule>
    <cfRule type="cellIs" dxfId="4595" priority="3732" operator="between">
      <formula>0.95</formula>
      <formula>1</formula>
    </cfRule>
    <cfRule type="cellIs" dxfId="4594" priority="3733" operator="lessThan">
      <formula>0.96</formula>
    </cfRule>
    <cfRule type="cellIs" dxfId="4593" priority="3734" operator="lessThan">
      <formula>0.96</formula>
    </cfRule>
  </conditionalFormatting>
  <conditionalFormatting sqref="L108">
    <cfRule type="cellIs" dxfId="4592" priority="3722" operator="greaterThan">
      <formula>0.99</formula>
    </cfRule>
    <cfRule type="cellIs" dxfId="4591" priority="3723" operator="between">
      <formula>0.95</formula>
      <formula>1</formula>
    </cfRule>
    <cfRule type="cellIs" dxfId="4590" priority="3724" operator="lessThan">
      <formula>0.96</formula>
    </cfRule>
    <cfRule type="cellIs" dxfId="4589" priority="3725" operator="greaterThan">
      <formula>0.99</formula>
    </cfRule>
    <cfRule type="cellIs" dxfId="4588" priority="3726" operator="between">
      <formula>0.95</formula>
      <formula>1</formula>
    </cfRule>
    <cfRule type="cellIs" dxfId="4587" priority="3727" operator="between">
      <formula>0.95</formula>
      <formula>0</formula>
    </cfRule>
    <cfRule type="cellIs" dxfId="4586" priority="3728" operator="greaterThan">
      <formula>0.99</formula>
    </cfRule>
    <cfRule type="cellIs" dxfId="4585" priority="3729" operator="between">
      <formula>0.95</formula>
      <formula>1</formula>
    </cfRule>
    <cfRule type="cellIs" dxfId="4584" priority="3730" operator="lessThan">
      <formula>0.96</formula>
    </cfRule>
  </conditionalFormatting>
  <conditionalFormatting sqref="L108">
    <cfRule type="cellIs" dxfId="4583" priority="3721" operator="between">
      <formula>0.95</formula>
      <formula>1</formula>
    </cfRule>
  </conditionalFormatting>
  <conditionalFormatting sqref="L108">
    <cfRule type="cellIs" dxfId="4582" priority="3718" operator="greaterThan">
      <formula>0.95</formula>
    </cfRule>
    <cfRule type="cellIs" dxfId="4581" priority="3719" operator="between">
      <formula>0.95</formula>
      <formula>1</formula>
    </cfRule>
    <cfRule type="cellIs" dxfId="4580" priority="3720" operator="lessThan">
      <formula>0.96</formula>
    </cfRule>
  </conditionalFormatting>
  <conditionalFormatting sqref="L108">
    <cfRule type="cellIs" dxfId="4579" priority="3717" operator="greaterThan">
      <formula>0.99</formula>
    </cfRule>
  </conditionalFormatting>
  <conditionalFormatting sqref="L108">
    <cfRule type="cellIs" dxfId="4578" priority="3711" operator="greaterThan">
      <formula>0.99</formula>
    </cfRule>
    <cfRule type="cellIs" dxfId="4577" priority="3712" operator="between">
      <formula>0.95</formula>
      <formula>1</formula>
    </cfRule>
    <cfRule type="cellIs" dxfId="4576" priority="3713" operator="lessThan">
      <formula>0.96</formula>
    </cfRule>
    <cfRule type="cellIs" dxfId="4575" priority="3714" operator="lessThan">
      <formula>0.96</formula>
    </cfRule>
    <cfRule type="cellIs" dxfId="4574" priority="3715" operator="between">
      <formula>0.95</formula>
      <formula>1</formula>
    </cfRule>
    <cfRule type="cellIs" dxfId="4573" priority="3716" operator="lessThan">
      <formula>0.96</formula>
    </cfRule>
  </conditionalFormatting>
  <conditionalFormatting sqref="L108">
    <cfRule type="cellIs" dxfId="4572" priority="3704" operator="lessThan">
      <formula>0.96</formula>
    </cfRule>
    <cfRule type="cellIs" dxfId="4571" priority="3705" operator="greaterThan">
      <formula>0.99</formula>
    </cfRule>
    <cfRule type="cellIs" dxfId="4570" priority="3706" operator="greaterThan">
      <formula>0.99</formula>
    </cfRule>
    <cfRule type="cellIs" dxfId="4569" priority="3707" operator="between">
      <formula>0.95</formula>
      <formula>1</formula>
    </cfRule>
    <cfRule type="cellIs" dxfId="4568" priority="3708" operator="greaterThan">
      <formula>0.99</formula>
    </cfRule>
    <cfRule type="cellIs" dxfId="4567" priority="3709" operator="between">
      <formula>0.95</formula>
      <formula>1</formula>
    </cfRule>
    <cfRule type="cellIs" dxfId="4566" priority="3710" operator="lessThan">
      <formula>0.96</formula>
    </cfRule>
  </conditionalFormatting>
  <conditionalFormatting sqref="L108">
    <cfRule type="cellIs" dxfId="4565" priority="3702" operator="lessThan">
      <formula>0.96</formula>
    </cfRule>
    <cfRule type="cellIs" dxfId="4564" priority="3703" operator="lessThan">
      <formula>0.96</formula>
    </cfRule>
  </conditionalFormatting>
  <conditionalFormatting sqref="L108">
    <cfRule type="cellIs" dxfId="4563" priority="3695" operator="lessThan">
      <formula>0.96</formula>
    </cfRule>
    <cfRule type="cellIs" dxfId="4562" priority="3696" operator="greaterThan">
      <formula>0.99</formula>
    </cfRule>
    <cfRule type="cellIs" dxfId="4561" priority="3697" operator="between">
      <formula>0.95</formula>
      <formula>1</formula>
    </cfRule>
    <cfRule type="cellIs" dxfId="4560" priority="3698" operator="lessThan">
      <formula>0.96</formula>
    </cfRule>
    <cfRule type="cellIs" dxfId="4559" priority="3699" operator="greaterThan">
      <formula>0.99</formula>
    </cfRule>
    <cfRule type="cellIs" dxfId="4558" priority="3700" operator="between">
      <formula>0.95</formula>
      <formula>1</formula>
    </cfRule>
    <cfRule type="cellIs" dxfId="4557" priority="3701" operator="lessThan">
      <formula>0.96</formula>
    </cfRule>
  </conditionalFormatting>
  <conditionalFormatting sqref="L108">
    <cfRule type="cellIs" dxfId="4556" priority="3691" operator="between">
      <formula>0.95</formula>
      <formula>1</formula>
    </cfRule>
    <cfRule type="cellIs" dxfId="4555" priority="3692" operator="greaterThan">
      <formula>0.99</formula>
    </cfRule>
    <cfRule type="cellIs" dxfId="4554" priority="3693" operator="between">
      <formula>0.95</formula>
      <formula>1</formula>
    </cfRule>
    <cfRule type="cellIs" dxfId="4553" priority="3694" operator="lessThan">
      <formula>0.96</formula>
    </cfRule>
  </conditionalFormatting>
  <conditionalFormatting sqref="L108">
    <cfRule type="cellIs" dxfId="4552" priority="3688" operator="greaterThan">
      <formula>0.99</formula>
    </cfRule>
    <cfRule type="cellIs" dxfId="4551" priority="3689" operator="greaterThan">
      <formula>0.99</formula>
    </cfRule>
    <cfRule type="cellIs" dxfId="4550" priority="3690" operator="lessThan">
      <formula>0.96</formula>
    </cfRule>
  </conditionalFormatting>
  <conditionalFormatting sqref="L108">
    <cfRule type="cellIs" dxfId="4549" priority="3687" operator="between">
      <formula>0.99</formula>
      <formula>1</formula>
    </cfRule>
  </conditionalFormatting>
  <conditionalFormatting sqref="L108">
    <cfRule type="cellIs" dxfId="4548" priority="3685" operator="greaterThan">
      <formula>0</formula>
    </cfRule>
    <cfRule type="cellIs" dxfId="4547" priority="3686" operator="lessThan">
      <formula>0</formula>
    </cfRule>
  </conditionalFormatting>
  <conditionalFormatting sqref="L108">
    <cfRule type="cellIs" dxfId="4546" priority="3683" operator="greaterThan">
      <formula>0.99</formula>
    </cfRule>
    <cfRule type="cellIs" dxfId="4545" priority="3684" operator="greaterThan">
      <formula>0.99</formula>
    </cfRule>
  </conditionalFormatting>
  <conditionalFormatting sqref="L108">
    <cfRule type="cellIs" dxfId="4544" priority="3675" operator="greaterThan">
      <formula>0.99</formula>
    </cfRule>
    <cfRule type="cellIs" dxfId="4543" priority="3676" operator="between">
      <formula>0.95</formula>
      <formula>1</formula>
    </cfRule>
    <cfRule type="cellIs" dxfId="4542" priority="3677" operator="greaterThan">
      <formula>0.99</formula>
    </cfRule>
    <cfRule type="cellIs" dxfId="4541" priority="3678" operator="between">
      <formula>0.95</formula>
      <formula>1</formula>
    </cfRule>
    <cfRule type="cellIs" dxfId="4540" priority="3679" operator="lessThan">
      <formula>0.96</formula>
    </cfRule>
    <cfRule type="cellIs" dxfId="4539" priority="3680" operator="greaterThan">
      <formula>0.99</formula>
    </cfRule>
    <cfRule type="cellIs" dxfId="4538" priority="3681" operator="between">
      <formula>0.95</formula>
      <formula>1</formula>
    </cfRule>
    <cfRule type="cellIs" dxfId="4537" priority="3682" operator="lessThan">
      <formula>0.96</formula>
    </cfRule>
  </conditionalFormatting>
  <conditionalFormatting sqref="L108">
    <cfRule type="cellIs" dxfId="4536" priority="3673" operator="between">
      <formula>0.95</formula>
      <formula>1</formula>
    </cfRule>
    <cfRule type="cellIs" dxfId="4535" priority="3674" operator="lessThan">
      <formula>0.96</formula>
    </cfRule>
  </conditionalFormatting>
  <conditionalFormatting sqref="L108">
    <cfRule type="cellIs" dxfId="4534" priority="3666" operator="greaterThan">
      <formula>0.99</formula>
    </cfRule>
    <cfRule type="cellIs" dxfId="4533" priority="3667" operator="greaterThan">
      <formula>0.99</formula>
    </cfRule>
    <cfRule type="cellIs" dxfId="4532" priority="3668" operator="between">
      <formula>0.95</formula>
      <formula>1</formula>
    </cfRule>
    <cfRule type="cellIs" dxfId="4531" priority="3669" operator="lessThan">
      <formula>0.96</formula>
    </cfRule>
    <cfRule type="cellIs" dxfId="4530" priority="3670" operator="greaterThan">
      <formula>0.99</formula>
    </cfRule>
    <cfRule type="cellIs" dxfId="4529" priority="3671" operator="between">
      <formula>0.95</formula>
      <formula>1</formula>
    </cfRule>
    <cfRule type="cellIs" dxfId="4528" priority="3672" operator="lessThan">
      <formula>0.96</formula>
    </cfRule>
  </conditionalFormatting>
  <conditionalFormatting sqref="L108">
    <cfRule type="cellIs" dxfId="4527" priority="3658" operator="greaterThan">
      <formula>0.99</formula>
    </cfRule>
    <cfRule type="cellIs" dxfId="4526" priority="3659" operator="between">
      <formula>0.95</formula>
      <formula>1</formula>
    </cfRule>
    <cfRule type="cellIs" dxfId="4525" priority="3660" operator="lessThan">
      <formula>0.96</formula>
    </cfRule>
    <cfRule type="cellIs" dxfId="4524" priority="3661" operator="lessThan">
      <formula>0.96</formula>
    </cfRule>
    <cfRule type="cellIs" dxfId="4523" priority="3662" operator="greaterThan">
      <formula>0.99</formula>
    </cfRule>
    <cfRule type="cellIs" dxfId="4522" priority="3663" operator="between">
      <formula>0.95</formula>
      <formula>1</formula>
    </cfRule>
    <cfRule type="cellIs" dxfId="4521" priority="3664" operator="lessThan">
      <formula>0.96</formula>
    </cfRule>
    <cfRule type="cellIs" dxfId="4520" priority="3665" operator="greaterThan">
      <formula>0.99</formula>
    </cfRule>
  </conditionalFormatting>
  <conditionalFormatting sqref="L108">
    <cfRule type="cellIs" dxfId="4519" priority="3654" operator="greaterThan">
      <formula>0.99</formula>
    </cfRule>
    <cfRule type="cellIs" dxfId="4518" priority="3655" operator="greaterThan">
      <formula>0.99</formula>
    </cfRule>
    <cfRule type="cellIs" dxfId="4517" priority="3656" operator="between">
      <formula>0.95</formula>
      <formula>1</formula>
    </cfRule>
    <cfRule type="cellIs" dxfId="4516" priority="3657" operator="lessThan">
      <formula>0.96</formula>
    </cfRule>
  </conditionalFormatting>
  <conditionalFormatting sqref="L108">
    <cfRule type="cellIs" dxfId="4515" priority="3370" operator="greaterThan">
      <formula>0.99</formula>
    </cfRule>
    <cfRule type="cellIs" dxfId="4514" priority="3653" operator="greaterThan">
      <formula>0.99</formula>
    </cfRule>
  </conditionalFormatting>
  <conditionalFormatting sqref="L108">
    <cfRule type="cellIs" dxfId="4513" priority="3649" operator="greaterThan">
      <formula>0.99</formula>
    </cfRule>
    <cfRule type="cellIs" dxfId="4512" priority="3650" operator="between">
      <formula>0.95</formula>
      <formula>1</formula>
    </cfRule>
    <cfRule type="cellIs" dxfId="4511" priority="3651" operator="lessThan">
      <formula>0.96</formula>
    </cfRule>
    <cfRule type="cellIs" dxfId="4510" priority="3652" operator="greaterThan">
      <formula>0.96</formula>
    </cfRule>
  </conditionalFormatting>
  <conditionalFormatting sqref="L108">
    <cfRule type="cellIs" dxfId="4509" priority="3642" operator="greaterThan">
      <formula>0.99</formula>
    </cfRule>
    <cfRule type="cellIs" dxfId="4508" priority="3643" operator="between">
      <formula>0.95</formula>
      <formula>1</formula>
    </cfRule>
    <cfRule type="cellIs" dxfId="4507" priority="3644" operator="lessThan">
      <formula>0.96</formula>
    </cfRule>
    <cfRule type="cellIs" dxfId="4506" priority="3645" operator="lessThan">
      <formula>0.96</formula>
    </cfRule>
    <cfRule type="cellIs" dxfId="4505" priority="3646" operator="greaterThan">
      <formula>0.99</formula>
    </cfRule>
    <cfRule type="cellIs" dxfId="4504" priority="3647" operator="between">
      <formula>0.95</formula>
      <formula>1</formula>
    </cfRule>
    <cfRule type="cellIs" dxfId="4503" priority="3648" operator="lessThan">
      <formula>0.96</formula>
    </cfRule>
  </conditionalFormatting>
  <conditionalFormatting sqref="L108">
    <cfRule type="cellIs" dxfId="4502" priority="3637" operator="between">
      <formula>0.96</formula>
      <formula>1</formula>
    </cfRule>
    <cfRule type="cellIs" dxfId="4501" priority="3638" operator="lessThan">
      <formula>0.99</formula>
    </cfRule>
    <cfRule type="cellIs" dxfId="4500" priority="3639" operator="greaterThan">
      <formula>0.99</formula>
    </cfRule>
    <cfRule type="cellIs" dxfId="4499" priority="3640" operator="lessThan">
      <formula>0.99</formula>
    </cfRule>
    <cfRule type="cellIs" dxfId="4498" priority="3641" operator="greaterThan">
      <formula>0.99</formula>
    </cfRule>
  </conditionalFormatting>
  <conditionalFormatting sqref="L108">
    <cfRule type="cellIs" dxfId="4497" priority="3632" operator="between">
      <formula>0.95</formula>
      <formula>1</formula>
    </cfRule>
    <cfRule type="cellIs" dxfId="4496" priority="3633" operator="lessThan">
      <formula>0.96</formula>
    </cfRule>
    <cfRule type="cellIs" dxfId="4495" priority="3634" operator="greaterThan">
      <formula>0.99</formula>
    </cfRule>
    <cfRule type="cellIs" dxfId="4494" priority="3635" operator="between">
      <formula>0.95</formula>
      <formula>1</formula>
    </cfRule>
    <cfRule type="cellIs" dxfId="4493" priority="3636" operator="lessThan">
      <formula>0.96</formula>
    </cfRule>
  </conditionalFormatting>
  <conditionalFormatting sqref="L108">
    <cfRule type="cellIs" dxfId="4492" priority="3626" operator="greaterThan">
      <formula>0.99</formula>
    </cfRule>
    <cfRule type="cellIs" dxfId="4491" priority="3627" operator="between">
      <formula>0.95</formula>
      <formula>1</formula>
    </cfRule>
    <cfRule type="cellIs" dxfId="4490" priority="3628" operator="lessThan">
      <formula>0.96</formula>
    </cfRule>
    <cfRule type="cellIs" dxfId="4489" priority="3629" operator="greaterThan">
      <formula>0.99</formula>
    </cfRule>
    <cfRule type="cellIs" dxfId="4488" priority="3630" operator="between">
      <formula>0.95</formula>
      <formula>1</formula>
    </cfRule>
    <cfRule type="cellIs" dxfId="4487" priority="3631" operator="lessThan">
      <formula>0.96</formula>
    </cfRule>
  </conditionalFormatting>
  <conditionalFormatting sqref="L108">
    <cfRule type="cellIs" dxfId="4486" priority="3624" operator="greaterThan">
      <formula>0.99</formula>
    </cfRule>
    <cfRule type="cellIs" dxfId="4485" priority="3625" operator="between">
      <formula>0.95</formula>
      <formula>1</formula>
    </cfRule>
  </conditionalFormatting>
  <conditionalFormatting sqref="L108">
    <cfRule type="cellIs" dxfId="4484" priority="3623" operator="lessThan">
      <formula>0.96</formula>
    </cfRule>
  </conditionalFormatting>
  <conditionalFormatting sqref="L108">
    <cfRule type="top10" dxfId="4483" priority="3376" rank="10"/>
    <cfRule type="cellIs" dxfId="4482" priority="3377" operator="greaterThan">
      <formula>100</formula>
    </cfRule>
    <cfRule type="cellIs" dxfId="4481" priority="3378" operator="greaterThan">
      <formula>1.03</formula>
    </cfRule>
    <cfRule type="cellIs" dxfId="4480" priority="3379" operator="greaterThan">
      <formula>1.03</formula>
    </cfRule>
    <cfRule type="cellIs" dxfId="4479" priority="3620" operator="lessThan">
      <formula>0.96</formula>
    </cfRule>
    <cfRule type="cellIs" dxfId="4478" priority="3621" operator="between">
      <formula>0.95</formula>
      <formula>0.99</formula>
    </cfRule>
    <cfRule type="cellIs" dxfId="4477" priority="3622" operator="between">
      <formula>0.95</formula>
      <formula>1</formula>
    </cfRule>
  </conditionalFormatting>
  <conditionalFormatting sqref="L108">
    <cfRule type="top10" dxfId="4476" priority="3594" rank="10"/>
    <cfRule type="cellIs" dxfId="4475" priority="3595" operator="greaterThan">
      <formula>0.99</formula>
    </cfRule>
    <cfRule type="cellIs" dxfId="4474" priority="3596" operator="between">
      <formula>0.95</formula>
      <formula>1</formula>
    </cfRule>
    <cfRule type="cellIs" dxfId="4473" priority="3597" operator="lessThan">
      <formula>0.96</formula>
    </cfRule>
    <cfRule type="cellIs" dxfId="4472" priority="3598" operator="greaterThan">
      <formula>0.99</formula>
    </cfRule>
    <cfRule type="cellIs" dxfId="4471" priority="3599" operator="between">
      <formula>0.95</formula>
      <formula>1</formula>
    </cfRule>
    <cfRule type="cellIs" dxfId="4470" priority="3600" operator="lessThan">
      <formula>0.96</formula>
    </cfRule>
    <cfRule type="cellIs" dxfId="4469" priority="3601" operator="greaterThan">
      <formula>0.99</formula>
    </cfRule>
    <cfRule type="cellIs" dxfId="4468" priority="3602" operator="between">
      <formula>0.95</formula>
      <formula>1</formula>
    </cfRule>
    <cfRule type="cellIs" dxfId="4467" priority="3603" operator="greaterThan">
      <formula>0.99</formula>
    </cfRule>
    <cfRule type="cellIs" dxfId="4466" priority="3604" operator="between">
      <formula>0.95</formula>
      <formula>1</formula>
    </cfRule>
    <cfRule type="cellIs" dxfId="4465" priority="3605" operator="lessThan">
      <formula>0.96</formula>
    </cfRule>
    <cfRule type="cellIs" dxfId="4464" priority="3606" operator="lessThan">
      <formula>0</formula>
    </cfRule>
    <cfRule type="cellIs" dxfId="4463" priority="3607" operator="greaterThan">
      <formula>0.99</formula>
    </cfRule>
    <cfRule type="cellIs" dxfId="4462" priority="3608" operator="between">
      <formula>0.95</formula>
      <formula>1</formula>
    </cfRule>
    <cfRule type="cellIs" dxfId="4461" priority="3609" operator="lessThan">
      <formula>0.96</formula>
    </cfRule>
    <cfRule type="cellIs" dxfId="4460" priority="3610" operator="greaterThan">
      <formula>0.99</formula>
    </cfRule>
    <cfRule type="cellIs" dxfId="4459" priority="3611" operator="between">
      <formula>0.95</formula>
      <formula>1</formula>
    </cfRule>
    <cfRule type="cellIs" dxfId="4458" priority="3612" operator="lessThan">
      <formula>0.96</formula>
    </cfRule>
    <cfRule type="cellIs" dxfId="4457" priority="3613" operator="greaterThan">
      <formula>0.99</formula>
    </cfRule>
    <cfRule type="cellIs" dxfId="4456" priority="3614" operator="between">
      <formula>0.95</formula>
      <formula>1</formula>
    </cfRule>
    <cfRule type="cellIs" dxfId="4455" priority="3615" operator="lessThan">
      <formula>0.96</formula>
    </cfRule>
    <cfRule type="cellIs" dxfId="4454" priority="3616" operator="lessThan">
      <formula>0.96</formula>
    </cfRule>
    <cfRule type="cellIs" dxfId="4453" priority="3617" operator="greaterThan">
      <formula>0.99</formula>
    </cfRule>
    <cfRule type="cellIs" dxfId="4452" priority="3618" operator="between">
      <formula>0.95</formula>
      <formula>1</formula>
    </cfRule>
    <cfRule type="cellIs" dxfId="4451" priority="3619" operator="lessThan">
      <formula>0.96</formula>
    </cfRule>
  </conditionalFormatting>
  <conditionalFormatting sqref="L108">
    <cfRule type="top10" dxfId="4450" priority="3588" rank="10"/>
    <cfRule type="cellIs" dxfId="4449" priority="3589" operator="greaterThan">
      <formula>0.99</formula>
    </cfRule>
    <cfRule type="top10" dxfId="4448" priority="3590" rank="10"/>
    <cfRule type="cellIs" dxfId="4447" priority="3591" operator="lessThan">
      <formula>0.96</formula>
    </cfRule>
    <cfRule type="top10" dxfId="4446" priority="3592" percent="1" rank="99"/>
    <cfRule type="cellIs" dxfId="4445" priority="3593" operator="lessThan">
      <formula>0.96</formula>
    </cfRule>
  </conditionalFormatting>
  <conditionalFormatting sqref="L108">
    <cfRule type="top10" dxfId="4444" priority="3587" rank="10"/>
  </conditionalFormatting>
  <conditionalFormatting sqref="L108">
    <cfRule type="cellIs" dxfId="4443" priority="3582" operator="greaterThan">
      <formula>0.99</formula>
    </cfRule>
    <cfRule type="cellIs" dxfId="4442" priority="3583" operator="between">
      <formula>0.95</formula>
      <formula>1</formula>
    </cfRule>
    <cfRule type="cellIs" dxfId="4441" priority="3584" operator="lessThan">
      <formula>0.96</formula>
    </cfRule>
    <cfRule type="cellIs" dxfId="4440" priority="3585" operator="lessThan">
      <formula>0.96</formula>
    </cfRule>
    <cfRule type="top10" dxfId="4439" priority="3586" percent="1" rank="10"/>
  </conditionalFormatting>
  <conditionalFormatting sqref="L108">
    <cfRule type="cellIs" dxfId="4438" priority="3573" operator="lessThan">
      <formula>1</formula>
    </cfRule>
    <cfRule type="cellIs" dxfId="4437" priority="3574" operator="between">
      <formula>0.95</formula>
      <formula>1</formula>
    </cfRule>
    <cfRule type="cellIs" dxfId="4436" priority="3575" operator="lessThan">
      <formula>0.96</formula>
    </cfRule>
    <cfRule type="cellIs" dxfId="4435" priority="3576" operator="between">
      <formula>0.95</formula>
      <formula>1</formula>
    </cfRule>
    <cfRule type="cellIs" dxfId="4434" priority="3577" operator="between">
      <formula>0.95</formula>
      <formula>1</formula>
    </cfRule>
    <cfRule type="top10" dxfId="4433" priority="3578" percent="1" rank="10"/>
    <cfRule type="top10" dxfId="4432" priority="3579" percent="1" rank="10"/>
    <cfRule type="cellIs" dxfId="4431" priority="3580" operator="lessThan">
      <formula>0.96</formula>
    </cfRule>
    <cfRule type="top10" dxfId="4430" priority="3581" percent="1" rank="10"/>
  </conditionalFormatting>
  <conditionalFormatting sqref="L108">
    <cfRule type="top10" dxfId="4429" priority="3570" percent="1" rank="10"/>
    <cfRule type="cellIs" dxfId="4428" priority="3571" operator="lessThan">
      <formula>0.96</formula>
    </cfRule>
    <cfRule type="top10" dxfId="4427" priority="3572" percent="1" rank="10"/>
  </conditionalFormatting>
  <conditionalFormatting sqref="L108">
    <cfRule type="top10" dxfId="4426" priority="3569" rank="10"/>
  </conditionalFormatting>
  <conditionalFormatting sqref="L108">
    <cfRule type="top10" dxfId="4425" priority="3566" rank="10"/>
    <cfRule type="top10" dxfId="4424" priority="3567" rank="10"/>
    <cfRule type="top10" dxfId="4423" priority="3568" rank="10"/>
  </conditionalFormatting>
  <conditionalFormatting sqref="L108">
    <cfRule type="cellIs" dxfId="4422" priority="3558" operator="between">
      <formula>0.95</formula>
      <formula>1</formula>
    </cfRule>
    <cfRule type="cellIs" dxfId="4421" priority="3559" operator="lessThan">
      <formula>0.96</formula>
    </cfRule>
    <cfRule type="cellIs" dxfId="4420" priority="3560" operator="between">
      <formula>0.95</formula>
      <formula>1</formula>
    </cfRule>
    <cfRule type="cellIs" dxfId="4419" priority="3561" operator="between">
      <formula>0.95</formula>
      <formula>1</formula>
    </cfRule>
    <cfRule type="top10" dxfId="4418" priority="3562" percent="1" rank="10"/>
    <cfRule type="top10" dxfId="4417" priority="3563" percent="1" rank="10"/>
    <cfRule type="cellIs" dxfId="4416" priority="3564" operator="lessThan">
      <formula>0.96</formula>
    </cfRule>
    <cfRule type="top10" dxfId="4415" priority="3565" percent="1" rank="10"/>
  </conditionalFormatting>
  <conditionalFormatting sqref="L108">
    <cfRule type="top10" dxfId="4414" priority="3549" rank="10"/>
    <cfRule type="top10" dxfId="4413" priority="3550" rank="10"/>
    <cfRule type="cellIs" dxfId="4412" priority="3551" operator="lessThan">
      <formula>0.96</formula>
    </cfRule>
    <cfRule type="cellIs" dxfId="4411" priority="3552" operator="between">
      <formula>0.95</formula>
      <formula>1</formula>
    </cfRule>
    <cfRule type="cellIs" dxfId="4410" priority="3553" operator="between">
      <formula>0.95</formula>
      <formula>1</formula>
    </cfRule>
    <cfRule type="top10" dxfId="4409" priority="3554" percent="1" rank="10"/>
    <cfRule type="top10" dxfId="4408" priority="3555" percent="1" rank="10"/>
    <cfRule type="cellIs" dxfId="4407" priority="3556" operator="lessThan">
      <formula>0.96</formula>
    </cfRule>
    <cfRule type="top10" dxfId="4406" priority="3557" percent="1" rank="10"/>
  </conditionalFormatting>
  <conditionalFormatting sqref="L108">
    <cfRule type="cellIs" dxfId="4405" priority="3542" operator="lessThan">
      <formula>0.96</formula>
    </cfRule>
    <cfRule type="cellIs" dxfId="4404" priority="3543" operator="between">
      <formula>0.95</formula>
      <formula>1</formula>
    </cfRule>
    <cfRule type="cellIs" dxfId="4403" priority="3544" operator="between">
      <formula>0.95</formula>
      <formula>1</formula>
    </cfRule>
    <cfRule type="top10" dxfId="4402" priority="3545" percent="1" rank="10"/>
    <cfRule type="top10" dxfId="4401" priority="3546" percent="1" rank="10"/>
    <cfRule type="cellIs" dxfId="4400" priority="3547" operator="lessThan">
      <formula>0.96</formula>
    </cfRule>
    <cfRule type="top10" dxfId="4399" priority="3548" percent="1" rank="10"/>
  </conditionalFormatting>
  <conditionalFormatting sqref="L108">
    <cfRule type="top10" dxfId="4398" priority="3539" percent="1" rank="10"/>
    <cfRule type="top10" dxfId="4397" priority="3540" rank="10"/>
    <cfRule type="top10" dxfId="4396" priority="3541" percent="1" rank="10"/>
  </conditionalFormatting>
  <conditionalFormatting sqref="L108">
    <cfRule type="top10" dxfId="4395" priority="3537" rank="10"/>
    <cfRule type="top10" dxfId="4394" priority="3538" rank="10"/>
  </conditionalFormatting>
  <conditionalFormatting sqref="L108">
    <cfRule type="top10" dxfId="4393" priority="3527" rank="10"/>
    <cfRule type="top10" dxfId="4392" priority="3528" rank="10"/>
    <cfRule type="cellIs" dxfId="4391" priority="3529" operator="between">
      <formula>0.95</formula>
      <formula>1</formula>
    </cfRule>
    <cfRule type="cellIs" dxfId="4390" priority="3530" operator="lessThan">
      <formula>0.96</formula>
    </cfRule>
    <cfRule type="cellIs" dxfId="4389" priority="3531" operator="between">
      <formula>0.95</formula>
      <formula>1</formula>
    </cfRule>
    <cfRule type="cellIs" dxfId="4388" priority="3532" operator="between">
      <formula>0.95</formula>
      <formula>1</formula>
    </cfRule>
    <cfRule type="top10" dxfId="4387" priority="3533" percent="1" rank="10"/>
    <cfRule type="top10" dxfId="4386" priority="3534" percent="1" rank="10"/>
    <cfRule type="cellIs" dxfId="4385" priority="3535" operator="lessThan">
      <formula>0.96</formula>
    </cfRule>
    <cfRule type="top10" dxfId="4384" priority="3536" percent="1" rank="10"/>
  </conditionalFormatting>
  <conditionalFormatting sqref="L108">
    <cfRule type="top10" dxfId="4383" priority="3519" rank="10"/>
    <cfRule type="cellIs" dxfId="4382" priority="3520" operator="lessThan">
      <formula>0.96</formula>
    </cfRule>
    <cfRule type="cellIs" dxfId="4381" priority="3521" operator="between">
      <formula>0.95</formula>
      <formula>1</formula>
    </cfRule>
    <cfRule type="cellIs" dxfId="4380" priority="3522" operator="between">
      <formula>0.95</formula>
      <formula>1</formula>
    </cfRule>
    <cfRule type="top10" dxfId="4379" priority="3523" percent="1" rank="10"/>
    <cfRule type="top10" dxfId="4378" priority="3524" percent="1" rank="10"/>
    <cfRule type="cellIs" dxfId="4377" priority="3525" operator="lessThan">
      <formula>0.96</formula>
    </cfRule>
    <cfRule type="top10" dxfId="4376" priority="3526" percent="1" rank="10"/>
  </conditionalFormatting>
  <conditionalFormatting sqref="L108">
    <cfRule type="top10" dxfId="4375" priority="3506" rank="10"/>
    <cfRule type="cellIs" dxfId="4374" priority="3507" operator="lessThan">
      <formula>0.99</formula>
    </cfRule>
    <cfRule type="top10" dxfId="4373" priority="3508" rank="10"/>
    <cfRule type="cellIs" dxfId="4372" priority="3509" operator="greaterThan">
      <formula>0.99</formula>
    </cfRule>
    <cfRule type="top10" dxfId="4371" priority="3510" percent="1" rank="10"/>
    <cfRule type="top10" dxfId="4370" priority="3511" rank="10"/>
    <cfRule type="cellIs" dxfId="4369" priority="3512" operator="lessThan">
      <formula>0.96</formula>
    </cfRule>
    <cfRule type="cellIs" dxfId="4368" priority="3513" operator="between">
      <formula>0.95</formula>
      <formula>1</formula>
    </cfRule>
    <cfRule type="cellIs" dxfId="4367" priority="3514" operator="between">
      <formula>0.95</formula>
      <formula>1</formula>
    </cfRule>
    <cfRule type="top10" dxfId="4366" priority="3515" percent="1" rank="10"/>
    <cfRule type="top10" dxfId="4365" priority="3516" percent="1" rank="10"/>
    <cfRule type="cellIs" dxfId="4364" priority="3517" operator="lessThan">
      <formula>0.96</formula>
    </cfRule>
    <cfRule type="top10" dxfId="4363" priority="3518" percent="1" rank="10"/>
  </conditionalFormatting>
  <conditionalFormatting sqref="L108">
    <cfRule type="top10" dxfId="4362" priority="3492" rank="10"/>
    <cfRule type="top10" dxfId="4361" priority="3493" rank="10"/>
    <cfRule type="cellIs" dxfId="4360" priority="3494" operator="lessThan">
      <formula>0.99</formula>
    </cfRule>
    <cfRule type="top10" dxfId="4359" priority="3495" rank="10"/>
    <cfRule type="cellIs" dxfId="4358" priority="3496" operator="greaterThan">
      <formula>0.99</formula>
    </cfRule>
    <cfRule type="top10" dxfId="4357" priority="3497" percent="1" rank="10"/>
    <cfRule type="top10" dxfId="4356" priority="3498" rank="10"/>
    <cfRule type="cellIs" dxfId="4355" priority="3499" operator="lessThan">
      <formula>0.96</formula>
    </cfRule>
    <cfRule type="cellIs" dxfId="4354" priority="3500" operator="between">
      <formula>0.95</formula>
      <formula>1</formula>
    </cfRule>
    <cfRule type="cellIs" dxfId="4353" priority="3501" operator="between">
      <formula>0.95</formula>
      <formula>1</formula>
    </cfRule>
    <cfRule type="top10" dxfId="4352" priority="3502" percent="1" rank="10"/>
    <cfRule type="top10" dxfId="4351" priority="3503" percent="1" rank="10"/>
    <cfRule type="cellIs" dxfId="4350" priority="3504" operator="lessThan">
      <formula>0.96</formula>
    </cfRule>
    <cfRule type="top10" dxfId="4349" priority="3505" percent="1" rank="10"/>
  </conditionalFormatting>
  <conditionalFormatting sqref="L108">
    <cfRule type="cellIs" dxfId="4348" priority="3489" operator="between">
      <formula>0.95</formula>
      <formula>1</formula>
    </cfRule>
    <cfRule type="cellIs" dxfId="4347" priority="3490" operator="between">
      <formula>0.95</formula>
      <formula>1</formula>
    </cfRule>
    <cfRule type="top10" dxfId="4346" priority="3491" rank="10"/>
  </conditionalFormatting>
  <conditionalFormatting sqref="L108">
    <cfRule type="cellIs" dxfId="4345" priority="3480" operator="between">
      <formula>0.95</formula>
      <formula>1</formula>
    </cfRule>
    <cfRule type="cellIs" dxfId="4344" priority="3481" operator="between">
      <formula>0.95</formula>
      <formula>1</formula>
    </cfRule>
    <cfRule type="cellIs" dxfId="4343" priority="3482" operator="lessThan">
      <formula>0.96</formula>
    </cfRule>
    <cfRule type="cellIs" dxfId="4342" priority="3483" operator="between">
      <formula>0.95</formula>
      <formula>1</formula>
    </cfRule>
    <cfRule type="cellIs" dxfId="4341" priority="3484" operator="between">
      <formula>0.95</formula>
      <formula>1</formula>
    </cfRule>
    <cfRule type="top10" dxfId="4340" priority="3485" percent="1" rank="10"/>
    <cfRule type="top10" dxfId="4339" priority="3486" percent="1" rank="10"/>
    <cfRule type="cellIs" dxfId="4338" priority="3487" operator="lessThan">
      <formula>0.96</formula>
    </cfRule>
    <cfRule type="top10" dxfId="4337" priority="3488" percent="1" rank="10"/>
  </conditionalFormatting>
  <conditionalFormatting sqref="L108">
    <cfRule type="top10" dxfId="4336" priority="3470" rank="10"/>
    <cfRule type="top10" dxfId="4335" priority="3471" rank="10"/>
    <cfRule type="top10" dxfId="4334" priority="3472" rank="10"/>
    <cfRule type="cellIs" dxfId="4333" priority="3473" operator="lessThan">
      <formula>0.96</formula>
    </cfRule>
    <cfRule type="cellIs" dxfId="4332" priority="3474" operator="between">
      <formula>0.95</formula>
      <formula>1</formula>
    </cfRule>
    <cfRule type="cellIs" dxfId="4331" priority="3475" operator="between">
      <formula>0.95</formula>
      <formula>1</formula>
    </cfRule>
    <cfRule type="top10" dxfId="4330" priority="3476" percent="1" rank="10"/>
    <cfRule type="top10" dxfId="4329" priority="3477" percent="1" rank="10"/>
    <cfRule type="cellIs" dxfId="4328" priority="3478" operator="lessThan">
      <formula>0.96</formula>
    </cfRule>
    <cfRule type="top10" dxfId="4327" priority="3479" percent="1" rank="10"/>
  </conditionalFormatting>
  <conditionalFormatting sqref="L108">
    <cfRule type="top10" dxfId="4326" priority="3455" percent="1" rank="10"/>
    <cfRule type="top10" dxfId="4325" priority="3456" rank="10"/>
    <cfRule type="top10" dxfId="4324" priority="3457" rank="10"/>
    <cfRule type="cellIs" dxfId="4323" priority="3458" operator="lessThan">
      <formula>0.99</formula>
    </cfRule>
    <cfRule type="top10" dxfId="4322" priority="3459" rank="10"/>
    <cfRule type="cellIs" dxfId="4321" priority="3460" operator="greaterThan">
      <formula>0.99</formula>
    </cfRule>
    <cfRule type="top10" dxfId="4320" priority="3461" percent="1" rank="10"/>
    <cfRule type="top10" dxfId="4319" priority="3462" rank="10"/>
    <cfRule type="cellIs" dxfId="4318" priority="3463" operator="lessThan">
      <formula>0.96</formula>
    </cfRule>
    <cfRule type="cellIs" dxfId="4317" priority="3464" operator="between">
      <formula>0.95</formula>
      <formula>1</formula>
    </cfRule>
    <cfRule type="cellIs" dxfId="4316" priority="3465" operator="between">
      <formula>0.95</formula>
      <formula>1</formula>
    </cfRule>
    <cfRule type="top10" dxfId="4315" priority="3466" percent="1" rank="10"/>
    <cfRule type="top10" dxfId="4314" priority="3467" percent="1" rank="10"/>
    <cfRule type="cellIs" dxfId="4313" priority="3468" operator="lessThan">
      <formula>0.96</formula>
    </cfRule>
    <cfRule type="top10" dxfId="4312" priority="3469" percent="1" rank="10"/>
  </conditionalFormatting>
  <conditionalFormatting sqref="L108">
    <cfRule type="top10" dxfId="4311" priority="3454" percent="1" rank="10"/>
  </conditionalFormatting>
  <conditionalFormatting sqref="L108">
    <cfRule type="top10" dxfId="4310" priority="3452" rank="10"/>
    <cfRule type="top10" dxfId="4309" priority="3453" percent="1" rank="10"/>
  </conditionalFormatting>
  <conditionalFormatting sqref="L108">
    <cfRule type="top10" dxfId="4308" priority="3448" percent="1" rank="10"/>
    <cfRule type="cellIs" dxfId="4307" priority="3449" operator="lessThan">
      <formula>0.96</formula>
    </cfRule>
    <cfRule type="top10" dxfId="4306" priority="3450" rank="10"/>
    <cfRule type="top10" dxfId="4305" priority="3451" percent="1" rank="10"/>
  </conditionalFormatting>
  <conditionalFormatting sqref="L108">
    <cfRule type="top10" dxfId="4304" priority="3442" percent="1" rank="10"/>
    <cfRule type="cellIs" dxfId="4303" priority="3443" operator="between">
      <formula>0.95</formula>
      <formula>1</formula>
    </cfRule>
    <cfRule type="top10" dxfId="4302" priority="3444" percent="1" rank="10"/>
    <cfRule type="cellIs" dxfId="4301" priority="3445" operator="lessThan">
      <formula>0.96</formula>
    </cfRule>
    <cfRule type="top10" dxfId="4300" priority="3446" rank="10"/>
    <cfRule type="top10" dxfId="4299" priority="3447" percent="1" rank="10"/>
  </conditionalFormatting>
  <conditionalFormatting sqref="L108">
    <cfRule type="cellIs" dxfId="4298" priority="3437" operator="between">
      <formula>0.95</formula>
      <formula>1</formula>
    </cfRule>
    <cfRule type="top10" dxfId="4297" priority="3438" percent="1" rank="10"/>
    <cfRule type="cellIs" dxfId="4296" priority="3439" operator="lessThan">
      <formula>0.96</formula>
    </cfRule>
    <cfRule type="top10" dxfId="4295" priority="3440" rank="10"/>
    <cfRule type="top10" dxfId="4294" priority="3441" percent="1" rank="10"/>
  </conditionalFormatting>
  <conditionalFormatting sqref="L108">
    <cfRule type="top10" dxfId="4293" priority="3420" percent="1" rank="10"/>
    <cfRule type="top10" dxfId="4292" priority="3421" percent="1" rank="10"/>
    <cfRule type="cellIs" dxfId="4291" priority="3422" operator="between">
      <formula>0.95</formula>
      <formula>1</formula>
    </cfRule>
    <cfRule type="top10" dxfId="4290" priority="3423" rank="10"/>
    <cfRule type="top10" dxfId="4289" priority="3424" rank="10"/>
    <cfRule type="cellIs" dxfId="4288" priority="3425" operator="lessThan">
      <formula>0.99</formula>
    </cfRule>
    <cfRule type="top10" dxfId="4287" priority="3426" rank="10"/>
    <cfRule type="cellIs" dxfId="4286" priority="3427" operator="greaterThan">
      <formula>0.99</formula>
    </cfRule>
    <cfRule type="top10" dxfId="4285" priority="3428" percent="1" rank="10"/>
    <cfRule type="top10" dxfId="4284" priority="3429" rank="10"/>
    <cfRule type="cellIs" dxfId="4283" priority="3430" operator="lessThan">
      <formula>0.96</formula>
    </cfRule>
    <cfRule type="cellIs" dxfId="4282" priority="3431" operator="between">
      <formula>0.95</formula>
      <formula>1</formula>
    </cfRule>
    <cfRule type="cellIs" dxfId="4281" priority="3432" operator="between">
      <formula>0.95</formula>
      <formula>1</formula>
    </cfRule>
    <cfRule type="top10" dxfId="4280" priority="3433" percent="1" rank="10"/>
    <cfRule type="top10" dxfId="4279" priority="3434" percent="1" rank="10"/>
    <cfRule type="cellIs" dxfId="4278" priority="3435" operator="lessThan">
      <formula>0.96</formula>
    </cfRule>
    <cfRule type="top10" dxfId="4277" priority="3436" percent="1" rank="10"/>
  </conditionalFormatting>
  <conditionalFormatting sqref="L108">
    <cfRule type="top10" dxfId="4276" priority="3418" percent="1" rank="10"/>
    <cfRule type="top10" dxfId="4275" priority="3419" percent="1" rank="10"/>
  </conditionalFormatting>
  <conditionalFormatting sqref="L108">
    <cfRule type="cellIs" dxfId="4274" priority="3412" operator="between">
      <formula>0.95</formula>
      <formula>1</formula>
    </cfRule>
    <cfRule type="cellIs" dxfId="4273" priority="3413" operator="between">
      <formula>0.95</formula>
      <formula>1</formula>
    </cfRule>
    <cfRule type="top10" dxfId="4272" priority="3414" percent="1" rank="10"/>
    <cfRule type="cellIs" dxfId="4271" priority="3415" operator="lessThan">
      <formula>0.96</formula>
    </cfRule>
    <cfRule type="top10" dxfId="4270" priority="3416" rank="10"/>
    <cfRule type="top10" dxfId="4269" priority="3417" percent="1" rank="10"/>
  </conditionalFormatting>
  <conditionalFormatting sqref="L108">
    <cfRule type="top10" dxfId="4268" priority="3396" percent="1" rank="10"/>
    <cfRule type="cellIs" dxfId="4267" priority="3397" operator="greaterThan">
      <formula>0.99</formula>
    </cfRule>
    <cfRule type="top10" dxfId="4266" priority="3398" rank="10"/>
    <cfRule type="top10" dxfId="4265" priority="3399" rank="10"/>
    <cfRule type="cellIs" dxfId="4264" priority="3400" operator="lessThan">
      <formula>0.99</formula>
    </cfRule>
    <cfRule type="top10" dxfId="4263" priority="3401" rank="10"/>
    <cfRule type="cellIs" dxfId="4262" priority="3402" operator="greaterThan">
      <formula>0.99</formula>
    </cfRule>
    <cfRule type="top10" dxfId="4261" priority="3403" percent="1" rank="10"/>
    <cfRule type="top10" dxfId="4260" priority="3404" rank="10"/>
    <cfRule type="cellIs" dxfId="4259" priority="3405" operator="lessThan">
      <formula>0.96</formula>
    </cfRule>
    <cfRule type="cellIs" dxfId="4258" priority="3406" operator="between">
      <formula>0.95</formula>
      <formula>1</formula>
    </cfRule>
    <cfRule type="cellIs" dxfId="4257" priority="3407" operator="between">
      <formula>0.95</formula>
      <formula>1</formula>
    </cfRule>
    <cfRule type="top10" dxfId="4256" priority="3408" percent="1" rank="10"/>
    <cfRule type="top10" dxfId="4255" priority="3409" percent="1" rank="10"/>
    <cfRule type="cellIs" dxfId="4254" priority="3410" operator="lessThan">
      <formula>0.96</formula>
    </cfRule>
    <cfRule type="top10" dxfId="4253" priority="3411" percent="1" rank="10"/>
  </conditionalFormatting>
  <conditionalFormatting sqref="L108">
    <cfRule type="top10" dxfId="4252" priority="3380" percent="1" rank="10"/>
    <cfRule type="cellIs" dxfId="4251" priority="3381" operator="between">
      <formula>0.95</formula>
      <formula>1</formula>
    </cfRule>
    <cfRule type="top10" dxfId="4250" priority="3382" rank="10"/>
    <cfRule type="top10" dxfId="4249" priority="3383" rank="10"/>
    <cfRule type="cellIs" dxfId="4248" priority="3384" operator="lessThan">
      <formula>0.99</formula>
    </cfRule>
    <cfRule type="top10" dxfId="4247" priority="3385" rank="10"/>
    <cfRule type="cellIs" dxfId="4246" priority="3386" operator="greaterThan">
      <formula>0.99</formula>
    </cfRule>
    <cfRule type="top10" dxfId="4245" priority="3387" percent="1" rank="10"/>
    <cfRule type="top10" dxfId="4244" priority="3388" rank="10"/>
    <cfRule type="cellIs" dxfId="4243" priority="3389" operator="lessThan">
      <formula>0.96</formula>
    </cfRule>
    <cfRule type="cellIs" dxfId="4242" priority="3390" operator="between">
      <formula>0.95</formula>
      <formula>1</formula>
    </cfRule>
    <cfRule type="cellIs" dxfId="4241" priority="3391" operator="between">
      <formula>0.95</formula>
      <formula>1</formula>
    </cfRule>
    <cfRule type="top10" dxfId="4240" priority="3392" percent="1" rank="10"/>
    <cfRule type="top10" dxfId="4239" priority="3393" percent="1" rank="10"/>
    <cfRule type="cellIs" dxfId="4238" priority="3394" operator="lessThan">
      <formula>0.96</formula>
    </cfRule>
    <cfRule type="top10" dxfId="4237" priority="3395" percent="1" rank="10"/>
  </conditionalFormatting>
  <conditionalFormatting sqref="L108">
    <cfRule type="cellIs" dxfId="4236" priority="3371" operator="greaterThan">
      <formula>0.99</formula>
    </cfRule>
    <cfRule type="cellIs" dxfId="4235" priority="3372" operator="between">
      <formula>0.95</formula>
      <formula>1</formula>
    </cfRule>
    <cfRule type="cellIs" dxfId="4234" priority="3373" operator="lessThan">
      <formula>0.96</formula>
    </cfRule>
    <cfRule type="cellIs" dxfId="4233" priority="3374" operator="greaterThan">
      <formula>0.99</formula>
    </cfRule>
    <cfRule type="cellIs" dxfId="4232" priority="3375" operator="lessThan">
      <formula>0.96</formula>
    </cfRule>
  </conditionalFormatting>
  <conditionalFormatting sqref="L96:L97">
    <cfRule type="cellIs" dxfId="4231" priority="3366" operator="between">
      <formula>0.95</formula>
      <formula>1</formula>
    </cfRule>
  </conditionalFormatting>
  <conditionalFormatting sqref="L96:L97">
    <cfRule type="cellIs" dxfId="4230" priority="3353" operator="greaterThan">
      <formula>0.99</formula>
    </cfRule>
    <cfRule type="cellIs" dxfId="4229" priority="3365" operator="greaterThan">
      <formula>0.99</formula>
    </cfRule>
  </conditionalFormatting>
  <conditionalFormatting sqref="L96:L97">
    <cfRule type="cellIs" dxfId="4228" priority="3359" operator="greaterThan">
      <formula>0.99</formula>
    </cfRule>
    <cfRule type="cellIs" dxfId="4227" priority="3360" operator="between">
      <formula>0.95</formula>
      <formula>1</formula>
    </cfRule>
    <cfRule type="cellIs" dxfId="4226" priority="3361" operator="lessThan">
      <formula>0.96</formula>
    </cfRule>
    <cfRule type="cellIs" dxfId="4225" priority="3362" operator="greaterThan">
      <formula>0.99</formula>
    </cfRule>
    <cfRule type="cellIs" dxfId="4224" priority="3363" operator="between">
      <formula>0.95</formula>
      <formula>1</formula>
    </cfRule>
    <cfRule type="cellIs" dxfId="4223" priority="3364" operator="lessThan">
      <formula>0.96</formula>
    </cfRule>
  </conditionalFormatting>
  <conditionalFormatting sqref="L96:L97">
    <cfRule type="cellIs" dxfId="4222" priority="3354" operator="greaterThan">
      <formula>0.99</formula>
    </cfRule>
    <cfRule type="cellIs" dxfId="4221" priority="3355" operator="between">
      <formula>0.95</formula>
      <formula>1</formula>
    </cfRule>
    <cfRule type="cellIs" dxfId="4220" priority="3356" operator="lessThan">
      <formula>0.96</formula>
    </cfRule>
    <cfRule type="cellIs" dxfId="4219" priority="3357" operator="greaterThan">
      <formula>0.99</formula>
    </cfRule>
    <cfRule type="cellIs" dxfId="4218" priority="3358" operator="lessThan">
      <formula>0.96</formula>
    </cfRule>
  </conditionalFormatting>
  <conditionalFormatting sqref="L96:L97">
    <cfRule type="cellIs" dxfId="4217" priority="3352" operator="between">
      <formula>0.95</formula>
      <formula>1</formula>
    </cfRule>
  </conditionalFormatting>
  <conditionalFormatting sqref="L96:L97">
    <cfRule type="cellIs" dxfId="4216" priority="3154" operator="greaterThan">
      <formula>0.99</formula>
    </cfRule>
    <cfRule type="cellIs" dxfId="4215" priority="3351" operator="greaterThan">
      <formula>0.99</formula>
    </cfRule>
  </conditionalFormatting>
  <conditionalFormatting sqref="L96:L97">
    <cfRule type="cellIs" dxfId="4214" priority="3345" operator="greaterThan">
      <formula>0.99</formula>
    </cfRule>
    <cfRule type="cellIs" dxfId="4213" priority="3346" operator="between">
      <formula>0.95</formula>
      <formula>1</formula>
    </cfRule>
    <cfRule type="cellIs" dxfId="4212" priority="3347" operator="lessThan">
      <formula>0.96</formula>
    </cfRule>
    <cfRule type="cellIs" dxfId="4211" priority="3348" operator="greaterThan">
      <formula>0.99</formula>
    </cfRule>
    <cfRule type="cellIs" dxfId="4210" priority="3349" operator="between">
      <formula>0.95</formula>
      <formula>1</formula>
    </cfRule>
    <cfRule type="cellIs" dxfId="4209" priority="3350" operator="lessThan">
      <formula>0.96</formula>
    </cfRule>
  </conditionalFormatting>
  <conditionalFormatting sqref="L96:L97">
    <cfRule type="cellIs" dxfId="4208" priority="3340" operator="greaterThan">
      <formula>0.99</formula>
    </cfRule>
    <cfRule type="cellIs" dxfId="4207" priority="3341" operator="between">
      <formula>0.95</formula>
      <formula>1</formula>
    </cfRule>
    <cfRule type="cellIs" dxfId="4206" priority="3342" operator="lessThan">
      <formula>0.96</formula>
    </cfRule>
    <cfRule type="cellIs" dxfId="4205" priority="3343" operator="greaterThan">
      <formula>0.99</formula>
    </cfRule>
    <cfRule type="cellIs" dxfId="4204" priority="3344" operator="lessThan">
      <formula>0.96</formula>
    </cfRule>
  </conditionalFormatting>
  <conditionalFormatting sqref="L96:L97">
    <cfRule type="cellIs" dxfId="4203" priority="3315" operator="greaterThan">
      <formula>0.99</formula>
    </cfRule>
    <cfRule type="cellIs" dxfId="4202" priority="3316" operator="between">
      <formula>0.95</formula>
      <formula>1</formula>
    </cfRule>
    <cfRule type="cellIs" dxfId="4201" priority="3317" operator="lessThan">
      <formula>0.96</formula>
    </cfRule>
    <cfRule type="cellIs" dxfId="4200" priority="3318" operator="greaterThan">
      <formula>0.99</formula>
    </cfRule>
    <cfRule type="cellIs" dxfId="4199" priority="3319" operator="between">
      <formula>0.95</formula>
      <formula>1</formula>
    </cfRule>
    <cfRule type="cellIs" dxfId="4198" priority="3320" operator="lessThan">
      <formula>0.96</formula>
    </cfRule>
    <cfRule type="cellIs" dxfId="4197" priority="3321" operator="greaterThan">
      <formula>0.99</formula>
    </cfRule>
    <cfRule type="cellIs" dxfId="4196" priority="3322" operator="between">
      <formula>0.95</formula>
      <formula>1</formula>
    </cfRule>
    <cfRule type="cellIs" dxfId="4195" priority="3323" operator="greaterThan">
      <formula>0.99</formula>
    </cfRule>
    <cfRule type="cellIs" dxfId="4194" priority="3324" operator="between">
      <formula>0.95</formula>
      <formula>1</formula>
    </cfRule>
    <cfRule type="cellIs" dxfId="4193" priority="3325" operator="lessThan">
      <formula>0.96</formula>
    </cfRule>
    <cfRule type="cellIs" dxfId="4192" priority="3326" operator="lessThan">
      <formula>0</formula>
    </cfRule>
    <cfRule type="cellIs" dxfId="4191" priority="3327" operator="greaterThan">
      <formula>0.99</formula>
    </cfRule>
    <cfRule type="cellIs" dxfId="4190" priority="3328" operator="between">
      <formula>0.95</formula>
      <formula>1</formula>
    </cfRule>
    <cfRule type="cellIs" dxfId="4189" priority="3329" operator="lessThan">
      <formula>0.96</formula>
    </cfRule>
    <cfRule type="cellIs" dxfId="4188" priority="3330" operator="greaterThan">
      <formula>0.99</formula>
    </cfRule>
    <cfRule type="cellIs" dxfId="4187" priority="3331" operator="between">
      <formula>0.95</formula>
      <formula>1</formula>
    </cfRule>
    <cfRule type="cellIs" dxfId="4186" priority="3332" operator="lessThan">
      <formula>0.96</formula>
    </cfRule>
    <cfRule type="cellIs" dxfId="4185" priority="3333" operator="greaterThan">
      <formula>0.99</formula>
    </cfRule>
    <cfRule type="cellIs" dxfId="4184" priority="3334" operator="between">
      <formula>0.95</formula>
      <formula>1</formula>
    </cfRule>
    <cfRule type="cellIs" dxfId="4183" priority="3335" operator="lessThan">
      <formula>0.96</formula>
    </cfRule>
    <cfRule type="cellIs" dxfId="4182" priority="3336" operator="lessThan">
      <formula>0.96</formula>
    </cfRule>
    <cfRule type="cellIs" dxfId="4181" priority="3337" operator="greaterThan">
      <formula>0.99</formula>
    </cfRule>
    <cfRule type="cellIs" dxfId="4180" priority="3338" operator="between">
      <formula>0.95</formula>
      <formula>1</formula>
    </cfRule>
    <cfRule type="cellIs" dxfId="4179" priority="3339" operator="lessThan">
      <formula>0.96</formula>
    </cfRule>
  </conditionalFormatting>
  <conditionalFormatting sqref="L96:L97">
    <cfRule type="cellIs" dxfId="4178" priority="3312" operator="lessThan">
      <formula>0.96</formula>
    </cfRule>
    <cfRule type="cellIs" dxfId="4177" priority="3313" operator="between">
      <formula>0.95</formula>
      <formula>0.99</formula>
    </cfRule>
    <cfRule type="cellIs" dxfId="4176" priority="3314" operator="between">
      <formula>0.95</formula>
      <formula>1</formula>
    </cfRule>
  </conditionalFormatting>
  <conditionalFormatting sqref="L96:L97">
    <cfRule type="cellIs" dxfId="4175" priority="3308" operator="greaterThan">
      <formula>0.99</formula>
    </cfRule>
    <cfRule type="cellIs" dxfId="4174" priority="3309" operator="between">
      <formula>0.95</formula>
      <formula>1</formula>
    </cfRule>
    <cfRule type="cellIs" dxfId="4173" priority="3310" operator="between">
      <formula>0.95</formula>
      <formula>1</formula>
    </cfRule>
    <cfRule type="cellIs" dxfId="4172" priority="3311" operator="lessThan">
      <formula>0.95</formula>
    </cfRule>
  </conditionalFormatting>
  <conditionalFormatting sqref="L96:L97">
    <cfRule type="cellIs" dxfId="4171" priority="3303" operator="greaterThan">
      <formula>0.99</formula>
    </cfRule>
    <cfRule type="cellIs" dxfId="4170" priority="3304" operator="between">
      <formula>0.95</formula>
      <formula>1</formula>
    </cfRule>
    <cfRule type="cellIs" dxfId="4169" priority="3305" operator="lessThan">
      <formula>0.95</formula>
    </cfRule>
    <cfRule type="cellIs" dxfId="4168" priority="3306" operator="lessThan">
      <formula>0.95</formula>
    </cfRule>
    <cfRule type="cellIs" dxfId="4167" priority="3307" operator="lessThan">
      <formula>0.95</formula>
    </cfRule>
  </conditionalFormatting>
  <conditionalFormatting sqref="L96:L97">
    <cfRule type="cellIs" dxfId="4166" priority="3297" operator="greaterThan">
      <formula>0.99</formula>
    </cfRule>
    <cfRule type="cellIs" dxfId="4165" priority="3298" operator="between">
      <formula>0.95</formula>
      <formula>1</formula>
    </cfRule>
    <cfRule type="cellIs" dxfId="4164" priority="3299" operator="lessThan">
      <formula>0.96</formula>
    </cfRule>
    <cfRule type="cellIs" dxfId="4163" priority="3300" operator="greaterThan">
      <formula>0.99</formula>
    </cfRule>
    <cfRule type="cellIs" dxfId="4162" priority="3301" operator="between">
      <formula>0.95</formula>
      <formula>1</formula>
    </cfRule>
    <cfRule type="cellIs" dxfId="4161" priority="3302" operator="greaterThan">
      <formula>0.99</formula>
    </cfRule>
  </conditionalFormatting>
  <conditionalFormatting sqref="L96:L97">
    <cfRule type="cellIs" dxfId="4160" priority="3294" operator="greaterThan">
      <formula>0.99</formula>
    </cfRule>
    <cfRule type="cellIs" dxfId="4159" priority="3295" operator="between">
      <formula>0.95</formula>
      <formula>0.99</formula>
    </cfRule>
    <cfRule type="cellIs" dxfId="4158" priority="3296" operator="greaterThan">
      <formula>0.96</formula>
    </cfRule>
  </conditionalFormatting>
  <conditionalFormatting sqref="L96:L97">
    <cfRule type="cellIs" dxfId="4157" priority="3284" operator="greaterThan">
      <formula>0.99</formula>
    </cfRule>
    <cfRule type="cellIs" dxfId="4156" priority="3285" operator="greaterThan">
      <formula>0.99</formula>
    </cfRule>
    <cfRule type="cellIs" dxfId="4155" priority="3286" operator="between">
      <formula>0.95</formula>
      <formula>1</formula>
    </cfRule>
    <cfRule type="cellIs" dxfId="4154" priority="3287" operator="lessThan">
      <formula>0.96</formula>
    </cfRule>
    <cfRule type="cellIs" dxfId="4153" priority="3288" operator="greaterThan">
      <formula>0.99</formula>
    </cfRule>
    <cfRule type="cellIs" dxfId="4152" priority="3289" operator="between">
      <formula>0.95</formula>
      <formula>1</formula>
    </cfRule>
    <cfRule type="cellIs" dxfId="4151" priority="3290" operator="lessThan">
      <formula>0.96</formula>
    </cfRule>
    <cfRule type="cellIs" dxfId="4150" priority="3291" operator="greaterThan">
      <formula>0.99</formula>
    </cfRule>
    <cfRule type="cellIs" dxfId="4149" priority="3292" operator="between">
      <formula>0.95</formula>
      <formula>1</formula>
    </cfRule>
    <cfRule type="cellIs" dxfId="4148" priority="3293" operator="lessThan">
      <formula>0.96</formula>
    </cfRule>
  </conditionalFormatting>
  <conditionalFormatting sqref="L96:L97">
    <cfRule type="cellIs" dxfId="4147" priority="3279" operator="greaterThan">
      <formula>0.99</formula>
    </cfRule>
    <cfRule type="cellIs" dxfId="4146" priority="3280" operator="between">
      <formula>0.95</formula>
      <formula>1</formula>
    </cfRule>
    <cfRule type="cellIs" dxfId="4145" priority="3281" operator="lessThan">
      <formula>0.96</formula>
    </cfRule>
    <cfRule type="cellIs" dxfId="4144" priority="3282" operator="greaterThan">
      <formula>0.99</formula>
    </cfRule>
    <cfRule type="cellIs" dxfId="4143" priority="3283" operator="between">
      <formula>0.95</formula>
      <formula>1</formula>
    </cfRule>
  </conditionalFormatting>
  <conditionalFormatting sqref="L96:L97">
    <cfRule type="cellIs" dxfId="4142" priority="3276" operator="greaterThan">
      <formula>0.99</formula>
    </cfRule>
    <cfRule type="cellIs" dxfId="4141" priority="3277" operator="between">
      <formula>0.95</formula>
      <formula>1</formula>
    </cfRule>
    <cfRule type="cellIs" dxfId="4140" priority="3278" operator="greaterThan">
      <formula>0.99</formula>
    </cfRule>
  </conditionalFormatting>
  <conditionalFormatting sqref="L96:L97">
    <cfRule type="cellIs" dxfId="4139" priority="3268" operator="greaterThan">
      <formula>0.99</formula>
    </cfRule>
    <cfRule type="cellIs" dxfId="4138" priority="3269" operator="between">
      <formula>0.95</formula>
      <formula>1</formula>
    </cfRule>
    <cfRule type="cellIs" dxfId="4137" priority="3270" operator="lessThan">
      <formula>0.96</formula>
    </cfRule>
    <cfRule type="cellIs" dxfId="4136" priority="3271" operator="lessThan">
      <formula>0.96</formula>
    </cfRule>
    <cfRule type="cellIs" dxfId="4135" priority="3272" operator="greaterThan">
      <formula>0.99</formula>
    </cfRule>
    <cfRule type="cellIs" dxfId="4134" priority="3273" operator="greaterThan">
      <formula>0.99</formula>
    </cfRule>
    <cfRule type="cellIs" dxfId="4133" priority="3274" operator="between">
      <formula>0.95</formula>
      <formula>1</formula>
    </cfRule>
    <cfRule type="cellIs" dxfId="4132" priority="3275" operator="lessThan">
      <formula>0.96</formula>
    </cfRule>
  </conditionalFormatting>
  <conditionalFormatting sqref="L96:L97">
    <cfRule type="cellIs" dxfId="4131" priority="3264" operator="lessThan">
      <formula>0.96</formula>
    </cfRule>
    <cfRule type="cellIs" dxfId="4130" priority="3265" operator="between">
      <formula>0.95</formula>
      <formula>0.99</formula>
    </cfRule>
    <cfRule type="cellIs" dxfId="4129" priority="3266" operator="between">
      <formula>0.95</formula>
      <formula>1</formula>
    </cfRule>
    <cfRule type="cellIs" dxfId="4128" priority="3267" operator="between">
      <formula>0.95</formula>
      <formula>0.99</formula>
    </cfRule>
  </conditionalFormatting>
  <conditionalFormatting sqref="L96:L97">
    <cfRule type="cellIs" dxfId="4127" priority="3260" operator="greaterThan">
      <formula>0.99</formula>
    </cfRule>
    <cfRule type="cellIs" dxfId="4126" priority="3261" operator="between">
      <formula>0.95</formula>
      <formula>1</formula>
    </cfRule>
    <cfRule type="cellIs" dxfId="4125" priority="3262" operator="lessThan">
      <formula>0.96</formula>
    </cfRule>
    <cfRule type="cellIs" dxfId="4124" priority="3263" operator="lessThan">
      <formula>0.95</formula>
    </cfRule>
  </conditionalFormatting>
  <conditionalFormatting sqref="L96:L97">
    <cfRule type="cellIs" dxfId="4123" priority="3256" operator="greaterThan">
      <formula>0.99</formula>
    </cfRule>
    <cfRule type="cellIs" dxfId="4122" priority="3257" operator="between">
      <formula>0.95</formula>
      <formula>1</formula>
    </cfRule>
    <cfRule type="cellIs" dxfId="4121" priority="3258" operator="lessThan">
      <formula>0.96</formula>
    </cfRule>
    <cfRule type="cellIs" dxfId="4120" priority="3259" operator="lessThan">
      <formula>0.96</formula>
    </cfRule>
  </conditionalFormatting>
  <conditionalFormatting sqref="L96:L97">
    <cfRule type="cellIs" dxfId="4119" priority="3247" operator="greaterThan">
      <formula>0.99</formula>
    </cfRule>
    <cfRule type="cellIs" dxfId="4118" priority="3248" operator="between">
      <formula>0.95</formula>
      <formula>1</formula>
    </cfRule>
    <cfRule type="cellIs" dxfId="4117" priority="3249" operator="lessThan">
      <formula>0.96</formula>
    </cfRule>
    <cfRule type="cellIs" dxfId="4116" priority="3250" operator="greaterThan">
      <formula>0.99</formula>
    </cfRule>
    <cfRule type="cellIs" dxfId="4115" priority="3251" operator="between">
      <formula>0.95</formula>
      <formula>1</formula>
    </cfRule>
    <cfRule type="cellIs" dxfId="4114" priority="3252" operator="between">
      <formula>0.95</formula>
      <formula>0</formula>
    </cfRule>
    <cfRule type="cellIs" dxfId="4113" priority="3253" operator="greaterThan">
      <formula>0.99</formula>
    </cfRule>
    <cfRule type="cellIs" dxfId="4112" priority="3254" operator="between">
      <formula>0.95</formula>
      <formula>1</formula>
    </cfRule>
    <cfRule type="cellIs" dxfId="4111" priority="3255" operator="lessThan">
      <formula>0.96</formula>
    </cfRule>
  </conditionalFormatting>
  <conditionalFormatting sqref="L96:L97">
    <cfRule type="cellIs" dxfId="4110" priority="3244" operator="greaterThan">
      <formula>0.95</formula>
    </cfRule>
    <cfRule type="cellIs" dxfId="4109" priority="3245" operator="between">
      <formula>0.95</formula>
      <formula>1</formula>
    </cfRule>
    <cfRule type="cellIs" dxfId="4108" priority="3246" operator="lessThan">
      <formula>0.96</formula>
    </cfRule>
  </conditionalFormatting>
  <conditionalFormatting sqref="L96:L97">
    <cfRule type="cellIs" dxfId="4107" priority="3243" operator="greaterThan">
      <formula>0.99</formula>
    </cfRule>
  </conditionalFormatting>
  <conditionalFormatting sqref="L96:L97">
    <cfRule type="cellIs" dxfId="4106" priority="3237" operator="greaterThan">
      <formula>0.99</formula>
    </cfRule>
    <cfRule type="cellIs" dxfId="4105" priority="3238" operator="between">
      <formula>0.95</formula>
      <formula>1</formula>
    </cfRule>
    <cfRule type="cellIs" dxfId="4104" priority="3239" operator="lessThan">
      <formula>0.96</formula>
    </cfRule>
    <cfRule type="cellIs" dxfId="4103" priority="3240" operator="lessThan">
      <formula>0.96</formula>
    </cfRule>
    <cfRule type="cellIs" dxfId="4102" priority="3241" operator="between">
      <formula>0.95</formula>
      <formula>1</formula>
    </cfRule>
    <cfRule type="cellIs" dxfId="4101" priority="3242" operator="lessThan">
      <formula>0.96</formula>
    </cfRule>
  </conditionalFormatting>
  <conditionalFormatting sqref="L96:L97">
    <cfRule type="cellIs" dxfId="4100" priority="3230" operator="lessThan">
      <formula>0.96</formula>
    </cfRule>
    <cfRule type="cellIs" dxfId="4099" priority="3231" operator="greaterThan">
      <formula>0.99</formula>
    </cfRule>
    <cfRule type="cellIs" dxfId="4098" priority="3232" operator="greaterThan">
      <formula>0.99</formula>
    </cfRule>
    <cfRule type="cellIs" dxfId="4097" priority="3233" operator="between">
      <formula>0.95</formula>
      <formula>1</formula>
    </cfRule>
    <cfRule type="cellIs" dxfId="4096" priority="3234" operator="greaterThan">
      <formula>0.99</formula>
    </cfRule>
    <cfRule type="cellIs" dxfId="4095" priority="3235" operator="between">
      <formula>0.95</formula>
      <formula>1</formula>
    </cfRule>
    <cfRule type="cellIs" dxfId="4094" priority="3236" operator="lessThan">
      <formula>0.96</formula>
    </cfRule>
  </conditionalFormatting>
  <conditionalFormatting sqref="L96:L97">
    <cfRule type="cellIs" dxfId="4093" priority="3228" operator="lessThan">
      <formula>0.96</formula>
    </cfRule>
    <cfRule type="cellIs" dxfId="4092" priority="3229" operator="lessThan">
      <formula>0.96</formula>
    </cfRule>
  </conditionalFormatting>
  <conditionalFormatting sqref="L96:L97">
    <cfRule type="cellIs" dxfId="4091" priority="3221" operator="lessThan">
      <formula>0.96</formula>
    </cfRule>
    <cfRule type="cellIs" dxfId="4090" priority="3222" operator="greaterThan">
      <formula>0.99</formula>
    </cfRule>
    <cfRule type="cellIs" dxfId="4089" priority="3223" operator="between">
      <formula>0.95</formula>
      <formula>1</formula>
    </cfRule>
    <cfRule type="cellIs" dxfId="4088" priority="3224" operator="lessThan">
      <formula>0.96</formula>
    </cfRule>
    <cfRule type="cellIs" dxfId="4087" priority="3225" operator="greaterThan">
      <formula>0.99</formula>
    </cfRule>
    <cfRule type="cellIs" dxfId="4086" priority="3226" operator="between">
      <formula>0.95</formula>
      <formula>1</formula>
    </cfRule>
    <cfRule type="cellIs" dxfId="4085" priority="3227" operator="lessThan">
      <formula>0.96</formula>
    </cfRule>
  </conditionalFormatting>
  <conditionalFormatting sqref="L96:L97">
    <cfRule type="cellIs" dxfId="4084" priority="3217" operator="between">
      <formula>0.95</formula>
      <formula>1</formula>
    </cfRule>
    <cfRule type="cellIs" dxfId="4083" priority="3218" operator="greaterThan">
      <formula>0.99</formula>
    </cfRule>
    <cfRule type="cellIs" dxfId="4082" priority="3219" operator="between">
      <formula>0.95</formula>
      <formula>1</formula>
    </cfRule>
    <cfRule type="cellIs" dxfId="4081" priority="3220" operator="lessThan">
      <formula>0.96</formula>
    </cfRule>
  </conditionalFormatting>
  <conditionalFormatting sqref="L96:L97">
    <cfRule type="cellIs" dxfId="4080" priority="3214" operator="greaterThan">
      <formula>0.99</formula>
    </cfRule>
    <cfRule type="cellIs" dxfId="4079" priority="3215" operator="greaterThan">
      <formula>0.99</formula>
    </cfRule>
    <cfRule type="cellIs" dxfId="4078" priority="3216" operator="lessThan">
      <formula>0.96</formula>
    </cfRule>
  </conditionalFormatting>
  <conditionalFormatting sqref="L96:L97">
    <cfRule type="cellIs" dxfId="4077" priority="3213" operator="between">
      <formula>0.99</formula>
      <formula>1</formula>
    </cfRule>
  </conditionalFormatting>
  <conditionalFormatting sqref="L96:L97">
    <cfRule type="cellIs" dxfId="4076" priority="3211" operator="greaterThan">
      <formula>0</formula>
    </cfRule>
    <cfRule type="cellIs" dxfId="4075" priority="3212" operator="lessThan">
      <formula>0</formula>
    </cfRule>
  </conditionalFormatting>
  <conditionalFormatting sqref="L96:L97">
    <cfRule type="cellIs" dxfId="4074" priority="3209" operator="greaterThan">
      <formula>0.99</formula>
    </cfRule>
    <cfRule type="cellIs" dxfId="4073" priority="3210" operator="greaterThan">
      <formula>0.99</formula>
    </cfRule>
  </conditionalFormatting>
  <conditionalFormatting sqref="L96:L97">
    <cfRule type="cellIs" dxfId="4072" priority="3201" operator="greaterThan">
      <formula>0.99</formula>
    </cfRule>
    <cfRule type="cellIs" dxfId="4071" priority="3202" operator="between">
      <formula>0.95</formula>
      <formula>1</formula>
    </cfRule>
    <cfRule type="cellIs" dxfId="4070" priority="3203" operator="greaterThan">
      <formula>0.99</formula>
    </cfRule>
    <cfRule type="cellIs" dxfId="4069" priority="3204" operator="between">
      <formula>0.95</formula>
      <formula>1</formula>
    </cfRule>
    <cfRule type="cellIs" dxfId="4068" priority="3205" operator="lessThan">
      <formula>0.96</formula>
    </cfRule>
    <cfRule type="cellIs" dxfId="4067" priority="3206" operator="greaterThan">
      <formula>0.99</formula>
    </cfRule>
    <cfRule type="cellIs" dxfId="4066" priority="3207" operator="between">
      <formula>0.95</formula>
      <formula>1</formula>
    </cfRule>
    <cfRule type="cellIs" dxfId="4065" priority="3208" operator="lessThan">
      <formula>0.96</formula>
    </cfRule>
  </conditionalFormatting>
  <conditionalFormatting sqref="L96:L97">
    <cfRule type="cellIs" dxfId="4064" priority="3199" operator="between">
      <formula>0.95</formula>
      <formula>1</formula>
    </cfRule>
    <cfRule type="cellIs" dxfId="4063" priority="3200" operator="lessThan">
      <formula>0.96</formula>
    </cfRule>
  </conditionalFormatting>
  <conditionalFormatting sqref="L96:L97">
    <cfRule type="cellIs" dxfId="4062" priority="3192" operator="greaterThan">
      <formula>0.99</formula>
    </cfRule>
    <cfRule type="cellIs" dxfId="4061" priority="3193" operator="greaterThan">
      <formula>0.99</formula>
    </cfRule>
    <cfRule type="cellIs" dxfId="4060" priority="3194" operator="between">
      <formula>0.95</formula>
      <formula>1</formula>
    </cfRule>
    <cfRule type="cellIs" dxfId="4059" priority="3195" operator="lessThan">
      <formula>0.96</formula>
    </cfRule>
    <cfRule type="cellIs" dxfId="4058" priority="3196" operator="greaterThan">
      <formula>0.99</formula>
    </cfRule>
    <cfRule type="cellIs" dxfId="4057" priority="3197" operator="between">
      <formula>0.95</formula>
      <formula>1</formula>
    </cfRule>
    <cfRule type="cellIs" dxfId="4056" priority="3198" operator="lessThan">
      <formula>0.96</formula>
    </cfRule>
  </conditionalFormatting>
  <conditionalFormatting sqref="L96:L97">
    <cfRule type="cellIs" dxfId="4055" priority="3184" operator="greaterThan">
      <formula>0.99</formula>
    </cfRule>
    <cfRule type="cellIs" dxfId="4054" priority="3185" operator="between">
      <formula>0.95</formula>
      <formula>1</formula>
    </cfRule>
    <cfRule type="cellIs" dxfId="4053" priority="3186" operator="lessThan">
      <formula>0.96</formula>
    </cfRule>
    <cfRule type="cellIs" dxfId="4052" priority="3187" operator="lessThan">
      <formula>0.96</formula>
    </cfRule>
    <cfRule type="cellIs" dxfId="4051" priority="3188" operator="greaterThan">
      <formula>0.99</formula>
    </cfRule>
    <cfRule type="cellIs" dxfId="4050" priority="3189" operator="between">
      <formula>0.95</formula>
      <formula>1</formula>
    </cfRule>
    <cfRule type="cellIs" dxfId="4049" priority="3190" operator="lessThan">
      <formula>0.96</formula>
    </cfRule>
    <cfRule type="cellIs" dxfId="4048" priority="3191" operator="greaterThan">
      <formula>0.99</formula>
    </cfRule>
  </conditionalFormatting>
  <conditionalFormatting sqref="L96:L97">
    <cfRule type="cellIs" dxfId="4047" priority="3180" operator="greaterThan">
      <formula>0.99</formula>
    </cfRule>
    <cfRule type="cellIs" dxfId="4046" priority="3181" operator="greaterThan">
      <formula>0.99</formula>
    </cfRule>
    <cfRule type="cellIs" dxfId="4045" priority="3182" operator="between">
      <formula>0.95</formula>
      <formula>1</formula>
    </cfRule>
    <cfRule type="cellIs" dxfId="4044" priority="3183" operator="lessThan">
      <formula>0.96</formula>
    </cfRule>
  </conditionalFormatting>
  <conditionalFormatting sqref="L96:L97">
    <cfRule type="cellIs" dxfId="4043" priority="3179" operator="greaterThan">
      <formula>0.99</formula>
    </cfRule>
  </conditionalFormatting>
  <conditionalFormatting sqref="L96:L97">
    <cfRule type="cellIs" dxfId="4042" priority="3175" operator="greaterThan">
      <formula>0.99</formula>
    </cfRule>
    <cfRule type="cellIs" dxfId="4041" priority="3176" operator="between">
      <formula>0.95</formula>
      <formula>1</formula>
    </cfRule>
    <cfRule type="cellIs" dxfId="4040" priority="3177" operator="lessThan">
      <formula>0.96</formula>
    </cfRule>
    <cfRule type="cellIs" dxfId="4039" priority="3178" operator="greaterThan">
      <formula>0.96</formula>
    </cfRule>
  </conditionalFormatting>
  <conditionalFormatting sqref="L96:L97">
    <cfRule type="cellIs" dxfId="4038" priority="3168" operator="greaterThan">
      <formula>0.99</formula>
    </cfRule>
    <cfRule type="cellIs" dxfId="4037" priority="3169" operator="between">
      <formula>0.95</formula>
      <formula>1</formula>
    </cfRule>
    <cfRule type="cellIs" dxfId="4036" priority="3170" operator="lessThan">
      <formula>0.96</formula>
    </cfRule>
    <cfRule type="cellIs" dxfId="4035" priority="3171" operator="lessThan">
      <formula>0.96</formula>
    </cfRule>
    <cfRule type="cellIs" dxfId="4034" priority="3172" operator="greaterThan">
      <formula>0.99</formula>
    </cfRule>
    <cfRule type="cellIs" dxfId="4033" priority="3173" operator="between">
      <formula>0.95</formula>
      <formula>1</formula>
    </cfRule>
    <cfRule type="cellIs" dxfId="4032" priority="3174" operator="lessThan">
      <formula>0.96</formula>
    </cfRule>
  </conditionalFormatting>
  <conditionalFormatting sqref="L96:L97">
    <cfRule type="cellIs" dxfId="4031" priority="3163" operator="between">
      <formula>0.96</formula>
      <formula>1</formula>
    </cfRule>
    <cfRule type="cellIs" dxfId="4030" priority="3164" operator="lessThan">
      <formula>0.99</formula>
    </cfRule>
    <cfRule type="cellIs" dxfId="4029" priority="3165" operator="greaterThan">
      <formula>0.99</formula>
    </cfRule>
    <cfRule type="cellIs" dxfId="4028" priority="3166" operator="lessThan">
      <formula>0.99</formula>
    </cfRule>
    <cfRule type="cellIs" dxfId="4027" priority="3167" operator="greaterThan">
      <formula>0.99</formula>
    </cfRule>
  </conditionalFormatting>
  <conditionalFormatting sqref="L96:L97">
    <cfRule type="cellIs" dxfId="4026" priority="3158" operator="between">
      <formula>0.95</formula>
      <formula>1</formula>
    </cfRule>
    <cfRule type="cellIs" dxfId="4025" priority="3159" operator="lessThan">
      <formula>0.96</formula>
    </cfRule>
    <cfRule type="cellIs" dxfId="4024" priority="3160" operator="greaterThan">
      <formula>0.99</formula>
    </cfRule>
    <cfRule type="cellIs" dxfId="4023" priority="3161" operator="between">
      <formula>0.95</formula>
      <formula>1</formula>
    </cfRule>
    <cfRule type="cellIs" dxfId="4022" priority="3162" operator="lessThan">
      <formula>0.96</formula>
    </cfRule>
  </conditionalFormatting>
  <conditionalFormatting sqref="L96:L97">
    <cfRule type="cellIs" dxfId="4021" priority="3156" operator="greaterThan">
      <formula>0.99</formula>
    </cfRule>
    <cfRule type="cellIs" dxfId="4020" priority="3157" operator="between">
      <formula>0.95</formula>
      <formula>1</formula>
    </cfRule>
  </conditionalFormatting>
  <conditionalFormatting sqref="L96:L97">
    <cfRule type="cellIs" dxfId="4019" priority="3155" operator="lessThan">
      <formula>0.96</formula>
    </cfRule>
  </conditionalFormatting>
  <conditionalFormatting sqref="L107">
    <cfRule type="cellIs" dxfId="4018" priority="3152" operator="lessThan">
      <formula>0.96</formula>
    </cfRule>
    <cfRule type="cellIs" dxfId="4017" priority="3153" operator="lessThan">
      <formula>0.96</formula>
    </cfRule>
  </conditionalFormatting>
  <conditionalFormatting sqref="L107">
    <cfRule type="cellIs" dxfId="4016" priority="3151" operator="between">
      <formula>0.95</formula>
      <formula>1</formula>
    </cfRule>
  </conditionalFormatting>
  <conditionalFormatting sqref="L107">
    <cfRule type="cellIs" dxfId="4015" priority="3134" operator="greaterThan">
      <formula>0.99</formula>
    </cfRule>
    <cfRule type="cellIs" dxfId="4014" priority="3150" operator="greaterThan">
      <formula>0.99</formula>
    </cfRule>
  </conditionalFormatting>
  <conditionalFormatting sqref="L107">
    <cfRule type="cellIs" dxfId="4013" priority="3144" operator="greaterThan">
      <formula>0.99</formula>
    </cfRule>
    <cfRule type="cellIs" dxfId="4012" priority="3145" operator="between">
      <formula>0.95</formula>
      <formula>1</formula>
    </cfRule>
    <cfRule type="cellIs" dxfId="4011" priority="3146" operator="lessThan">
      <formula>0.96</formula>
    </cfRule>
    <cfRule type="cellIs" dxfId="4010" priority="3147" operator="greaterThan">
      <formula>0.99</formula>
    </cfRule>
    <cfRule type="cellIs" dxfId="4009" priority="3148" operator="between">
      <formula>0.95</formula>
      <formula>1</formula>
    </cfRule>
    <cfRule type="cellIs" dxfId="4008" priority="3149" operator="lessThan">
      <formula>0.96</formula>
    </cfRule>
  </conditionalFormatting>
  <conditionalFormatting sqref="L107">
    <cfRule type="cellIs" dxfId="4007" priority="3142" operator="greaterThan">
      <formula>0.99</formula>
    </cfRule>
    <cfRule type="cellIs" dxfId="4006" priority="3143" operator="between">
      <formula>0.95</formula>
      <formula>1</formula>
    </cfRule>
  </conditionalFormatting>
  <conditionalFormatting sqref="L107">
    <cfRule type="cellIs" dxfId="4005" priority="3141" operator="lessThan">
      <formula>0.96</formula>
    </cfRule>
  </conditionalFormatting>
  <conditionalFormatting sqref="L107">
    <cfRule type="cellIs" dxfId="4004" priority="3136" operator="greaterThan">
      <formula>0.99</formula>
    </cfRule>
    <cfRule type="cellIs" dxfId="4003" priority="3137" operator="between">
      <formula>0.95</formula>
      <formula>1</formula>
    </cfRule>
    <cfRule type="cellIs" dxfId="4002" priority="3138" operator="lessThan">
      <formula>0.96</formula>
    </cfRule>
    <cfRule type="cellIs" dxfId="4001" priority="3139" operator="greaterThan">
      <formula>0.99</formula>
    </cfRule>
    <cfRule type="cellIs" dxfId="4000" priority="3140" operator="lessThan">
      <formula>0.96</formula>
    </cfRule>
  </conditionalFormatting>
  <conditionalFormatting sqref="L107">
    <cfRule type="cellIs" dxfId="3999" priority="3135" operator="greaterThan">
      <formula>0.99</formula>
    </cfRule>
  </conditionalFormatting>
  <conditionalFormatting sqref="L96:L97">
    <cfRule type="top10" dxfId="3998" priority="6454" rank="10"/>
    <cfRule type="cellIs" dxfId="3997" priority="6455" operator="greaterThan">
      <formula>0.99</formula>
    </cfRule>
    <cfRule type="top10" dxfId="3996" priority="6456" rank="10"/>
    <cfRule type="cellIs" dxfId="3995" priority="6457" operator="lessThan">
      <formula>0.96</formula>
    </cfRule>
    <cfRule type="top10" dxfId="3994" priority="6458" percent="1" rank="99"/>
    <cfRule type="cellIs" dxfId="3993" priority="6459" operator="lessThan">
      <formula>0.96</formula>
    </cfRule>
  </conditionalFormatting>
  <conditionalFormatting sqref="L96:L97">
    <cfRule type="top10" dxfId="3992" priority="6460" rank="10"/>
  </conditionalFormatting>
  <conditionalFormatting sqref="L96:L97">
    <cfRule type="cellIs" dxfId="3991" priority="6461" operator="greaterThan">
      <formula>0.99</formula>
    </cfRule>
    <cfRule type="cellIs" dxfId="3990" priority="6462" operator="between">
      <formula>0.95</formula>
      <formula>1</formula>
    </cfRule>
    <cfRule type="cellIs" dxfId="3989" priority="6463" operator="lessThan">
      <formula>0.96</formula>
    </cfRule>
    <cfRule type="cellIs" dxfId="3988" priority="6464" operator="lessThan">
      <formula>0.96</formula>
    </cfRule>
    <cfRule type="top10" dxfId="3987" priority="6465" percent="1" rank="10"/>
  </conditionalFormatting>
  <conditionalFormatting sqref="L96:L97">
    <cfRule type="cellIs" dxfId="3986" priority="6466" operator="lessThan">
      <formula>1</formula>
    </cfRule>
    <cfRule type="cellIs" dxfId="3985" priority="6467" operator="between">
      <formula>0.95</formula>
      <formula>1</formula>
    </cfRule>
    <cfRule type="cellIs" dxfId="3984" priority="6468" operator="lessThan">
      <formula>0.96</formula>
    </cfRule>
    <cfRule type="cellIs" dxfId="3983" priority="6469" operator="between">
      <formula>0.95</formula>
      <formula>1</formula>
    </cfRule>
    <cfRule type="cellIs" dxfId="3982" priority="6470" operator="between">
      <formula>0.95</formula>
      <formula>1</formula>
    </cfRule>
    <cfRule type="top10" dxfId="3981" priority="6471" percent="1" rank="10"/>
    <cfRule type="top10" dxfId="3980" priority="6472" percent="1" rank="10"/>
    <cfRule type="cellIs" dxfId="3979" priority="6473" operator="lessThan">
      <formula>0.96</formula>
    </cfRule>
    <cfRule type="top10" dxfId="3978" priority="6474" percent="1" rank="10"/>
  </conditionalFormatting>
  <conditionalFormatting sqref="L96:L97">
    <cfRule type="top10" dxfId="3977" priority="6475" percent="1" rank="10"/>
    <cfRule type="cellIs" dxfId="3976" priority="6476" operator="lessThan">
      <formula>0.96</formula>
    </cfRule>
    <cfRule type="top10" dxfId="3975" priority="6477" percent="1" rank="10"/>
  </conditionalFormatting>
  <conditionalFormatting sqref="L96:L97">
    <cfRule type="top10" dxfId="3974" priority="6478" rank="10"/>
  </conditionalFormatting>
  <conditionalFormatting sqref="L96:L97">
    <cfRule type="top10" dxfId="3973" priority="6479" rank="10"/>
    <cfRule type="top10" dxfId="3972" priority="6480" rank="10"/>
    <cfRule type="top10" dxfId="3971" priority="6481" rank="10"/>
  </conditionalFormatting>
  <conditionalFormatting sqref="L96:L97">
    <cfRule type="cellIs" dxfId="3970" priority="6482" operator="between">
      <formula>0.95</formula>
      <formula>1</formula>
    </cfRule>
    <cfRule type="cellIs" dxfId="3969" priority="6483" operator="lessThan">
      <formula>0.96</formula>
    </cfRule>
    <cfRule type="cellIs" dxfId="3968" priority="6484" operator="between">
      <formula>0.95</formula>
      <formula>1</formula>
    </cfRule>
    <cfRule type="cellIs" dxfId="3967" priority="6485" operator="between">
      <formula>0.95</formula>
      <formula>1</formula>
    </cfRule>
    <cfRule type="top10" dxfId="3966" priority="6486" percent="1" rank="10"/>
    <cfRule type="top10" dxfId="3965" priority="6487" percent="1" rank="10"/>
    <cfRule type="cellIs" dxfId="3964" priority="6488" operator="lessThan">
      <formula>0.96</formula>
    </cfRule>
    <cfRule type="top10" dxfId="3963" priority="6489" percent="1" rank="10"/>
  </conditionalFormatting>
  <conditionalFormatting sqref="L96:L97">
    <cfRule type="top10" dxfId="3962" priority="6490" rank="10"/>
    <cfRule type="top10" dxfId="3961" priority="6491" rank="10"/>
    <cfRule type="cellIs" dxfId="3960" priority="6492" operator="lessThan">
      <formula>0.96</formula>
    </cfRule>
    <cfRule type="cellIs" dxfId="3959" priority="6493" operator="between">
      <formula>0.95</formula>
      <formula>1</formula>
    </cfRule>
    <cfRule type="cellIs" dxfId="3958" priority="6494" operator="between">
      <formula>0.95</formula>
      <formula>1</formula>
    </cfRule>
    <cfRule type="top10" dxfId="3957" priority="6495" percent="1" rank="10"/>
    <cfRule type="top10" dxfId="3956" priority="6496" percent="1" rank="10"/>
    <cfRule type="cellIs" dxfId="3955" priority="6497" operator="lessThan">
      <formula>0.96</formula>
    </cfRule>
    <cfRule type="top10" dxfId="3954" priority="6498" percent="1" rank="10"/>
  </conditionalFormatting>
  <conditionalFormatting sqref="L96:L97">
    <cfRule type="cellIs" dxfId="3953" priority="6499" operator="lessThan">
      <formula>0.96</formula>
    </cfRule>
    <cfRule type="cellIs" dxfId="3952" priority="6500" operator="between">
      <formula>0.95</formula>
      <formula>1</formula>
    </cfRule>
    <cfRule type="cellIs" dxfId="3951" priority="6501" operator="between">
      <formula>0.95</formula>
      <formula>1</formula>
    </cfRule>
    <cfRule type="top10" dxfId="3950" priority="6502" percent="1" rank="10"/>
    <cfRule type="top10" dxfId="3949" priority="6503" percent="1" rank="10"/>
    <cfRule type="cellIs" dxfId="3948" priority="6504" operator="lessThan">
      <formula>0.96</formula>
    </cfRule>
    <cfRule type="top10" dxfId="3947" priority="6505" percent="1" rank="10"/>
  </conditionalFormatting>
  <conditionalFormatting sqref="L96:L97">
    <cfRule type="top10" dxfId="3946" priority="6506" percent="1" rank="10"/>
    <cfRule type="top10" dxfId="3945" priority="6507" rank="10"/>
    <cfRule type="top10" dxfId="3944" priority="6508" percent="1" rank="10"/>
  </conditionalFormatting>
  <conditionalFormatting sqref="L96:L97">
    <cfRule type="top10" dxfId="3943" priority="6509" rank="10"/>
    <cfRule type="top10" dxfId="3942" priority="6510" rank="10"/>
  </conditionalFormatting>
  <conditionalFormatting sqref="L96:L97">
    <cfRule type="top10" dxfId="3941" priority="6511" rank="10"/>
    <cfRule type="top10" dxfId="3940" priority="6512" rank="10"/>
    <cfRule type="cellIs" dxfId="3939" priority="6513" operator="between">
      <formula>0.95</formula>
      <formula>1</formula>
    </cfRule>
    <cfRule type="cellIs" dxfId="3938" priority="6514" operator="lessThan">
      <formula>0.96</formula>
    </cfRule>
    <cfRule type="cellIs" dxfId="3937" priority="6515" operator="between">
      <formula>0.95</formula>
      <formula>1</formula>
    </cfRule>
    <cfRule type="cellIs" dxfId="3936" priority="6516" operator="between">
      <formula>0.95</formula>
      <formula>1</formula>
    </cfRule>
    <cfRule type="top10" dxfId="3935" priority="6517" percent="1" rank="10"/>
    <cfRule type="top10" dxfId="3934" priority="6518" percent="1" rank="10"/>
    <cfRule type="cellIs" dxfId="3933" priority="6519" operator="lessThan">
      <formula>0.96</formula>
    </cfRule>
    <cfRule type="top10" dxfId="3932" priority="6520" percent="1" rank="10"/>
  </conditionalFormatting>
  <conditionalFormatting sqref="L96:L97">
    <cfRule type="top10" dxfId="3931" priority="6521" rank="10"/>
    <cfRule type="cellIs" dxfId="3930" priority="6522" operator="lessThan">
      <formula>0.96</formula>
    </cfRule>
    <cfRule type="cellIs" dxfId="3929" priority="6523" operator="between">
      <formula>0.95</formula>
      <formula>1</formula>
    </cfRule>
    <cfRule type="cellIs" dxfId="3928" priority="6524" operator="between">
      <formula>0.95</formula>
      <formula>1</formula>
    </cfRule>
    <cfRule type="top10" dxfId="3927" priority="6525" percent="1" rank="10"/>
    <cfRule type="top10" dxfId="3926" priority="6526" percent="1" rank="10"/>
    <cfRule type="cellIs" dxfId="3925" priority="6527" operator="lessThan">
      <formula>0.96</formula>
    </cfRule>
    <cfRule type="top10" dxfId="3924" priority="6528" percent="1" rank="10"/>
  </conditionalFormatting>
  <conditionalFormatting sqref="L96:L97">
    <cfRule type="top10" dxfId="3923" priority="6529" rank="10"/>
    <cfRule type="cellIs" dxfId="3922" priority="6530" operator="lessThan">
      <formula>0.99</formula>
    </cfRule>
    <cfRule type="top10" dxfId="3921" priority="6531" rank="10"/>
    <cfRule type="cellIs" dxfId="3920" priority="6532" operator="greaterThan">
      <formula>0.99</formula>
    </cfRule>
    <cfRule type="top10" dxfId="3919" priority="6533" percent="1" rank="10"/>
    <cfRule type="top10" dxfId="3918" priority="6534" rank="10"/>
    <cfRule type="cellIs" dxfId="3917" priority="6535" operator="lessThan">
      <formula>0.96</formula>
    </cfRule>
    <cfRule type="cellIs" dxfId="3916" priority="6536" operator="between">
      <formula>0.95</formula>
      <formula>1</formula>
    </cfRule>
    <cfRule type="cellIs" dxfId="3915" priority="6537" operator="between">
      <formula>0.95</formula>
      <formula>1</formula>
    </cfRule>
    <cfRule type="top10" dxfId="3914" priority="6538" percent="1" rank="10"/>
    <cfRule type="top10" dxfId="3913" priority="6539" percent="1" rank="10"/>
    <cfRule type="cellIs" dxfId="3912" priority="6540" operator="lessThan">
      <formula>0.96</formula>
    </cfRule>
    <cfRule type="top10" dxfId="3911" priority="6541" percent="1" rank="10"/>
  </conditionalFormatting>
  <conditionalFormatting sqref="L96:L97">
    <cfRule type="top10" dxfId="3910" priority="6542" rank="10"/>
    <cfRule type="top10" dxfId="3909" priority="6543" rank="10"/>
    <cfRule type="cellIs" dxfId="3908" priority="6544" operator="lessThan">
      <formula>0.99</formula>
    </cfRule>
    <cfRule type="top10" dxfId="3907" priority="6545" rank="10"/>
    <cfRule type="cellIs" dxfId="3906" priority="6546" operator="greaterThan">
      <formula>0.99</formula>
    </cfRule>
    <cfRule type="top10" dxfId="3905" priority="6547" percent="1" rank="10"/>
    <cfRule type="top10" dxfId="3904" priority="6548" rank="10"/>
    <cfRule type="cellIs" dxfId="3903" priority="6549" operator="lessThan">
      <formula>0.96</formula>
    </cfRule>
    <cfRule type="cellIs" dxfId="3902" priority="6550" operator="between">
      <formula>0.95</formula>
      <formula>1</formula>
    </cfRule>
    <cfRule type="cellIs" dxfId="3901" priority="6551" operator="between">
      <formula>0.95</formula>
      <formula>1</formula>
    </cfRule>
    <cfRule type="top10" dxfId="3900" priority="6552" percent="1" rank="10"/>
    <cfRule type="top10" dxfId="3899" priority="6553" percent="1" rank="10"/>
    <cfRule type="cellIs" dxfId="3898" priority="6554" operator="lessThan">
      <formula>0.96</formula>
    </cfRule>
    <cfRule type="top10" dxfId="3897" priority="6555" percent="1" rank="10"/>
  </conditionalFormatting>
  <conditionalFormatting sqref="L96:L97">
    <cfRule type="cellIs" dxfId="3896" priority="6556" operator="between">
      <formula>0.95</formula>
      <formula>1</formula>
    </cfRule>
    <cfRule type="cellIs" dxfId="3895" priority="6557" operator="between">
      <formula>0.95</formula>
      <formula>1</formula>
    </cfRule>
    <cfRule type="top10" dxfId="3894" priority="6558" rank="10"/>
  </conditionalFormatting>
  <conditionalFormatting sqref="L96:L97">
    <cfRule type="cellIs" dxfId="3893" priority="6559" operator="between">
      <formula>0.95</formula>
      <formula>1</formula>
    </cfRule>
    <cfRule type="cellIs" dxfId="3892" priority="6560" operator="between">
      <formula>0.95</formula>
      <formula>1</formula>
    </cfRule>
    <cfRule type="cellIs" dxfId="3891" priority="6561" operator="lessThan">
      <formula>0.96</formula>
    </cfRule>
    <cfRule type="cellIs" dxfId="3890" priority="6562" operator="between">
      <formula>0.95</formula>
      <formula>1</formula>
    </cfRule>
    <cfRule type="cellIs" dxfId="3889" priority="6563" operator="between">
      <formula>0.95</formula>
      <formula>1</formula>
    </cfRule>
    <cfRule type="top10" dxfId="3888" priority="6564" percent="1" rank="10"/>
    <cfRule type="top10" dxfId="3887" priority="6565" percent="1" rank="10"/>
    <cfRule type="cellIs" dxfId="3886" priority="6566" operator="lessThan">
      <formula>0.96</formula>
    </cfRule>
    <cfRule type="top10" dxfId="3885" priority="6567" percent="1" rank="10"/>
  </conditionalFormatting>
  <conditionalFormatting sqref="L96:L97">
    <cfRule type="top10" dxfId="3884" priority="6568" rank="10"/>
    <cfRule type="top10" dxfId="3883" priority="6569" rank="10"/>
    <cfRule type="top10" dxfId="3882" priority="6570" rank="10"/>
    <cfRule type="cellIs" dxfId="3881" priority="6571" operator="lessThan">
      <formula>0.96</formula>
    </cfRule>
    <cfRule type="cellIs" dxfId="3880" priority="6572" operator="between">
      <formula>0.95</formula>
      <formula>1</formula>
    </cfRule>
    <cfRule type="cellIs" dxfId="3879" priority="6573" operator="between">
      <formula>0.95</formula>
      <formula>1</formula>
    </cfRule>
    <cfRule type="top10" dxfId="3878" priority="6574" percent="1" rank="10"/>
    <cfRule type="top10" dxfId="3877" priority="6575" percent="1" rank="10"/>
    <cfRule type="cellIs" dxfId="3876" priority="6576" operator="lessThan">
      <formula>0.96</formula>
    </cfRule>
    <cfRule type="top10" dxfId="3875" priority="6577" percent="1" rank="10"/>
  </conditionalFormatting>
  <conditionalFormatting sqref="L96:L97">
    <cfRule type="top10" dxfId="3874" priority="6578" percent="1" rank="10"/>
    <cfRule type="top10" dxfId="3873" priority="6579" rank="10"/>
    <cfRule type="top10" dxfId="3872" priority="6580" rank="10"/>
    <cfRule type="cellIs" dxfId="3871" priority="6581" operator="lessThan">
      <formula>0.99</formula>
    </cfRule>
    <cfRule type="top10" dxfId="3870" priority="6582" rank="10"/>
    <cfRule type="cellIs" dxfId="3869" priority="6583" operator="greaterThan">
      <formula>0.99</formula>
    </cfRule>
    <cfRule type="top10" dxfId="3868" priority="6584" percent="1" rank="10"/>
    <cfRule type="top10" dxfId="3867" priority="6585" rank="10"/>
    <cfRule type="cellIs" dxfId="3866" priority="6586" operator="lessThan">
      <formula>0.96</formula>
    </cfRule>
    <cfRule type="cellIs" dxfId="3865" priority="6587" operator="between">
      <formula>0.95</formula>
      <formula>1</formula>
    </cfRule>
    <cfRule type="cellIs" dxfId="3864" priority="6588" operator="between">
      <formula>0.95</formula>
      <formula>1</formula>
    </cfRule>
    <cfRule type="top10" dxfId="3863" priority="6589" percent="1" rank="10"/>
    <cfRule type="top10" dxfId="3862" priority="6590" percent="1" rank="10"/>
    <cfRule type="cellIs" dxfId="3861" priority="6591" operator="lessThan">
      <formula>0.96</formula>
    </cfRule>
    <cfRule type="top10" dxfId="3860" priority="6592" percent="1" rank="10"/>
  </conditionalFormatting>
  <conditionalFormatting sqref="L96:L97">
    <cfRule type="top10" dxfId="3859" priority="6593" percent="1" rank="10"/>
  </conditionalFormatting>
  <conditionalFormatting sqref="L96:L97">
    <cfRule type="top10" dxfId="3858" priority="6594" rank="10"/>
    <cfRule type="top10" dxfId="3857" priority="6595" percent="1" rank="10"/>
  </conditionalFormatting>
  <conditionalFormatting sqref="L96:L97">
    <cfRule type="top10" dxfId="3856" priority="6596" percent="1" rank="10"/>
    <cfRule type="cellIs" dxfId="3855" priority="6597" operator="lessThan">
      <formula>0.96</formula>
    </cfRule>
    <cfRule type="top10" dxfId="3854" priority="6598" rank="10"/>
    <cfRule type="top10" dxfId="3853" priority="6599" percent="1" rank="10"/>
  </conditionalFormatting>
  <conditionalFormatting sqref="L96:L97">
    <cfRule type="top10" dxfId="3852" priority="6600" percent="1" rank="10"/>
    <cfRule type="cellIs" dxfId="3851" priority="6601" operator="between">
      <formula>0.95</formula>
      <formula>1</formula>
    </cfRule>
    <cfRule type="top10" dxfId="3850" priority="6602" percent="1" rank="10"/>
    <cfRule type="cellIs" dxfId="3849" priority="6603" operator="lessThan">
      <formula>0.96</formula>
    </cfRule>
    <cfRule type="top10" dxfId="3848" priority="6604" rank="10"/>
    <cfRule type="top10" dxfId="3847" priority="6605" percent="1" rank="10"/>
  </conditionalFormatting>
  <conditionalFormatting sqref="L96:L97">
    <cfRule type="cellIs" dxfId="3846" priority="6606" operator="between">
      <formula>0.95</formula>
      <formula>1</formula>
    </cfRule>
    <cfRule type="top10" dxfId="3845" priority="6607" percent="1" rank="10"/>
    <cfRule type="cellIs" dxfId="3844" priority="6608" operator="lessThan">
      <formula>0.96</formula>
    </cfRule>
    <cfRule type="top10" dxfId="3843" priority="6609" rank="10"/>
    <cfRule type="top10" dxfId="3842" priority="6610" percent="1" rank="10"/>
  </conditionalFormatting>
  <conditionalFormatting sqref="L96:L97">
    <cfRule type="top10" dxfId="3841" priority="6611" percent="1" rank="10"/>
    <cfRule type="top10" dxfId="3840" priority="6612" percent="1" rank="10"/>
    <cfRule type="cellIs" dxfId="3839" priority="6613" operator="between">
      <formula>0.95</formula>
      <formula>1</formula>
    </cfRule>
    <cfRule type="top10" dxfId="3838" priority="6614" rank="10"/>
    <cfRule type="top10" dxfId="3837" priority="6615" rank="10"/>
    <cfRule type="cellIs" dxfId="3836" priority="6616" operator="lessThan">
      <formula>0.99</formula>
    </cfRule>
    <cfRule type="top10" dxfId="3835" priority="6617" rank="10"/>
    <cfRule type="cellIs" dxfId="3834" priority="6618" operator="greaterThan">
      <formula>0.99</formula>
    </cfRule>
    <cfRule type="top10" dxfId="3833" priority="6619" percent="1" rank="10"/>
    <cfRule type="top10" dxfId="3832" priority="6620" rank="10"/>
    <cfRule type="cellIs" dxfId="3831" priority="6621" operator="lessThan">
      <formula>0.96</formula>
    </cfRule>
    <cfRule type="cellIs" dxfId="3830" priority="6622" operator="between">
      <formula>0.95</formula>
      <formula>1</formula>
    </cfRule>
    <cfRule type="cellIs" dxfId="3829" priority="6623" operator="between">
      <formula>0.95</formula>
      <formula>1</formula>
    </cfRule>
    <cfRule type="top10" dxfId="3828" priority="6624" percent="1" rank="10"/>
    <cfRule type="top10" dxfId="3827" priority="6625" percent="1" rank="10"/>
    <cfRule type="cellIs" dxfId="3826" priority="6626" operator="lessThan">
      <formula>0.96</formula>
    </cfRule>
    <cfRule type="top10" dxfId="3825" priority="6627" percent="1" rank="10"/>
  </conditionalFormatting>
  <conditionalFormatting sqref="L96:L97">
    <cfRule type="top10" dxfId="3824" priority="6628" percent="1" rank="10"/>
    <cfRule type="top10" dxfId="3823" priority="6629" percent="1" rank="10"/>
  </conditionalFormatting>
  <conditionalFormatting sqref="L96:L97">
    <cfRule type="cellIs" dxfId="3822" priority="6630" operator="between">
      <formula>0.95</formula>
      <formula>1</formula>
    </cfRule>
    <cfRule type="cellIs" dxfId="3821" priority="6631" operator="between">
      <formula>0.95</formula>
      <formula>1</formula>
    </cfRule>
    <cfRule type="top10" dxfId="3820" priority="6632" percent="1" rank="10"/>
    <cfRule type="cellIs" dxfId="3819" priority="6633" operator="lessThan">
      <formula>0.96</formula>
    </cfRule>
    <cfRule type="top10" dxfId="3818" priority="6634" rank="10"/>
    <cfRule type="top10" dxfId="3817" priority="6635" percent="1" rank="10"/>
  </conditionalFormatting>
  <conditionalFormatting sqref="L96:L97">
    <cfRule type="top10" dxfId="3816" priority="6636" percent="1" rank="10"/>
    <cfRule type="cellIs" dxfId="3815" priority="6637" operator="greaterThan">
      <formula>0.99</formula>
    </cfRule>
    <cfRule type="top10" dxfId="3814" priority="6638" rank="10"/>
    <cfRule type="top10" dxfId="3813" priority="6639" rank="10"/>
    <cfRule type="cellIs" dxfId="3812" priority="6640" operator="lessThan">
      <formula>0.99</formula>
    </cfRule>
    <cfRule type="top10" dxfId="3811" priority="6641" rank="10"/>
    <cfRule type="cellIs" dxfId="3810" priority="6642" operator="greaterThan">
      <formula>0.99</formula>
    </cfRule>
    <cfRule type="top10" dxfId="3809" priority="6643" percent="1" rank="10"/>
    <cfRule type="top10" dxfId="3808" priority="6644" rank="10"/>
    <cfRule type="cellIs" dxfId="3807" priority="6645" operator="lessThan">
      <formula>0.96</formula>
    </cfRule>
    <cfRule type="cellIs" dxfId="3806" priority="6646" operator="between">
      <formula>0.95</formula>
      <formula>1</formula>
    </cfRule>
    <cfRule type="cellIs" dxfId="3805" priority="6647" operator="between">
      <formula>0.95</formula>
      <formula>1</formula>
    </cfRule>
    <cfRule type="top10" dxfId="3804" priority="6648" percent="1" rank="10"/>
    <cfRule type="top10" dxfId="3803" priority="6649" percent="1" rank="10"/>
    <cfRule type="cellIs" dxfId="3802" priority="6650" operator="lessThan">
      <formula>0.96</formula>
    </cfRule>
    <cfRule type="top10" dxfId="3801" priority="6651" percent="1" rank="10"/>
  </conditionalFormatting>
  <conditionalFormatting sqref="L96:L97">
    <cfRule type="top10" dxfId="3800" priority="6652" percent="1" rank="10"/>
    <cfRule type="cellIs" dxfId="3799" priority="6653" operator="between">
      <formula>0.95</formula>
      <formula>1</formula>
    </cfRule>
    <cfRule type="top10" dxfId="3798" priority="6654" rank="10"/>
    <cfRule type="top10" dxfId="3797" priority="6655" rank="10"/>
    <cfRule type="cellIs" dxfId="3796" priority="6656" operator="lessThan">
      <formula>0.99</formula>
    </cfRule>
    <cfRule type="top10" dxfId="3795" priority="6657" rank="10"/>
    <cfRule type="cellIs" dxfId="3794" priority="6658" operator="greaterThan">
      <formula>0.99</formula>
    </cfRule>
    <cfRule type="top10" dxfId="3793" priority="6659" percent="1" rank="10"/>
    <cfRule type="top10" dxfId="3792" priority="6660" rank="10"/>
    <cfRule type="cellIs" dxfId="3791" priority="6661" operator="lessThan">
      <formula>0.96</formula>
    </cfRule>
    <cfRule type="cellIs" dxfId="3790" priority="6662" operator="between">
      <formula>0.95</formula>
      <formula>1</formula>
    </cfRule>
    <cfRule type="cellIs" dxfId="3789" priority="6663" operator="between">
      <formula>0.95</formula>
      <formula>1</formula>
    </cfRule>
    <cfRule type="top10" dxfId="3788" priority="6664" percent="1" rank="10"/>
    <cfRule type="top10" dxfId="3787" priority="6665" percent="1" rank="10"/>
    <cfRule type="cellIs" dxfId="3786" priority="6666" operator="lessThan">
      <formula>0.96</formula>
    </cfRule>
    <cfRule type="top10" dxfId="3785" priority="6667" percent="1" rank="10"/>
  </conditionalFormatting>
  <conditionalFormatting sqref="L104:L106">
    <cfRule type="cellIs" dxfId="3784" priority="3133" operator="lessThan">
      <formula>0.96</formula>
    </cfRule>
  </conditionalFormatting>
  <conditionalFormatting sqref="L83:L84">
    <cfRule type="top10" dxfId="3783" priority="6668" rank="10"/>
    <cfRule type="cellIs" dxfId="3782" priority="6669" operator="greaterThan">
      <formula>0.99</formula>
    </cfRule>
    <cfRule type="top10" dxfId="3781" priority="6670" rank="10"/>
    <cfRule type="cellIs" dxfId="3780" priority="6671" operator="lessThan">
      <formula>0.96</formula>
    </cfRule>
    <cfRule type="top10" dxfId="3779" priority="6672" percent="1" rank="99"/>
    <cfRule type="cellIs" dxfId="3778" priority="6673" operator="lessThan">
      <formula>0.96</formula>
    </cfRule>
  </conditionalFormatting>
  <conditionalFormatting sqref="L83:L84">
    <cfRule type="top10" dxfId="3777" priority="6674" rank="10"/>
  </conditionalFormatting>
  <conditionalFormatting sqref="L83:L84">
    <cfRule type="cellIs" dxfId="3776" priority="6675" operator="greaterThan">
      <formula>0.99</formula>
    </cfRule>
    <cfRule type="cellIs" dxfId="3775" priority="6676" operator="between">
      <formula>0.95</formula>
      <formula>1</formula>
    </cfRule>
    <cfRule type="cellIs" dxfId="3774" priority="6677" operator="lessThan">
      <formula>0.96</formula>
    </cfRule>
    <cfRule type="cellIs" dxfId="3773" priority="6678" operator="lessThan">
      <formula>0.96</formula>
    </cfRule>
    <cfRule type="top10" dxfId="3772" priority="6679" percent="1" rank="10"/>
  </conditionalFormatting>
  <conditionalFormatting sqref="L83:L84">
    <cfRule type="cellIs" dxfId="3771" priority="6680" operator="lessThan">
      <formula>1</formula>
    </cfRule>
    <cfRule type="cellIs" dxfId="3770" priority="6681" operator="between">
      <formula>0.95</formula>
      <formula>1</formula>
    </cfRule>
    <cfRule type="cellIs" dxfId="3769" priority="6682" operator="lessThan">
      <formula>0.96</formula>
    </cfRule>
    <cfRule type="cellIs" dxfId="3768" priority="6683" operator="between">
      <formula>0.95</formula>
      <formula>1</formula>
    </cfRule>
    <cfRule type="cellIs" dxfId="3767" priority="6684" operator="between">
      <formula>0.95</formula>
      <formula>1</formula>
    </cfRule>
    <cfRule type="top10" dxfId="3766" priority="6685" percent="1" rank="10"/>
    <cfRule type="top10" dxfId="3765" priority="6686" percent="1" rank="10"/>
    <cfRule type="cellIs" dxfId="3764" priority="6687" operator="lessThan">
      <formula>0.96</formula>
    </cfRule>
    <cfRule type="top10" dxfId="3763" priority="6688" percent="1" rank="10"/>
  </conditionalFormatting>
  <conditionalFormatting sqref="L83:L84">
    <cfRule type="top10" dxfId="3762" priority="6689" percent="1" rank="10"/>
    <cfRule type="cellIs" dxfId="3761" priority="6690" operator="lessThan">
      <formula>0.96</formula>
    </cfRule>
    <cfRule type="top10" dxfId="3760" priority="6691" percent="1" rank="10"/>
  </conditionalFormatting>
  <conditionalFormatting sqref="L83:L84">
    <cfRule type="top10" dxfId="3759" priority="6692" rank="10"/>
  </conditionalFormatting>
  <conditionalFormatting sqref="L83:L84">
    <cfRule type="top10" dxfId="3758" priority="6693" rank="10"/>
    <cfRule type="top10" dxfId="3757" priority="6694" rank="10"/>
    <cfRule type="top10" dxfId="3756" priority="6695" rank="10"/>
  </conditionalFormatting>
  <conditionalFormatting sqref="L83:L84">
    <cfRule type="cellIs" dxfId="3755" priority="6696" operator="between">
      <formula>0.95</formula>
      <formula>1</formula>
    </cfRule>
    <cfRule type="cellIs" dxfId="3754" priority="6697" operator="lessThan">
      <formula>0.96</formula>
    </cfRule>
    <cfRule type="cellIs" dxfId="3753" priority="6698" operator="between">
      <formula>0.95</formula>
      <formula>1</formula>
    </cfRule>
    <cfRule type="cellIs" dxfId="3752" priority="6699" operator="between">
      <formula>0.95</formula>
      <formula>1</formula>
    </cfRule>
    <cfRule type="top10" dxfId="3751" priority="6700" percent="1" rank="10"/>
    <cfRule type="top10" dxfId="3750" priority="6701" percent="1" rank="10"/>
    <cfRule type="cellIs" dxfId="3749" priority="6702" operator="lessThan">
      <formula>0.96</formula>
    </cfRule>
    <cfRule type="top10" dxfId="3748" priority="6703" percent="1" rank="10"/>
  </conditionalFormatting>
  <conditionalFormatting sqref="L83:L84">
    <cfRule type="top10" dxfId="3747" priority="6704" rank="10"/>
    <cfRule type="top10" dxfId="3746" priority="6705" rank="10"/>
    <cfRule type="cellIs" dxfId="3745" priority="6706" operator="lessThan">
      <formula>0.96</formula>
    </cfRule>
    <cfRule type="cellIs" dxfId="3744" priority="6707" operator="between">
      <formula>0.95</formula>
      <formula>1</formula>
    </cfRule>
    <cfRule type="cellIs" dxfId="3743" priority="6708" operator="between">
      <formula>0.95</formula>
      <formula>1</formula>
    </cfRule>
    <cfRule type="top10" dxfId="3742" priority="6709" percent="1" rank="10"/>
    <cfRule type="top10" dxfId="3741" priority="6710" percent="1" rank="10"/>
    <cfRule type="cellIs" dxfId="3740" priority="6711" operator="lessThan">
      <formula>0.96</formula>
    </cfRule>
    <cfRule type="top10" dxfId="3739" priority="6712" percent="1" rank="10"/>
  </conditionalFormatting>
  <conditionalFormatting sqref="L83:L84">
    <cfRule type="cellIs" dxfId="3738" priority="6713" operator="lessThan">
      <formula>0.96</formula>
    </cfRule>
    <cfRule type="cellIs" dxfId="3737" priority="6714" operator="between">
      <formula>0.95</formula>
      <formula>1</formula>
    </cfRule>
    <cfRule type="cellIs" dxfId="3736" priority="6715" operator="between">
      <formula>0.95</formula>
      <formula>1</formula>
    </cfRule>
    <cfRule type="top10" dxfId="3735" priority="6716" percent="1" rank="10"/>
    <cfRule type="top10" dxfId="3734" priority="6717" percent="1" rank="10"/>
    <cfRule type="cellIs" dxfId="3733" priority="6718" operator="lessThan">
      <formula>0.96</formula>
    </cfRule>
    <cfRule type="top10" dxfId="3732" priority="6719" percent="1" rank="10"/>
  </conditionalFormatting>
  <conditionalFormatting sqref="L83:L84">
    <cfRule type="top10" dxfId="3731" priority="6720" percent="1" rank="10"/>
    <cfRule type="top10" dxfId="3730" priority="6721" rank="10"/>
    <cfRule type="top10" dxfId="3729" priority="6722" percent="1" rank="10"/>
  </conditionalFormatting>
  <conditionalFormatting sqref="L83:L84">
    <cfRule type="top10" dxfId="3728" priority="6723" rank="10"/>
    <cfRule type="top10" dxfId="3727" priority="6724" rank="10"/>
  </conditionalFormatting>
  <conditionalFormatting sqref="L83:L84">
    <cfRule type="top10" dxfId="3726" priority="6725" rank="10"/>
    <cfRule type="top10" dxfId="3725" priority="6726" rank="10"/>
    <cfRule type="cellIs" dxfId="3724" priority="6727" operator="between">
      <formula>0.95</formula>
      <formula>1</formula>
    </cfRule>
    <cfRule type="cellIs" dxfId="3723" priority="6728" operator="lessThan">
      <formula>0.96</formula>
    </cfRule>
    <cfRule type="cellIs" dxfId="3722" priority="6729" operator="between">
      <formula>0.95</formula>
      <formula>1</formula>
    </cfRule>
    <cfRule type="cellIs" dxfId="3721" priority="6730" operator="between">
      <formula>0.95</formula>
      <formula>1</formula>
    </cfRule>
    <cfRule type="top10" dxfId="3720" priority="6731" percent="1" rank="10"/>
    <cfRule type="top10" dxfId="3719" priority="6732" percent="1" rank="10"/>
    <cfRule type="cellIs" dxfId="3718" priority="6733" operator="lessThan">
      <formula>0.96</formula>
    </cfRule>
    <cfRule type="top10" dxfId="3717" priority="6734" percent="1" rank="10"/>
  </conditionalFormatting>
  <conditionalFormatting sqref="L83:L84">
    <cfRule type="top10" dxfId="3716" priority="6735" rank="10"/>
    <cfRule type="cellIs" dxfId="3715" priority="6736" operator="lessThan">
      <formula>0.96</formula>
    </cfRule>
    <cfRule type="cellIs" dxfId="3714" priority="6737" operator="between">
      <formula>0.95</formula>
      <formula>1</formula>
    </cfRule>
    <cfRule type="cellIs" dxfId="3713" priority="6738" operator="between">
      <formula>0.95</formula>
      <formula>1</formula>
    </cfRule>
    <cfRule type="top10" dxfId="3712" priority="6739" percent="1" rank="10"/>
    <cfRule type="top10" dxfId="3711" priority="6740" percent="1" rank="10"/>
    <cfRule type="cellIs" dxfId="3710" priority="6741" operator="lessThan">
      <formula>0.96</formula>
    </cfRule>
    <cfRule type="top10" dxfId="3709" priority="6742" percent="1" rank="10"/>
  </conditionalFormatting>
  <conditionalFormatting sqref="L83:L84">
    <cfRule type="top10" dxfId="3708" priority="6743" rank="10"/>
    <cfRule type="cellIs" dxfId="3707" priority="6744" operator="lessThan">
      <formula>0.99</formula>
    </cfRule>
    <cfRule type="top10" dxfId="3706" priority="6745" rank="10"/>
    <cfRule type="cellIs" dxfId="3705" priority="6746" operator="greaterThan">
      <formula>0.99</formula>
    </cfRule>
    <cfRule type="top10" dxfId="3704" priority="6747" percent="1" rank="10"/>
    <cfRule type="top10" dxfId="3703" priority="6748" rank="10"/>
    <cfRule type="cellIs" dxfId="3702" priority="6749" operator="lessThan">
      <formula>0.96</formula>
    </cfRule>
    <cfRule type="cellIs" dxfId="3701" priority="6750" operator="between">
      <formula>0.95</formula>
      <formula>1</formula>
    </cfRule>
    <cfRule type="cellIs" dxfId="3700" priority="6751" operator="between">
      <formula>0.95</formula>
      <formula>1</formula>
    </cfRule>
    <cfRule type="top10" dxfId="3699" priority="6752" percent="1" rank="10"/>
    <cfRule type="top10" dxfId="3698" priority="6753" percent="1" rank="10"/>
    <cfRule type="cellIs" dxfId="3697" priority="6754" operator="lessThan">
      <formula>0.96</formula>
    </cfRule>
    <cfRule type="top10" dxfId="3696" priority="6755" percent="1" rank="10"/>
  </conditionalFormatting>
  <conditionalFormatting sqref="L83:L84">
    <cfRule type="top10" dxfId="3695" priority="6756" rank="10"/>
    <cfRule type="top10" dxfId="3694" priority="6757" rank="10"/>
    <cfRule type="cellIs" dxfId="3693" priority="6758" operator="lessThan">
      <formula>0.99</formula>
    </cfRule>
    <cfRule type="top10" dxfId="3692" priority="6759" rank="10"/>
    <cfRule type="cellIs" dxfId="3691" priority="6760" operator="greaterThan">
      <formula>0.99</formula>
    </cfRule>
    <cfRule type="top10" dxfId="3690" priority="6761" percent="1" rank="10"/>
    <cfRule type="top10" dxfId="3689" priority="6762" rank="10"/>
    <cfRule type="cellIs" dxfId="3688" priority="6763" operator="lessThan">
      <formula>0.96</formula>
    </cfRule>
    <cfRule type="cellIs" dxfId="3687" priority="6764" operator="between">
      <formula>0.95</formula>
      <formula>1</formula>
    </cfRule>
    <cfRule type="cellIs" dxfId="3686" priority="6765" operator="between">
      <formula>0.95</formula>
      <formula>1</formula>
    </cfRule>
    <cfRule type="top10" dxfId="3685" priority="6766" percent="1" rank="10"/>
    <cfRule type="top10" dxfId="3684" priority="6767" percent="1" rank="10"/>
    <cfRule type="cellIs" dxfId="3683" priority="6768" operator="lessThan">
      <formula>0.96</formula>
    </cfRule>
    <cfRule type="top10" dxfId="3682" priority="6769" percent="1" rank="10"/>
  </conditionalFormatting>
  <conditionalFormatting sqref="L83:L84">
    <cfRule type="cellIs" dxfId="3681" priority="6770" operator="between">
      <formula>0.95</formula>
      <formula>1</formula>
    </cfRule>
    <cfRule type="cellIs" dxfId="3680" priority="6771" operator="between">
      <formula>0.95</formula>
      <formula>1</formula>
    </cfRule>
    <cfRule type="top10" dxfId="3679" priority="6772" rank="10"/>
  </conditionalFormatting>
  <conditionalFormatting sqref="L83:L84">
    <cfRule type="cellIs" dxfId="3678" priority="6773" operator="between">
      <formula>0.95</formula>
      <formula>1</formula>
    </cfRule>
    <cfRule type="cellIs" dxfId="3677" priority="6774" operator="between">
      <formula>0.95</formula>
      <formula>1</formula>
    </cfRule>
    <cfRule type="cellIs" dxfId="3676" priority="6775" operator="lessThan">
      <formula>0.96</formula>
    </cfRule>
    <cfRule type="cellIs" dxfId="3675" priority="6776" operator="between">
      <formula>0.95</formula>
      <formula>1</formula>
    </cfRule>
    <cfRule type="cellIs" dxfId="3674" priority="6777" operator="between">
      <formula>0.95</formula>
      <formula>1</formula>
    </cfRule>
    <cfRule type="top10" dxfId="3673" priority="6778" percent="1" rank="10"/>
    <cfRule type="top10" dxfId="3672" priority="6779" percent="1" rank="10"/>
    <cfRule type="cellIs" dxfId="3671" priority="6780" operator="lessThan">
      <formula>0.96</formula>
    </cfRule>
    <cfRule type="top10" dxfId="3670" priority="6781" percent="1" rank="10"/>
  </conditionalFormatting>
  <conditionalFormatting sqref="L83:L84">
    <cfRule type="top10" dxfId="3669" priority="6782" rank="10"/>
    <cfRule type="top10" dxfId="3668" priority="6783" rank="10"/>
    <cfRule type="top10" dxfId="3667" priority="6784" rank="10"/>
    <cfRule type="cellIs" dxfId="3666" priority="6785" operator="lessThan">
      <formula>0.96</formula>
    </cfRule>
    <cfRule type="cellIs" dxfId="3665" priority="6786" operator="between">
      <formula>0.95</formula>
      <formula>1</formula>
    </cfRule>
    <cfRule type="cellIs" dxfId="3664" priority="6787" operator="between">
      <formula>0.95</formula>
      <formula>1</formula>
    </cfRule>
    <cfRule type="top10" dxfId="3663" priority="6788" percent="1" rank="10"/>
    <cfRule type="top10" dxfId="3662" priority="6789" percent="1" rank="10"/>
    <cfRule type="cellIs" dxfId="3661" priority="6790" operator="lessThan">
      <formula>0.96</formula>
    </cfRule>
    <cfRule type="top10" dxfId="3660" priority="6791" percent="1" rank="10"/>
  </conditionalFormatting>
  <conditionalFormatting sqref="L83:L84">
    <cfRule type="top10" dxfId="3659" priority="6792" percent="1" rank="10"/>
    <cfRule type="top10" dxfId="3658" priority="6793" rank="10"/>
    <cfRule type="top10" dxfId="3657" priority="6794" rank="10"/>
    <cfRule type="cellIs" dxfId="3656" priority="6795" operator="lessThan">
      <formula>0.99</formula>
    </cfRule>
    <cfRule type="top10" dxfId="3655" priority="6796" rank="10"/>
    <cfRule type="cellIs" dxfId="3654" priority="6797" operator="greaterThan">
      <formula>0.99</formula>
    </cfRule>
    <cfRule type="top10" dxfId="3653" priority="6798" percent="1" rank="10"/>
    <cfRule type="top10" dxfId="3652" priority="6799" rank="10"/>
    <cfRule type="cellIs" dxfId="3651" priority="6800" operator="lessThan">
      <formula>0.96</formula>
    </cfRule>
    <cfRule type="cellIs" dxfId="3650" priority="6801" operator="between">
      <formula>0.95</formula>
      <formula>1</formula>
    </cfRule>
    <cfRule type="cellIs" dxfId="3649" priority="6802" operator="between">
      <formula>0.95</formula>
      <formula>1</formula>
    </cfRule>
    <cfRule type="top10" dxfId="3648" priority="6803" percent="1" rank="10"/>
    <cfRule type="top10" dxfId="3647" priority="6804" percent="1" rank="10"/>
    <cfRule type="cellIs" dxfId="3646" priority="6805" operator="lessThan">
      <formula>0.96</formula>
    </cfRule>
    <cfRule type="top10" dxfId="3645" priority="6806" percent="1" rank="10"/>
  </conditionalFormatting>
  <conditionalFormatting sqref="L83:L84">
    <cfRule type="top10" dxfId="3644" priority="6807" percent="1" rank="10"/>
  </conditionalFormatting>
  <conditionalFormatting sqref="L83:L84">
    <cfRule type="top10" dxfId="3643" priority="6808" rank="10"/>
    <cfRule type="top10" dxfId="3642" priority="6809" percent="1" rank="10"/>
  </conditionalFormatting>
  <conditionalFormatting sqref="L83:L84">
    <cfRule type="top10" dxfId="3641" priority="6810" percent="1" rank="10"/>
    <cfRule type="cellIs" dxfId="3640" priority="6811" operator="lessThan">
      <formula>0.96</formula>
    </cfRule>
    <cfRule type="top10" dxfId="3639" priority="6812" rank="10"/>
    <cfRule type="top10" dxfId="3638" priority="6813" percent="1" rank="10"/>
  </conditionalFormatting>
  <conditionalFormatting sqref="L83:L84">
    <cfRule type="top10" dxfId="3637" priority="6814" percent="1" rank="10"/>
    <cfRule type="cellIs" dxfId="3636" priority="6815" operator="between">
      <formula>0.95</formula>
      <formula>1</formula>
    </cfRule>
    <cfRule type="top10" dxfId="3635" priority="6816" percent="1" rank="10"/>
    <cfRule type="cellIs" dxfId="3634" priority="6817" operator="lessThan">
      <formula>0.96</formula>
    </cfRule>
    <cfRule type="top10" dxfId="3633" priority="6818" rank="10"/>
    <cfRule type="top10" dxfId="3632" priority="6819" percent="1" rank="10"/>
  </conditionalFormatting>
  <conditionalFormatting sqref="L83:L84">
    <cfRule type="cellIs" dxfId="3631" priority="6820" operator="between">
      <formula>0.95</formula>
      <formula>1</formula>
    </cfRule>
    <cfRule type="top10" dxfId="3630" priority="6821" percent="1" rank="10"/>
    <cfRule type="cellIs" dxfId="3629" priority="6822" operator="lessThan">
      <formula>0.96</formula>
    </cfRule>
    <cfRule type="top10" dxfId="3628" priority="6823" rank="10"/>
    <cfRule type="top10" dxfId="3627" priority="6824" percent="1" rank="10"/>
  </conditionalFormatting>
  <conditionalFormatting sqref="L83:L84">
    <cfRule type="top10" dxfId="3626" priority="6825" percent="1" rank="10"/>
    <cfRule type="top10" dxfId="3625" priority="6826" percent="1" rank="10"/>
    <cfRule type="cellIs" dxfId="3624" priority="6827" operator="between">
      <formula>0.95</formula>
      <formula>1</formula>
    </cfRule>
    <cfRule type="top10" dxfId="3623" priority="6828" rank="10"/>
    <cfRule type="top10" dxfId="3622" priority="6829" rank="10"/>
    <cfRule type="cellIs" dxfId="3621" priority="6830" operator="lessThan">
      <formula>0.99</formula>
    </cfRule>
    <cfRule type="top10" dxfId="3620" priority="6831" rank="10"/>
    <cfRule type="cellIs" dxfId="3619" priority="6832" operator="greaterThan">
      <formula>0.99</formula>
    </cfRule>
    <cfRule type="top10" dxfId="3618" priority="6833" percent="1" rank="10"/>
    <cfRule type="top10" dxfId="3617" priority="6834" rank="10"/>
    <cfRule type="cellIs" dxfId="3616" priority="6835" operator="lessThan">
      <formula>0.96</formula>
    </cfRule>
    <cfRule type="cellIs" dxfId="3615" priority="6836" operator="between">
      <formula>0.95</formula>
      <formula>1</formula>
    </cfRule>
    <cfRule type="cellIs" dxfId="3614" priority="6837" operator="between">
      <formula>0.95</formula>
      <formula>1</formula>
    </cfRule>
    <cfRule type="top10" dxfId="3613" priority="6838" percent="1" rank="10"/>
    <cfRule type="top10" dxfId="3612" priority="6839" percent="1" rank="10"/>
    <cfRule type="cellIs" dxfId="3611" priority="6840" operator="lessThan">
      <formula>0.96</formula>
    </cfRule>
    <cfRule type="top10" dxfId="3610" priority="6841" percent="1" rank="10"/>
  </conditionalFormatting>
  <conditionalFormatting sqref="L83:L84">
    <cfRule type="top10" dxfId="3609" priority="6842" percent="1" rank="10"/>
    <cfRule type="top10" dxfId="3608" priority="6843" percent="1" rank="10"/>
  </conditionalFormatting>
  <conditionalFormatting sqref="L83:L84">
    <cfRule type="cellIs" dxfId="3607" priority="6844" operator="between">
      <formula>0.95</formula>
      <formula>1</formula>
    </cfRule>
    <cfRule type="cellIs" dxfId="3606" priority="6845" operator="between">
      <formula>0.95</formula>
      <formula>1</formula>
    </cfRule>
    <cfRule type="top10" dxfId="3605" priority="6846" percent="1" rank="10"/>
    <cfRule type="cellIs" dxfId="3604" priority="6847" operator="lessThan">
      <formula>0.96</formula>
    </cfRule>
    <cfRule type="top10" dxfId="3603" priority="6848" rank="10"/>
    <cfRule type="top10" dxfId="3602" priority="6849" percent="1" rank="10"/>
  </conditionalFormatting>
  <conditionalFormatting sqref="L83:L84">
    <cfRule type="top10" dxfId="3601" priority="6850" percent="1" rank="10"/>
    <cfRule type="cellIs" dxfId="3600" priority="6851" operator="greaterThan">
      <formula>0.99</formula>
    </cfRule>
    <cfRule type="top10" dxfId="3599" priority="6852" rank="10"/>
    <cfRule type="top10" dxfId="3598" priority="6853" rank="10"/>
    <cfRule type="cellIs" dxfId="3597" priority="6854" operator="lessThan">
      <formula>0.99</formula>
    </cfRule>
    <cfRule type="top10" dxfId="3596" priority="6855" rank="10"/>
    <cfRule type="cellIs" dxfId="3595" priority="6856" operator="greaterThan">
      <formula>0.99</formula>
    </cfRule>
    <cfRule type="top10" dxfId="3594" priority="6857" percent="1" rank="10"/>
    <cfRule type="top10" dxfId="3593" priority="6858" rank="10"/>
    <cfRule type="cellIs" dxfId="3592" priority="6859" operator="lessThan">
      <formula>0.96</formula>
    </cfRule>
    <cfRule type="cellIs" dxfId="3591" priority="6860" operator="between">
      <formula>0.95</formula>
      <formula>1</formula>
    </cfRule>
    <cfRule type="cellIs" dxfId="3590" priority="6861" operator="between">
      <formula>0.95</formula>
      <formula>1</formula>
    </cfRule>
    <cfRule type="top10" dxfId="3589" priority="6862" percent="1" rank="10"/>
    <cfRule type="top10" dxfId="3588" priority="6863" percent="1" rank="10"/>
    <cfRule type="cellIs" dxfId="3587" priority="6864" operator="lessThan">
      <formula>0.96</formula>
    </cfRule>
    <cfRule type="top10" dxfId="3586" priority="6865" percent="1" rank="10"/>
  </conditionalFormatting>
  <conditionalFormatting sqref="L83:L84">
    <cfRule type="top10" dxfId="3585" priority="6866" percent="1" rank="10"/>
    <cfRule type="cellIs" dxfId="3584" priority="6867" operator="between">
      <formula>0.95</formula>
      <formula>1</formula>
    </cfRule>
    <cfRule type="top10" dxfId="3583" priority="6868" rank="10"/>
    <cfRule type="top10" dxfId="3582" priority="6869" rank="10"/>
    <cfRule type="cellIs" dxfId="3581" priority="6870" operator="lessThan">
      <formula>0.99</formula>
    </cfRule>
    <cfRule type="top10" dxfId="3580" priority="6871" rank="10"/>
    <cfRule type="cellIs" dxfId="3579" priority="6872" operator="greaterThan">
      <formula>0.99</formula>
    </cfRule>
    <cfRule type="top10" dxfId="3578" priority="6873" percent="1" rank="10"/>
    <cfRule type="top10" dxfId="3577" priority="6874" rank="10"/>
    <cfRule type="cellIs" dxfId="3576" priority="6875" operator="lessThan">
      <formula>0.96</formula>
    </cfRule>
    <cfRule type="cellIs" dxfId="3575" priority="6876" operator="between">
      <formula>0.95</formula>
      <formula>1</formula>
    </cfRule>
    <cfRule type="cellIs" dxfId="3574" priority="6877" operator="between">
      <formula>0.95</formula>
      <formula>1</formula>
    </cfRule>
    <cfRule type="top10" dxfId="3573" priority="6878" percent="1" rank="10"/>
    <cfRule type="top10" dxfId="3572" priority="6879" percent="1" rank="10"/>
    <cfRule type="cellIs" dxfId="3571" priority="6880" operator="lessThan">
      <formula>0.96</formula>
    </cfRule>
    <cfRule type="top10" dxfId="3570" priority="6881" percent="1" rank="10"/>
  </conditionalFormatting>
  <conditionalFormatting sqref="L123 L111:L112">
    <cfRule type="cellIs" dxfId="3569" priority="2226" operator="greaterThan">
      <formula>0.99</formula>
    </cfRule>
    <cfRule type="cellIs" dxfId="3568" priority="2227" operator="between">
      <formula>0.95</formula>
      <formula>1</formula>
    </cfRule>
    <cfRule type="cellIs" dxfId="3567" priority="2228" operator="lessThan">
      <formula>0.96</formula>
    </cfRule>
    <cfRule type="cellIs" dxfId="3566" priority="2229" operator="greaterThan">
      <formula>0.99</formula>
    </cfRule>
    <cfRule type="cellIs" dxfId="3565" priority="2230" operator="between">
      <formula>0.95</formula>
      <formula>1</formula>
    </cfRule>
    <cfRule type="cellIs" dxfId="3564" priority="2231" operator="lessThan">
      <formula>0.96</formula>
    </cfRule>
    <cfRule type="cellIs" dxfId="3563" priority="2232" operator="greaterThan">
      <formula>0.99</formula>
    </cfRule>
    <cfRule type="cellIs" dxfId="3562" priority="2233" operator="between">
      <formula>0.95</formula>
      <formula>1</formula>
    </cfRule>
    <cfRule type="cellIs" dxfId="3561" priority="2234" operator="greaterThan">
      <formula>0.99</formula>
    </cfRule>
    <cfRule type="cellIs" dxfId="3560" priority="2235" operator="between">
      <formula>0.95</formula>
      <formula>1</formula>
    </cfRule>
    <cfRule type="cellIs" dxfId="3559" priority="2236" operator="lessThan">
      <formula>0.96</formula>
    </cfRule>
    <cfRule type="cellIs" dxfId="3558" priority="2237" operator="lessThan">
      <formula>0</formula>
    </cfRule>
    <cfRule type="cellIs" dxfId="3557" priority="2238" operator="greaterThan">
      <formula>0.99</formula>
    </cfRule>
    <cfRule type="cellIs" dxfId="3556" priority="2239" operator="between">
      <formula>0.95</formula>
      <formula>1</formula>
    </cfRule>
    <cfRule type="cellIs" dxfId="3555" priority="2240" operator="lessThan">
      <formula>0.96</formula>
    </cfRule>
    <cfRule type="cellIs" dxfId="3554" priority="2241" operator="greaterThan">
      <formula>0.99</formula>
    </cfRule>
    <cfRule type="cellIs" dxfId="3553" priority="2242" operator="between">
      <formula>0.95</formula>
      <formula>1</formula>
    </cfRule>
    <cfRule type="cellIs" dxfId="3552" priority="2243" operator="lessThan">
      <formula>0.96</formula>
    </cfRule>
    <cfRule type="cellIs" dxfId="3551" priority="2244" operator="greaterThan">
      <formula>0.99</formula>
    </cfRule>
    <cfRule type="cellIs" dxfId="3550" priority="2245" operator="between">
      <formula>0.95</formula>
      <formula>1</formula>
    </cfRule>
    <cfRule type="cellIs" dxfId="3549" priority="2246" operator="lessThan">
      <formula>0.96</formula>
    </cfRule>
    <cfRule type="cellIs" dxfId="3548" priority="2247" operator="lessThan">
      <formula>0.96</formula>
    </cfRule>
    <cfRule type="cellIs" dxfId="3547" priority="2248" operator="greaterThan">
      <formula>0.99</formula>
    </cfRule>
    <cfRule type="cellIs" dxfId="3546" priority="2249" operator="between">
      <formula>0.95</formula>
      <formula>1</formula>
    </cfRule>
    <cfRule type="cellIs" dxfId="3545" priority="2250" operator="lessThan">
      <formula>0.96</formula>
    </cfRule>
  </conditionalFormatting>
  <conditionalFormatting sqref="L123 L111:L112 L125:L126 L128:L129">
    <cfRule type="cellIs" dxfId="3544" priority="2223" operator="lessThan">
      <formula>0.96</formula>
    </cfRule>
    <cfRule type="cellIs" dxfId="3543" priority="2224" operator="between">
      <formula>0.95</formula>
      <formula>0.99</formula>
    </cfRule>
    <cfRule type="cellIs" dxfId="3542" priority="2225" operator="between">
      <formula>0.95</formula>
      <formula>1</formula>
    </cfRule>
  </conditionalFormatting>
  <conditionalFormatting sqref="L123 L111:L112 L125:L126 L128:L129">
    <cfRule type="cellIs" dxfId="3541" priority="2219" operator="greaterThan">
      <formula>0.99</formula>
    </cfRule>
    <cfRule type="cellIs" dxfId="3540" priority="2220" operator="between">
      <formula>0.95</formula>
      <formula>1</formula>
    </cfRule>
    <cfRule type="cellIs" dxfId="3539" priority="2221" operator="between">
      <formula>0.95</formula>
      <formula>1</formula>
    </cfRule>
    <cfRule type="cellIs" dxfId="3538" priority="2222" operator="lessThan">
      <formula>0.95</formula>
    </cfRule>
  </conditionalFormatting>
  <conditionalFormatting sqref="L123 L111:L112 L125:L126 L128:L129">
    <cfRule type="cellIs" dxfId="3537" priority="2214" operator="greaterThan">
      <formula>0.99</formula>
    </cfRule>
    <cfRule type="cellIs" dxfId="3536" priority="2215" operator="between">
      <formula>0.95</formula>
      <formula>1</formula>
    </cfRule>
    <cfRule type="cellIs" dxfId="3535" priority="2216" operator="lessThan">
      <formula>0.95</formula>
    </cfRule>
    <cfRule type="cellIs" dxfId="3534" priority="2217" operator="lessThan">
      <formula>0.95</formula>
    </cfRule>
    <cfRule type="cellIs" dxfId="3533" priority="2218" operator="lessThan">
      <formula>0.95</formula>
    </cfRule>
  </conditionalFormatting>
  <conditionalFormatting sqref="L123 L111:L112 L125:L126 L128:L129">
    <cfRule type="cellIs" dxfId="3532" priority="2208" operator="greaterThan">
      <formula>0.99</formula>
    </cfRule>
    <cfRule type="cellIs" dxfId="3531" priority="2209" operator="between">
      <formula>0.95</formula>
      <formula>1</formula>
    </cfRule>
    <cfRule type="cellIs" dxfId="3530" priority="2210" operator="lessThan">
      <formula>0.96</formula>
    </cfRule>
    <cfRule type="cellIs" dxfId="3529" priority="2211" operator="greaterThan">
      <formula>0.99</formula>
    </cfRule>
    <cfRule type="cellIs" dxfId="3528" priority="2212" operator="between">
      <formula>0.95</formula>
      <formula>1</formula>
    </cfRule>
    <cfRule type="cellIs" dxfId="3527" priority="2213" operator="greaterThan">
      <formula>0.99</formula>
    </cfRule>
  </conditionalFormatting>
  <conditionalFormatting sqref="L123 L111:L112 L125:L126 L128:L129">
    <cfRule type="cellIs" dxfId="3526" priority="2205" operator="greaterThan">
      <formula>0.99</formula>
    </cfRule>
    <cfRule type="cellIs" dxfId="3525" priority="2206" operator="between">
      <formula>0.95</formula>
      <formula>0.99</formula>
    </cfRule>
    <cfRule type="cellIs" dxfId="3524" priority="2207" operator="greaterThan">
      <formula>0.96</formula>
    </cfRule>
  </conditionalFormatting>
  <conditionalFormatting sqref="L123 L111:L112 L125:L126 L128:L129">
    <cfRule type="cellIs" dxfId="3523" priority="2195" operator="greaterThan">
      <formula>0.99</formula>
    </cfRule>
    <cfRule type="cellIs" dxfId="3522" priority="2196" operator="greaterThan">
      <formula>0.99</formula>
    </cfRule>
    <cfRule type="cellIs" dxfId="3521" priority="2197" operator="between">
      <formula>0.95</formula>
      <formula>1</formula>
    </cfRule>
    <cfRule type="cellIs" dxfId="3520" priority="2198" operator="lessThan">
      <formula>0.96</formula>
    </cfRule>
    <cfRule type="cellIs" dxfId="3519" priority="2199" operator="greaterThan">
      <formula>0.99</formula>
    </cfRule>
    <cfRule type="cellIs" dxfId="3518" priority="2200" operator="between">
      <formula>0.95</formula>
      <formula>1</formula>
    </cfRule>
    <cfRule type="cellIs" dxfId="3517" priority="2201" operator="lessThan">
      <formula>0.96</formula>
    </cfRule>
    <cfRule type="cellIs" dxfId="3516" priority="2202" operator="greaterThan">
      <formula>0.99</formula>
    </cfRule>
    <cfRule type="cellIs" dxfId="3515" priority="2203" operator="between">
      <formula>0.95</formula>
      <formula>1</formula>
    </cfRule>
    <cfRule type="cellIs" dxfId="3514" priority="2204" operator="lessThan">
      <formula>0.96</formula>
    </cfRule>
  </conditionalFormatting>
  <conditionalFormatting sqref="L123 L111:L112 L125:L126 L128:L129">
    <cfRule type="cellIs" dxfId="3513" priority="2190" operator="greaterThan">
      <formula>0.99</formula>
    </cfRule>
    <cfRule type="cellIs" dxfId="3512" priority="2191" operator="between">
      <formula>0.95</formula>
      <formula>1</formula>
    </cfRule>
    <cfRule type="cellIs" dxfId="3511" priority="2192" operator="lessThan">
      <formula>0.96</formula>
    </cfRule>
    <cfRule type="cellIs" dxfId="3510" priority="2193" operator="greaterThan">
      <formula>0.99</formula>
    </cfRule>
    <cfRule type="cellIs" dxfId="3509" priority="2194" operator="between">
      <formula>0.95</formula>
      <formula>1</formula>
    </cfRule>
  </conditionalFormatting>
  <conditionalFormatting sqref="L123 L111:L112 L125:L126 L128:L129">
    <cfRule type="cellIs" dxfId="3508" priority="2187" operator="greaterThan">
      <formula>0.99</formula>
    </cfRule>
    <cfRule type="cellIs" dxfId="3507" priority="2188" operator="between">
      <formula>0.95</formula>
      <formula>1</formula>
    </cfRule>
    <cfRule type="cellIs" dxfId="3506" priority="2189" operator="greaterThan">
      <formula>0.99</formula>
    </cfRule>
  </conditionalFormatting>
  <conditionalFormatting sqref="L123 L111:L112 L125:L126 L128:L129">
    <cfRule type="cellIs" dxfId="3505" priority="2179" operator="greaterThan">
      <formula>0.99</formula>
    </cfRule>
    <cfRule type="cellIs" dxfId="3504" priority="2180" operator="between">
      <formula>0.95</formula>
      <formula>1</formula>
    </cfRule>
    <cfRule type="cellIs" dxfId="3503" priority="2181" operator="lessThan">
      <formula>0.96</formula>
    </cfRule>
    <cfRule type="cellIs" dxfId="3502" priority="2182" operator="lessThan">
      <formula>0.96</formula>
    </cfRule>
    <cfRule type="cellIs" dxfId="3501" priority="2183" operator="greaterThan">
      <formula>0.99</formula>
    </cfRule>
    <cfRule type="cellIs" dxfId="3500" priority="2184" operator="greaterThan">
      <formula>0.99</formula>
    </cfRule>
    <cfRule type="cellIs" dxfId="3499" priority="2185" operator="between">
      <formula>0.95</formula>
      <formula>1</formula>
    </cfRule>
    <cfRule type="cellIs" dxfId="3498" priority="2186" operator="lessThan">
      <formula>0.96</formula>
    </cfRule>
  </conditionalFormatting>
  <conditionalFormatting sqref="L123 L111:L112 L125:L126 L128:L129">
    <cfRule type="cellIs" dxfId="3497" priority="2175" operator="lessThan">
      <formula>0.96</formula>
    </cfRule>
    <cfRule type="cellIs" dxfId="3496" priority="2176" operator="between">
      <formula>0.95</formula>
      <formula>0.99</formula>
    </cfRule>
    <cfRule type="cellIs" dxfId="3495" priority="2177" operator="between">
      <formula>0.95</formula>
      <formula>1</formula>
    </cfRule>
    <cfRule type="cellIs" dxfId="3494" priority="2178" operator="between">
      <formula>0.95</formula>
      <formula>0.99</formula>
    </cfRule>
  </conditionalFormatting>
  <conditionalFormatting sqref="L123 L111:L112 L125:L126 L128:L129">
    <cfRule type="cellIs" dxfId="3493" priority="2171" operator="greaterThan">
      <formula>0.99</formula>
    </cfRule>
    <cfRule type="cellIs" dxfId="3492" priority="2172" operator="between">
      <formula>0.95</formula>
      <formula>1</formula>
    </cfRule>
    <cfRule type="cellIs" dxfId="3491" priority="2173" operator="lessThan">
      <formula>0.96</formula>
    </cfRule>
    <cfRule type="cellIs" dxfId="3490" priority="2174" operator="lessThan">
      <formula>0.95</formula>
    </cfRule>
  </conditionalFormatting>
  <conditionalFormatting sqref="L123 L111:L112 L125:L126 L128:L129">
    <cfRule type="cellIs" dxfId="3489" priority="2167" operator="greaterThan">
      <formula>0.99</formula>
    </cfRule>
    <cfRule type="cellIs" dxfId="3488" priority="2168" operator="between">
      <formula>0.95</formula>
      <formula>1</formula>
    </cfRule>
    <cfRule type="cellIs" dxfId="3487" priority="2169" operator="lessThan">
      <formula>0.96</formula>
    </cfRule>
    <cfRule type="cellIs" dxfId="3486" priority="2170" operator="lessThan">
      <formula>0.96</formula>
    </cfRule>
  </conditionalFormatting>
  <conditionalFormatting sqref="L123 L111:L112 L125:L126 L128:L129">
    <cfRule type="cellIs" dxfId="3485" priority="2158" operator="greaterThan">
      <formula>0.99</formula>
    </cfRule>
    <cfRule type="cellIs" dxfId="3484" priority="2159" operator="between">
      <formula>0.95</formula>
      <formula>1</formula>
    </cfRule>
    <cfRule type="cellIs" dxfId="3483" priority="2160" operator="lessThan">
      <formula>0.96</formula>
    </cfRule>
    <cfRule type="cellIs" dxfId="3482" priority="2161" operator="greaterThan">
      <formula>0.99</formula>
    </cfRule>
    <cfRule type="cellIs" dxfId="3481" priority="2162" operator="between">
      <formula>0.95</formula>
      <formula>1</formula>
    </cfRule>
    <cfRule type="cellIs" dxfId="3480" priority="2163" operator="between">
      <formula>0.95</formula>
      <formula>0</formula>
    </cfRule>
    <cfRule type="cellIs" dxfId="3479" priority="2164" operator="greaterThan">
      <formula>0.99</formula>
    </cfRule>
    <cfRule type="cellIs" dxfId="3478" priority="2165" operator="between">
      <formula>0.95</formula>
      <formula>1</formula>
    </cfRule>
    <cfRule type="cellIs" dxfId="3477" priority="2166" operator="lessThan">
      <formula>0.96</formula>
    </cfRule>
  </conditionalFormatting>
  <conditionalFormatting sqref="L122:L123 L111:L112 L125:L126 L128:L129">
    <cfRule type="cellIs" dxfId="3476" priority="2157" operator="between">
      <formula>0.95</formula>
      <formula>1</formula>
    </cfRule>
  </conditionalFormatting>
  <conditionalFormatting sqref="L123 L111:L112 L125:L126 L128:L129">
    <cfRule type="cellIs" dxfId="3475" priority="2154" operator="greaterThan">
      <formula>0.95</formula>
    </cfRule>
    <cfRule type="cellIs" dxfId="3474" priority="2155" operator="between">
      <formula>0.95</formula>
      <formula>1</formula>
    </cfRule>
    <cfRule type="cellIs" dxfId="3473" priority="2156" operator="lessThan">
      <formula>0.96</formula>
    </cfRule>
  </conditionalFormatting>
  <conditionalFormatting sqref="L123 L111:L112 L125:L126 L128:L129">
    <cfRule type="cellIs" dxfId="3472" priority="2153" operator="greaterThan">
      <formula>0.99</formula>
    </cfRule>
  </conditionalFormatting>
  <conditionalFormatting sqref="L123 L111:L112 L125:L126 L128:L129">
    <cfRule type="cellIs" dxfId="3471" priority="2147" operator="greaterThan">
      <formula>0.99</formula>
    </cfRule>
    <cfRule type="cellIs" dxfId="3470" priority="2148" operator="between">
      <formula>0.95</formula>
      <formula>1</formula>
    </cfRule>
    <cfRule type="cellIs" dxfId="3469" priority="2149" operator="lessThan">
      <formula>0.96</formula>
    </cfRule>
    <cfRule type="cellIs" dxfId="3468" priority="2150" operator="lessThan">
      <formula>0.96</formula>
    </cfRule>
    <cfRule type="cellIs" dxfId="3467" priority="2151" operator="between">
      <formula>0.95</formula>
      <formula>1</formula>
    </cfRule>
    <cfRule type="cellIs" dxfId="3466" priority="2152" operator="lessThan">
      <formula>0.96</formula>
    </cfRule>
  </conditionalFormatting>
  <conditionalFormatting sqref="L123 L111:L112 L125:L126 L128:L129">
    <cfRule type="cellIs" dxfId="3465" priority="2140" operator="lessThan">
      <formula>0.96</formula>
    </cfRule>
    <cfRule type="cellIs" dxfId="3464" priority="2141" operator="greaterThan">
      <formula>0.99</formula>
    </cfRule>
    <cfRule type="cellIs" dxfId="3463" priority="2142" operator="greaterThan">
      <formula>0.99</formula>
    </cfRule>
    <cfRule type="cellIs" dxfId="3462" priority="2143" operator="between">
      <formula>0.95</formula>
      <formula>1</formula>
    </cfRule>
    <cfRule type="cellIs" dxfId="3461" priority="2144" operator="greaterThan">
      <formula>0.99</formula>
    </cfRule>
    <cfRule type="cellIs" dxfId="3460" priority="2145" operator="between">
      <formula>0.95</formula>
      <formula>1</formula>
    </cfRule>
    <cfRule type="cellIs" dxfId="3459" priority="2146" operator="lessThan">
      <formula>0.96</formula>
    </cfRule>
  </conditionalFormatting>
  <conditionalFormatting sqref="L117:L118 L111:L114 L125:L126 L120:L123 L128:L129 L132:L133">
    <cfRule type="cellIs" dxfId="3458" priority="2138" operator="lessThan">
      <formula>0.96</formula>
    </cfRule>
    <cfRule type="cellIs" dxfId="3457" priority="2139" operator="lessThan">
      <formula>0.96</formula>
    </cfRule>
  </conditionalFormatting>
  <conditionalFormatting sqref="L123 L111:L112 L125:L126 L128:L129">
    <cfRule type="cellIs" dxfId="3456" priority="2131" operator="lessThan">
      <formula>0.96</formula>
    </cfRule>
    <cfRule type="cellIs" dxfId="3455" priority="2132" operator="greaterThan">
      <formula>0.99</formula>
    </cfRule>
    <cfRule type="cellIs" dxfId="3454" priority="2133" operator="between">
      <formula>0.95</formula>
      <formula>1</formula>
    </cfRule>
    <cfRule type="cellIs" dxfId="3453" priority="2134" operator="lessThan">
      <formula>0.96</formula>
    </cfRule>
    <cfRule type="cellIs" dxfId="3452" priority="2135" operator="greaterThan">
      <formula>0.99</formula>
    </cfRule>
    <cfRule type="cellIs" dxfId="3451" priority="2136" operator="between">
      <formula>0.95</formula>
      <formula>1</formula>
    </cfRule>
    <cfRule type="cellIs" dxfId="3450" priority="2137" operator="lessThan">
      <formula>0.96</formula>
    </cfRule>
  </conditionalFormatting>
  <conditionalFormatting sqref="L123 L111:L112 L125:L126 L128:L129">
    <cfRule type="cellIs" dxfId="3449" priority="2127" operator="between">
      <formula>0.95</formula>
      <formula>1</formula>
    </cfRule>
    <cfRule type="cellIs" dxfId="3448" priority="2128" operator="greaterThan">
      <formula>0.99</formula>
    </cfRule>
    <cfRule type="cellIs" dxfId="3447" priority="2129" operator="between">
      <formula>0.95</formula>
      <formula>1</formula>
    </cfRule>
    <cfRule type="cellIs" dxfId="3446" priority="2130" operator="lessThan">
      <formula>0.96</formula>
    </cfRule>
  </conditionalFormatting>
  <conditionalFormatting sqref="L123 L111:L112 L125:L126 L128:L129">
    <cfRule type="cellIs" dxfId="3445" priority="2124" operator="greaterThan">
      <formula>0.99</formula>
    </cfRule>
    <cfRule type="cellIs" dxfId="3444" priority="2125" operator="greaterThan">
      <formula>0.99</formula>
    </cfRule>
    <cfRule type="cellIs" dxfId="3443" priority="2126" operator="lessThan">
      <formula>0.96</formula>
    </cfRule>
  </conditionalFormatting>
  <conditionalFormatting sqref="L123 L111:L112 L125:L126 L128:L129">
    <cfRule type="cellIs" dxfId="3442" priority="2123" operator="between">
      <formula>0.99</formula>
      <formula>1</formula>
    </cfRule>
  </conditionalFormatting>
  <conditionalFormatting sqref="L123 L111:L112 L125:L126 L128:L129">
    <cfRule type="cellIs" dxfId="3441" priority="2121" operator="greaterThan">
      <formula>0</formula>
    </cfRule>
    <cfRule type="cellIs" dxfId="3440" priority="2122" operator="lessThan">
      <formula>0</formula>
    </cfRule>
  </conditionalFormatting>
  <conditionalFormatting sqref="L123 L111:L112 L125:L126 L128:L129">
    <cfRule type="cellIs" dxfId="3439" priority="2119" operator="greaterThan">
      <formula>0.99</formula>
    </cfRule>
    <cfRule type="cellIs" dxfId="3438" priority="2120" operator="greaterThan">
      <formula>0.99</formula>
    </cfRule>
  </conditionalFormatting>
  <conditionalFormatting sqref="L123 L111:L112 L125:L126 L128:L129">
    <cfRule type="cellIs" dxfId="3437" priority="2111" operator="greaterThan">
      <formula>0.99</formula>
    </cfRule>
    <cfRule type="cellIs" dxfId="3436" priority="2112" operator="between">
      <formula>0.95</formula>
      <formula>1</formula>
    </cfRule>
    <cfRule type="cellIs" dxfId="3435" priority="2113" operator="greaterThan">
      <formula>0.99</formula>
    </cfRule>
    <cfRule type="cellIs" dxfId="3434" priority="2114" operator="between">
      <formula>0.95</formula>
      <formula>1</formula>
    </cfRule>
    <cfRule type="cellIs" dxfId="3433" priority="2115" operator="lessThan">
      <formula>0.96</formula>
    </cfRule>
    <cfRule type="cellIs" dxfId="3432" priority="2116" operator="greaterThan">
      <formula>0.99</formula>
    </cfRule>
    <cfRule type="cellIs" dxfId="3431" priority="2117" operator="between">
      <formula>0.95</formula>
      <formula>1</formula>
    </cfRule>
    <cfRule type="cellIs" dxfId="3430" priority="2118" operator="lessThan">
      <formula>0.96</formula>
    </cfRule>
  </conditionalFormatting>
  <conditionalFormatting sqref="L123 L111:L112 L125:L126 L128:L129">
    <cfRule type="cellIs" dxfId="3429" priority="2109" operator="between">
      <formula>0.95</formula>
      <formula>1</formula>
    </cfRule>
    <cfRule type="cellIs" dxfId="3428" priority="2110" operator="lessThan">
      <formula>0.96</formula>
    </cfRule>
  </conditionalFormatting>
  <conditionalFormatting sqref="L123 L111:L112 L125:L126 L128:L129">
    <cfRule type="cellIs" dxfId="3427" priority="2102" operator="greaterThan">
      <formula>0.99</formula>
    </cfRule>
    <cfRule type="cellIs" dxfId="3426" priority="2103" operator="greaterThan">
      <formula>0.99</formula>
    </cfRule>
    <cfRule type="cellIs" dxfId="3425" priority="2104" operator="between">
      <formula>0.95</formula>
      <formula>1</formula>
    </cfRule>
    <cfRule type="cellIs" dxfId="3424" priority="2105" operator="lessThan">
      <formula>0.96</formula>
    </cfRule>
    <cfRule type="cellIs" dxfId="3423" priority="2106" operator="greaterThan">
      <formula>0.99</formula>
    </cfRule>
    <cfRule type="cellIs" dxfId="3422" priority="2107" operator="between">
      <formula>0.95</formula>
      <formula>1</formula>
    </cfRule>
    <cfRule type="cellIs" dxfId="3421" priority="2108" operator="lessThan">
      <formula>0.96</formula>
    </cfRule>
  </conditionalFormatting>
  <conditionalFormatting sqref="L123 L111:L112 L125:L126 L128:L129">
    <cfRule type="cellIs" dxfId="3420" priority="2094" operator="greaterThan">
      <formula>0.99</formula>
    </cfRule>
    <cfRule type="cellIs" dxfId="3419" priority="2095" operator="between">
      <formula>0.95</formula>
      <formula>1</formula>
    </cfRule>
    <cfRule type="cellIs" dxfId="3418" priority="2096" operator="lessThan">
      <formula>0.96</formula>
    </cfRule>
    <cfRule type="cellIs" dxfId="3417" priority="2097" operator="lessThan">
      <formula>0.96</formula>
    </cfRule>
    <cfRule type="cellIs" dxfId="3416" priority="2098" operator="greaterThan">
      <formula>0.99</formula>
    </cfRule>
    <cfRule type="cellIs" dxfId="3415" priority="2099" operator="between">
      <formula>0.95</formula>
      <formula>1</formula>
    </cfRule>
    <cfRule type="cellIs" dxfId="3414" priority="2100" operator="lessThan">
      <formula>0.96</formula>
    </cfRule>
    <cfRule type="cellIs" dxfId="3413" priority="2101" operator="greaterThan">
      <formula>0.99</formula>
    </cfRule>
  </conditionalFormatting>
  <conditionalFormatting sqref="L123 L111:L112 L125:L126 L128:L129">
    <cfRule type="cellIs" dxfId="3412" priority="2090" operator="greaterThan">
      <formula>0.99</formula>
    </cfRule>
    <cfRule type="cellIs" dxfId="3411" priority="2091" operator="greaterThan">
      <formula>0.99</formula>
    </cfRule>
    <cfRule type="cellIs" dxfId="3410" priority="2092" operator="between">
      <formula>0.95</formula>
      <formula>1</formula>
    </cfRule>
    <cfRule type="cellIs" dxfId="3409" priority="2093" operator="lessThan">
      <formula>0.96</formula>
    </cfRule>
  </conditionalFormatting>
  <conditionalFormatting sqref="L122:L123 L111:L112 L125:L126 L128:L129">
    <cfRule type="cellIs" dxfId="3408" priority="1801" operator="greaterThan">
      <formula>0.99</formula>
    </cfRule>
    <cfRule type="cellIs" dxfId="3407" priority="2089" operator="greaterThan">
      <formula>0.99</formula>
    </cfRule>
  </conditionalFormatting>
  <conditionalFormatting sqref="L123 L111:L112 L125:L126 L128:L129">
    <cfRule type="cellIs" dxfId="3406" priority="2085" operator="greaterThan">
      <formula>0.99</formula>
    </cfRule>
    <cfRule type="cellIs" dxfId="3405" priority="2086" operator="between">
      <formula>0.95</formula>
      <formula>1</formula>
    </cfRule>
    <cfRule type="cellIs" dxfId="3404" priority="2087" operator="lessThan">
      <formula>0.96</formula>
    </cfRule>
    <cfRule type="cellIs" dxfId="3403" priority="2088" operator="greaterThan">
      <formula>0.96</formula>
    </cfRule>
  </conditionalFormatting>
  <conditionalFormatting sqref="L123 L111:L112 L125:L126 L128:L129">
    <cfRule type="cellIs" dxfId="3402" priority="2078" operator="greaterThan">
      <formula>0.99</formula>
    </cfRule>
    <cfRule type="cellIs" dxfId="3401" priority="2079" operator="between">
      <formula>0.95</formula>
      <formula>1</formula>
    </cfRule>
    <cfRule type="cellIs" dxfId="3400" priority="2080" operator="lessThan">
      <formula>0.96</formula>
    </cfRule>
    <cfRule type="cellIs" dxfId="3399" priority="2081" operator="lessThan">
      <formula>0.96</formula>
    </cfRule>
    <cfRule type="cellIs" dxfId="3398" priority="2082" operator="greaterThan">
      <formula>0.99</formula>
    </cfRule>
    <cfRule type="cellIs" dxfId="3397" priority="2083" operator="between">
      <formula>0.95</formula>
      <formula>1</formula>
    </cfRule>
    <cfRule type="cellIs" dxfId="3396" priority="2084" operator="lessThan">
      <formula>0.96</formula>
    </cfRule>
  </conditionalFormatting>
  <conditionalFormatting sqref="L123 L111:L112 L125:L126 L128:L129">
    <cfRule type="cellIs" dxfId="3395" priority="2073" operator="between">
      <formula>0.96</formula>
      <formula>1</formula>
    </cfRule>
    <cfRule type="cellIs" dxfId="3394" priority="2074" operator="lessThan">
      <formula>0.99</formula>
    </cfRule>
    <cfRule type="cellIs" dxfId="3393" priority="2075" operator="greaterThan">
      <formula>0.99</formula>
    </cfRule>
    <cfRule type="cellIs" dxfId="3392" priority="2076" operator="lessThan">
      <formula>0.99</formula>
    </cfRule>
    <cfRule type="cellIs" dxfId="3391" priority="2077" operator="greaterThan">
      <formula>0.99</formula>
    </cfRule>
  </conditionalFormatting>
  <conditionalFormatting sqref="L123 L111:L112 L125:L126 L128:L129">
    <cfRule type="cellIs" dxfId="3390" priority="2068" operator="between">
      <formula>0.95</formula>
      <formula>1</formula>
    </cfRule>
    <cfRule type="cellIs" dxfId="3389" priority="2069" operator="lessThan">
      <formula>0.96</formula>
    </cfRule>
    <cfRule type="cellIs" dxfId="3388" priority="2070" operator="greaterThan">
      <formula>0.99</formula>
    </cfRule>
    <cfRule type="cellIs" dxfId="3387" priority="2071" operator="between">
      <formula>0.95</formula>
      <formula>1</formula>
    </cfRule>
    <cfRule type="cellIs" dxfId="3386" priority="2072" operator="lessThan">
      <formula>0.96</formula>
    </cfRule>
  </conditionalFormatting>
  <conditionalFormatting sqref="L122:L123 L111:L112 L125:L126 L128:L129">
    <cfRule type="cellIs" dxfId="3385" priority="2062" operator="greaterThan">
      <formula>0.99</formula>
    </cfRule>
    <cfRule type="cellIs" dxfId="3384" priority="2063" operator="between">
      <formula>0.95</formula>
      <formula>1</formula>
    </cfRule>
    <cfRule type="cellIs" dxfId="3383" priority="2064" operator="lessThan">
      <formula>0.96</formula>
    </cfRule>
    <cfRule type="cellIs" dxfId="3382" priority="2065" operator="greaterThan">
      <formula>0.99</formula>
    </cfRule>
    <cfRule type="cellIs" dxfId="3381" priority="2066" operator="between">
      <formula>0.95</formula>
      <formula>1</formula>
    </cfRule>
    <cfRule type="cellIs" dxfId="3380" priority="2067" operator="lessThan">
      <formula>0.96</formula>
    </cfRule>
  </conditionalFormatting>
  <conditionalFormatting sqref="L122:L123 L111:L112 L125:L126 L128:L129">
    <cfRule type="cellIs" dxfId="3379" priority="2060" operator="greaterThan">
      <formula>0.99</formula>
    </cfRule>
    <cfRule type="cellIs" dxfId="3378" priority="2061" operator="between">
      <formula>0.95</formula>
      <formula>1</formula>
    </cfRule>
  </conditionalFormatting>
  <conditionalFormatting sqref="L125:L126 L128">
    <cfRule type="top10" dxfId="3377" priority="1813" rank="10"/>
    <cfRule type="cellIs" dxfId="3376" priority="1814" operator="greaterThan">
      <formula>100</formula>
    </cfRule>
    <cfRule type="cellIs" dxfId="3375" priority="1815" operator="greaterThan">
      <formula>1.03</formula>
    </cfRule>
    <cfRule type="cellIs" dxfId="3374" priority="1816" operator="greaterThan">
      <formula>1.03</formula>
    </cfRule>
    <cfRule type="cellIs" dxfId="3373" priority="2057" operator="lessThan">
      <formula>0.96</formula>
    </cfRule>
    <cfRule type="cellIs" dxfId="3372" priority="2058" operator="between">
      <formula>0.95</formula>
      <formula>0.99</formula>
    </cfRule>
    <cfRule type="cellIs" dxfId="3371" priority="2059" operator="between">
      <formula>0.95</formula>
      <formula>1</formula>
    </cfRule>
  </conditionalFormatting>
  <conditionalFormatting sqref="L125:L126 L128">
    <cfRule type="top10" dxfId="3370" priority="2031" rank="10"/>
    <cfRule type="cellIs" dxfId="3369" priority="2032" operator="greaterThan">
      <formula>0.99</formula>
    </cfRule>
    <cfRule type="cellIs" dxfId="3368" priority="2033" operator="between">
      <formula>0.95</formula>
      <formula>1</formula>
    </cfRule>
    <cfRule type="cellIs" dxfId="3367" priority="2034" operator="lessThan">
      <formula>0.96</formula>
    </cfRule>
    <cfRule type="cellIs" dxfId="3366" priority="2035" operator="greaterThan">
      <formula>0.99</formula>
    </cfRule>
    <cfRule type="cellIs" dxfId="3365" priority="2036" operator="between">
      <formula>0.95</formula>
      <formula>1</formula>
    </cfRule>
    <cfRule type="cellIs" dxfId="3364" priority="2037" operator="lessThan">
      <formula>0.96</formula>
    </cfRule>
    <cfRule type="cellIs" dxfId="3363" priority="2038" operator="greaterThan">
      <formula>0.99</formula>
    </cfRule>
    <cfRule type="cellIs" dxfId="3362" priority="2039" operator="between">
      <formula>0.95</formula>
      <formula>1</formula>
    </cfRule>
    <cfRule type="cellIs" dxfId="3361" priority="2040" operator="greaterThan">
      <formula>0.99</formula>
    </cfRule>
    <cfRule type="cellIs" dxfId="3360" priority="2041" operator="between">
      <formula>0.95</formula>
      <formula>1</formula>
    </cfRule>
    <cfRule type="cellIs" dxfId="3359" priority="2042" operator="lessThan">
      <formula>0.96</formula>
    </cfRule>
    <cfRule type="cellIs" dxfId="3358" priority="2043" operator="lessThan">
      <formula>0</formula>
    </cfRule>
    <cfRule type="cellIs" dxfId="3357" priority="2044" operator="greaterThan">
      <formula>0.99</formula>
    </cfRule>
    <cfRule type="cellIs" dxfId="3356" priority="2045" operator="between">
      <formula>0.95</formula>
      <formula>1</formula>
    </cfRule>
    <cfRule type="cellIs" dxfId="3355" priority="2046" operator="lessThan">
      <formula>0.96</formula>
    </cfRule>
    <cfRule type="cellIs" dxfId="3354" priority="2047" operator="greaterThan">
      <formula>0.99</formula>
    </cfRule>
    <cfRule type="cellIs" dxfId="3353" priority="2048" operator="between">
      <formula>0.95</formula>
      <formula>1</formula>
    </cfRule>
    <cfRule type="cellIs" dxfId="3352" priority="2049" operator="lessThan">
      <formula>0.96</formula>
    </cfRule>
    <cfRule type="cellIs" dxfId="3351" priority="2050" operator="greaterThan">
      <formula>0.99</formula>
    </cfRule>
    <cfRule type="cellIs" dxfId="3350" priority="2051" operator="between">
      <formula>0.95</formula>
      <formula>1</formula>
    </cfRule>
    <cfRule type="cellIs" dxfId="3349" priority="2052" operator="lessThan">
      <formula>0.96</formula>
    </cfRule>
    <cfRule type="cellIs" dxfId="3348" priority="2053" operator="lessThan">
      <formula>0.96</formula>
    </cfRule>
    <cfRule type="cellIs" dxfId="3347" priority="2054" operator="greaterThan">
      <formula>0.99</formula>
    </cfRule>
    <cfRule type="cellIs" dxfId="3346" priority="2055" operator="between">
      <formula>0.95</formula>
      <formula>1</formula>
    </cfRule>
    <cfRule type="cellIs" dxfId="3345" priority="2056" operator="lessThan">
      <formula>0.96</formula>
    </cfRule>
  </conditionalFormatting>
  <conditionalFormatting sqref="L125:L126 L128">
    <cfRule type="top10" dxfId="3344" priority="2025" rank="10"/>
    <cfRule type="cellIs" dxfId="3343" priority="2026" operator="greaterThan">
      <formula>0.99</formula>
    </cfRule>
    <cfRule type="top10" dxfId="3342" priority="2027" rank="10"/>
    <cfRule type="cellIs" dxfId="3341" priority="2028" operator="lessThan">
      <formula>0.96</formula>
    </cfRule>
    <cfRule type="top10" dxfId="3340" priority="2029" percent="1" rank="99"/>
    <cfRule type="cellIs" dxfId="3339" priority="2030" operator="lessThan">
      <formula>0.96</formula>
    </cfRule>
  </conditionalFormatting>
  <conditionalFormatting sqref="L125:L126 L128">
    <cfRule type="top10" dxfId="3338" priority="2024" rank="10"/>
  </conditionalFormatting>
  <conditionalFormatting sqref="L125:L126 L128">
    <cfRule type="cellIs" dxfId="3337" priority="2019" operator="greaterThan">
      <formula>0.99</formula>
    </cfRule>
    <cfRule type="cellIs" dxfId="3336" priority="2020" operator="between">
      <formula>0.95</formula>
      <formula>1</formula>
    </cfRule>
    <cfRule type="cellIs" dxfId="3335" priority="2021" operator="lessThan">
      <formula>0.96</formula>
    </cfRule>
    <cfRule type="cellIs" dxfId="3334" priority="2022" operator="lessThan">
      <formula>0.96</formula>
    </cfRule>
    <cfRule type="top10" dxfId="3333" priority="2023" percent="1" rank="10"/>
  </conditionalFormatting>
  <conditionalFormatting sqref="L125:L126 L128">
    <cfRule type="cellIs" dxfId="3332" priority="2010" operator="lessThan">
      <formula>1</formula>
    </cfRule>
    <cfRule type="cellIs" dxfId="3331" priority="2011" operator="between">
      <formula>0.95</formula>
      <formula>1</formula>
    </cfRule>
    <cfRule type="cellIs" dxfId="3330" priority="2012" operator="lessThan">
      <formula>0.96</formula>
    </cfRule>
    <cfRule type="cellIs" dxfId="3329" priority="2013" operator="between">
      <formula>0.95</formula>
      <formula>1</formula>
    </cfRule>
    <cfRule type="cellIs" dxfId="3328" priority="2014" operator="between">
      <formula>0.95</formula>
      <formula>1</formula>
    </cfRule>
    <cfRule type="top10" dxfId="3327" priority="2015" percent="1" rank="10"/>
    <cfRule type="top10" dxfId="3326" priority="2016" percent="1" rank="10"/>
    <cfRule type="cellIs" dxfId="3325" priority="2017" operator="lessThan">
      <formula>0.96</formula>
    </cfRule>
    <cfRule type="top10" dxfId="3324" priority="2018" percent="1" rank="10"/>
  </conditionalFormatting>
  <conditionalFormatting sqref="L125:L126 L128">
    <cfRule type="top10" dxfId="3323" priority="2007" percent="1" rank="10"/>
    <cfRule type="cellIs" dxfId="3322" priority="2008" operator="lessThan">
      <formula>0.96</formula>
    </cfRule>
    <cfRule type="top10" dxfId="3321" priority="2009" percent="1" rank="10"/>
  </conditionalFormatting>
  <conditionalFormatting sqref="L125:L126 L128">
    <cfRule type="top10" dxfId="3320" priority="2006" rank="10"/>
  </conditionalFormatting>
  <conditionalFormatting sqref="L125:L126 L128">
    <cfRule type="top10" dxfId="3319" priority="2003" rank="10"/>
    <cfRule type="top10" dxfId="3318" priority="2004" rank="10"/>
    <cfRule type="top10" dxfId="3317" priority="2005" rank="10"/>
  </conditionalFormatting>
  <conditionalFormatting sqref="L125:L126 L128">
    <cfRule type="cellIs" dxfId="3316" priority="1995" operator="between">
      <formula>0.95</formula>
      <formula>1</formula>
    </cfRule>
    <cfRule type="cellIs" dxfId="3315" priority="1996" operator="lessThan">
      <formula>0.96</formula>
    </cfRule>
    <cfRule type="cellIs" dxfId="3314" priority="1997" operator="between">
      <formula>0.95</formula>
      <formula>1</formula>
    </cfRule>
    <cfRule type="cellIs" dxfId="3313" priority="1998" operator="between">
      <formula>0.95</formula>
      <formula>1</formula>
    </cfRule>
    <cfRule type="top10" dxfId="3312" priority="1999" percent="1" rank="10"/>
    <cfRule type="top10" dxfId="3311" priority="2000" percent="1" rank="10"/>
    <cfRule type="cellIs" dxfId="3310" priority="2001" operator="lessThan">
      <formula>0.96</formula>
    </cfRule>
    <cfRule type="top10" dxfId="3309" priority="2002" percent="1" rank="10"/>
  </conditionalFormatting>
  <conditionalFormatting sqref="L125:L126 L128">
    <cfRule type="top10" dxfId="3308" priority="1986" rank="10"/>
    <cfRule type="top10" dxfId="3307" priority="1987" rank="10"/>
    <cfRule type="cellIs" dxfId="3306" priority="1988" operator="lessThan">
      <formula>0.96</formula>
    </cfRule>
    <cfRule type="cellIs" dxfId="3305" priority="1989" operator="between">
      <formula>0.95</formula>
      <formula>1</formula>
    </cfRule>
    <cfRule type="cellIs" dxfId="3304" priority="1990" operator="between">
      <formula>0.95</formula>
      <formula>1</formula>
    </cfRule>
    <cfRule type="top10" dxfId="3303" priority="1991" percent="1" rank="10"/>
    <cfRule type="top10" dxfId="3302" priority="1992" percent="1" rank="10"/>
    <cfRule type="cellIs" dxfId="3301" priority="1993" operator="lessThan">
      <formula>0.96</formula>
    </cfRule>
    <cfRule type="top10" dxfId="3300" priority="1994" percent="1" rank="10"/>
  </conditionalFormatting>
  <conditionalFormatting sqref="L125:L126 L128">
    <cfRule type="cellIs" dxfId="3299" priority="1979" operator="lessThan">
      <formula>0.96</formula>
    </cfRule>
    <cfRule type="cellIs" dxfId="3298" priority="1980" operator="between">
      <formula>0.95</formula>
      <formula>1</formula>
    </cfRule>
    <cfRule type="cellIs" dxfId="3297" priority="1981" operator="between">
      <formula>0.95</formula>
      <formula>1</formula>
    </cfRule>
    <cfRule type="top10" dxfId="3296" priority="1982" percent="1" rank="10"/>
    <cfRule type="top10" dxfId="3295" priority="1983" percent="1" rank="10"/>
    <cfRule type="cellIs" dxfId="3294" priority="1984" operator="lessThan">
      <formula>0.96</formula>
    </cfRule>
    <cfRule type="top10" dxfId="3293" priority="1985" percent="1" rank="10"/>
  </conditionalFormatting>
  <conditionalFormatting sqref="L125:L126 L128">
    <cfRule type="top10" dxfId="3292" priority="1976" percent="1" rank="10"/>
    <cfRule type="top10" dxfId="3291" priority="1977" rank="10"/>
    <cfRule type="top10" dxfId="3290" priority="1978" percent="1" rank="10"/>
  </conditionalFormatting>
  <conditionalFormatting sqref="L125:L126 L128">
    <cfRule type="top10" dxfId="3289" priority="1974" rank="10"/>
    <cfRule type="top10" dxfId="3288" priority="1975" rank="10"/>
  </conditionalFormatting>
  <conditionalFormatting sqref="L125:L126 L128">
    <cfRule type="top10" dxfId="3287" priority="1964" rank="10"/>
    <cfRule type="top10" dxfId="3286" priority="1965" rank="10"/>
    <cfRule type="cellIs" dxfId="3285" priority="1966" operator="between">
      <formula>0.95</formula>
      <formula>1</formula>
    </cfRule>
    <cfRule type="cellIs" dxfId="3284" priority="1967" operator="lessThan">
      <formula>0.96</formula>
    </cfRule>
    <cfRule type="cellIs" dxfId="3283" priority="1968" operator="between">
      <formula>0.95</formula>
      <formula>1</formula>
    </cfRule>
    <cfRule type="cellIs" dxfId="3282" priority="1969" operator="between">
      <formula>0.95</formula>
      <formula>1</formula>
    </cfRule>
    <cfRule type="top10" dxfId="3281" priority="1970" percent="1" rank="10"/>
    <cfRule type="top10" dxfId="3280" priority="1971" percent="1" rank="10"/>
    <cfRule type="cellIs" dxfId="3279" priority="1972" operator="lessThan">
      <formula>0.96</formula>
    </cfRule>
    <cfRule type="top10" dxfId="3278" priority="1973" percent="1" rank="10"/>
  </conditionalFormatting>
  <conditionalFormatting sqref="L125:L126 L128">
    <cfRule type="top10" dxfId="3277" priority="1956" rank="10"/>
    <cfRule type="cellIs" dxfId="3276" priority="1957" operator="lessThan">
      <formula>0.96</formula>
    </cfRule>
    <cfRule type="cellIs" dxfId="3275" priority="1958" operator="between">
      <formula>0.95</formula>
      <formula>1</formula>
    </cfRule>
    <cfRule type="cellIs" dxfId="3274" priority="1959" operator="between">
      <formula>0.95</formula>
      <formula>1</formula>
    </cfRule>
    <cfRule type="top10" dxfId="3273" priority="1960" percent="1" rank="10"/>
    <cfRule type="top10" dxfId="3272" priority="1961" percent="1" rank="10"/>
    <cfRule type="cellIs" dxfId="3271" priority="1962" operator="lessThan">
      <formula>0.96</formula>
    </cfRule>
    <cfRule type="top10" dxfId="3270" priority="1963" percent="1" rank="10"/>
  </conditionalFormatting>
  <conditionalFormatting sqref="L125:L126 L128">
    <cfRule type="top10" dxfId="3269" priority="1943" rank="10"/>
    <cfRule type="cellIs" dxfId="3268" priority="1944" operator="lessThan">
      <formula>0.99</formula>
    </cfRule>
    <cfRule type="top10" dxfId="3267" priority="1945" rank="10"/>
    <cfRule type="cellIs" dxfId="3266" priority="1946" operator="greaterThan">
      <formula>0.99</formula>
    </cfRule>
    <cfRule type="top10" dxfId="3265" priority="1947" percent="1" rank="10"/>
    <cfRule type="top10" dxfId="3264" priority="1948" rank="10"/>
    <cfRule type="cellIs" dxfId="3263" priority="1949" operator="lessThan">
      <formula>0.96</formula>
    </cfRule>
    <cfRule type="cellIs" dxfId="3262" priority="1950" operator="between">
      <formula>0.95</formula>
      <formula>1</formula>
    </cfRule>
    <cfRule type="cellIs" dxfId="3261" priority="1951" operator="between">
      <formula>0.95</formula>
      <formula>1</formula>
    </cfRule>
    <cfRule type="top10" dxfId="3260" priority="1952" percent="1" rank="10"/>
    <cfRule type="top10" dxfId="3259" priority="1953" percent="1" rank="10"/>
    <cfRule type="cellIs" dxfId="3258" priority="1954" operator="lessThan">
      <formula>0.96</formula>
    </cfRule>
    <cfRule type="top10" dxfId="3257" priority="1955" percent="1" rank="10"/>
  </conditionalFormatting>
  <conditionalFormatting sqref="L125:L126 L128">
    <cfRule type="top10" dxfId="3256" priority="1929" rank="10"/>
    <cfRule type="top10" dxfId="3255" priority="1930" rank="10"/>
    <cfRule type="cellIs" dxfId="3254" priority="1931" operator="lessThan">
      <formula>0.99</formula>
    </cfRule>
    <cfRule type="top10" dxfId="3253" priority="1932" rank="10"/>
    <cfRule type="cellIs" dxfId="3252" priority="1933" operator="greaterThan">
      <formula>0.99</formula>
    </cfRule>
    <cfRule type="top10" dxfId="3251" priority="1934" percent="1" rank="10"/>
    <cfRule type="top10" dxfId="3250" priority="1935" rank="10"/>
    <cfRule type="cellIs" dxfId="3249" priority="1936" operator="lessThan">
      <formula>0.96</formula>
    </cfRule>
    <cfRule type="cellIs" dxfId="3248" priority="1937" operator="between">
      <formula>0.95</formula>
      <formula>1</formula>
    </cfRule>
    <cfRule type="cellIs" dxfId="3247" priority="1938" operator="between">
      <formula>0.95</formula>
      <formula>1</formula>
    </cfRule>
    <cfRule type="top10" dxfId="3246" priority="1939" percent="1" rank="10"/>
    <cfRule type="top10" dxfId="3245" priority="1940" percent="1" rank="10"/>
    <cfRule type="cellIs" dxfId="3244" priority="1941" operator="lessThan">
      <formula>0.96</formula>
    </cfRule>
    <cfRule type="top10" dxfId="3243" priority="1942" percent="1" rank="10"/>
  </conditionalFormatting>
  <conditionalFormatting sqref="L125:L126 L128">
    <cfRule type="cellIs" dxfId="3242" priority="1926" operator="between">
      <formula>0.95</formula>
      <formula>1</formula>
    </cfRule>
    <cfRule type="cellIs" dxfId="3241" priority="1927" operator="between">
      <formula>0.95</formula>
      <formula>1</formula>
    </cfRule>
    <cfRule type="top10" dxfId="3240" priority="1928" rank="10"/>
  </conditionalFormatting>
  <conditionalFormatting sqref="L125:L126 L128">
    <cfRule type="cellIs" dxfId="3239" priority="1917" operator="between">
      <formula>0.95</formula>
      <formula>1</formula>
    </cfRule>
    <cfRule type="cellIs" dxfId="3238" priority="1918" operator="between">
      <formula>0.95</formula>
      <formula>1</formula>
    </cfRule>
    <cfRule type="cellIs" dxfId="3237" priority="1919" operator="lessThan">
      <formula>0.96</formula>
    </cfRule>
    <cfRule type="cellIs" dxfId="3236" priority="1920" operator="between">
      <formula>0.95</formula>
      <formula>1</formula>
    </cfRule>
    <cfRule type="cellIs" dxfId="3235" priority="1921" operator="between">
      <formula>0.95</formula>
      <formula>1</formula>
    </cfRule>
    <cfRule type="top10" dxfId="3234" priority="1922" percent="1" rank="10"/>
    <cfRule type="top10" dxfId="3233" priority="1923" percent="1" rank="10"/>
    <cfRule type="cellIs" dxfId="3232" priority="1924" operator="lessThan">
      <formula>0.96</formula>
    </cfRule>
    <cfRule type="top10" dxfId="3231" priority="1925" percent="1" rank="10"/>
  </conditionalFormatting>
  <conditionalFormatting sqref="L125:L126 L128">
    <cfRule type="top10" dxfId="3230" priority="1907" rank="10"/>
    <cfRule type="top10" dxfId="3229" priority="1908" rank="10"/>
    <cfRule type="top10" dxfId="3228" priority="1909" rank="10"/>
    <cfRule type="cellIs" dxfId="3227" priority="1910" operator="lessThan">
      <formula>0.96</formula>
    </cfRule>
    <cfRule type="cellIs" dxfId="3226" priority="1911" operator="between">
      <formula>0.95</formula>
      <formula>1</formula>
    </cfRule>
    <cfRule type="cellIs" dxfId="3225" priority="1912" operator="between">
      <formula>0.95</formula>
      <formula>1</formula>
    </cfRule>
    <cfRule type="top10" dxfId="3224" priority="1913" percent="1" rank="10"/>
    <cfRule type="top10" dxfId="3223" priority="1914" percent="1" rank="10"/>
    <cfRule type="cellIs" dxfId="3222" priority="1915" operator="lessThan">
      <formula>0.96</formula>
    </cfRule>
    <cfRule type="top10" dxfId="3221" priority="1916" percent="1" rank="10"/>
  </conditionalFormatting>
  <conditionalFormatting sqref="L125:L126 L128">
    <cfRule type="top10" dxfId="3220" priority="1892" percent="1" rank="10"/>
    <cfRule type="top10" dxfId="3219" priority="1893" rank="10"/>
    <cfRule type="top10" dxfId="3218" priority="1894" rank="10"/>
    <cfRule type="cellIs" dxfId="3217" priority="1895" operator="lessThan">
      <formula>0.99</formula>
    </cfRule>
    <cfRule type="top10" dxfId="3216" priority="1896" rank="10"/>
    <cfRule type="cellIs" dxfId="3215" priority="1897" operator="greaterThan">
      <formula>0.99</formula>
    </cfRule>
    <cfRule type="top10" dxfId="3214" priority="1898" percent="1" rank="10"/>
    <cfRule type="top10" dxfId="3213" priority="1899" rank="10"/>
    <cfRule type="cellIs" dxfId="3212" priority="1900" operator="lessThan">
      <formula>0.96</formula>
    </cfRule>
    <cfRule type="cellIs" dxfId="3211" priority="1901" operator="between">
      <formula>0.95</formula>
      <formula>1</formula>
    </cfRule>
    <cfRule type="cellIs" dxfId="3210" priority="1902" operator="between">
      <formula>0.95</formula>
      <formula>1</formula>
    </cfRule>
    <cfRule type="top10" dxfId="3209" priority="1903" percent="1" rank="10"/>
    <cfRule type="top10" dxfId="3208" priority="1904" percent="1" rank="10"/>
    <cfRule type="cellIs" dxfId="3207" priority="1905" operator="lessThan">
      <formula>0.96</formula>
    </cfRule>
    <cfRule type="top10" dxfId="3206" priority="1906" percent="1" rank="10"/>
  </conditionalFormatting>
  <conditionalFormatting sqref="L125:L126 L128">
    <cfRule type="top10" dxfId="3205" priority="1891" percent="1" rank="10"/>
  </conditionalFormatting>
  <conditionalFormatting sqref="L125:L126 L128">
    <cfRule type="top10" dxfId="3204" priority="1889" rank="10"/>
    <cfRule type="top10" dxfId="3203" priority="1890" percent="1" rank="10"/>
  </conditionalFormatting>
  <conditionalFormatting sqref="L125:L126 L128">
    <cfRule type="top10" dxfId="3202" priority="1885" percent="1" rank="10"/>
    <cfRule type="cellIs" dxfId="3201" priority="1886" operator="lessThan">
      <formula>0.96</formula>
    </cfRule>
    <cfRule type="top10" dxfId="3200" priority="1887" rank="10"/>
    <cfRule type="top10" dxfId="3199" priority="1888" percent="1" rank="10"/>
  </conditionalFormatting>
  <conditionalFormatting sqref="L125:L126 L128">
    <cfRule type="top10" dxfId="3198" priority="1879" percent="1" rank="10"/>
    <cfRule type="cellIs" dxfId="3197" priority="1880" operator="between">
      <formula>0.95</formula>
      <formula>1</formula>
    </cfRule>
    <cfRule type="top10" dxfId="3196" priority="1881" percent="1" rank="10"/>
    <cfRule type="cellIs" dxfId="3195" priority="1882" operator="lessThan">
      <formula>0.96</formula>
    </cfRule>
    <cfRule type="top10" dxfId="3194" priority="1883" rank="10"/>
    <cfRule type="top10" dxfId="3193" priority="1884" percent="1" rank="10"/>
  </conditionalFormatting>
  <conditionalFormatting sqref="L125:L126 L128">
    <cfRule type="cellIs" dxfId="3192" priority="1874" operator="between">
      <formula>0.95</formula>
      <formula>1</formula>
    </cfRule>
    <cfRule type="top10" dxfId="3191" priority="1875" percent="1" rank="10"/>
    <cfRule type="cellIs" dxfId="3190" priority="1876" operator="lessThan">
      <formula>0.96</formula>
    </cfRule>
    <cfRule type="top10" dxfId="3189" priority="1877" rank="10"/>
    <cfRule type="top10" dxfId="3188" priority="1878" percent="1" rank="10"/>
  </conditionalFormatting>
  <conditionalFormatting sqref="L125:L126 L128">
    <cfRule type="top10" dxfId="3187" priority="1857" percent="1" rank="10"/>
    <cfRule type="top10" dxfId="3186" priority="1858" percent="1" rank="10"/>
    <cfRule type="cellIs" dxfId="3185" priority="1859" operator="between">
      <formula>0.95</formula>
      <formula>1</formula>
    </cfRule>
    <cfRule type="top10" dxfId="3184" priority="1860" rank="10"/>
    <cfRule type="top10" dxfId="3183" priority="1861" rank="10"/>
    <cfRule type="cellIs" dxfId="3182" priority="1862" operator="lessThan">
      <formula>0.99</formula>
    </cfRule>
    <cfRule type="top10" dxfId="3181" priority="1863" rank="10"/>
    <cfRule type="cellIs" dxfId="3180" priority="1864" operator="greaterThan">
      <formula>0.99</formula>
    </cfRule>
    <cfRule type="top10" dxfId="3179" priority="1865" percent="1" rank="10"/>
    <cfRule type="top10" dxfId="3178" priority="1866" rank="10"/>
    <cfRule type="cellIs" dxfId="3177" priority="1867" operator="lessThan">
      <formula>0.96</formula>
    </cfRule>
    <cfRule type="cellIs" dxfId="3176" priority="1868" operator="between">
      <formula>0.95</formula>
      <formula>1</formula>
    </cfRule>
    <cfRule type="cellIs" dxfId="3175" priority="1869" operator="between">
      <formula>0.95</formula>
      <formula>1</formula>
    </cfRule>
    <cfRule type="top10" dxfId="3174" priority="1870" percent="1" rank="10"/>
    <cfRule type="top10" dxfId="3173" priority="1871" percent="1" rank="10"/>
    <cfRule type="cellIs" dxfId="3172" priority="1872" operator="lessThan">
      <formula>0.96</formula>
    </cfRule>
    <cfRule type="top10" dxfId="3171" priority="1873" percent="1" rank="10"/>
  </conditionalFormatting>
  <conditionalFormatting sqref="L125:L126 L128">
    <cfRule type="top10" dxfId="3170" priority="1855" percent="1" rank="10"/>
    <cfRule type="top10" dxfId="3169" priority="1856" percent="1" rank="10"/>
  </conditionalFormatting>
  <conditionalFormatting sqref="L125:L126 L128">
    <cfRule type="cellIs" dxfId="3168" priority="1849" operator="between">
      <formula>0.95</formula>
      <formula>1</formula>
    </cfRule>
    <cfRule type="cellIs" dxfId="3167" priority="1850" operator="between">
      <formula>0.95</formula>
      <formula>1</formula>
    </cfRule>
    <cfRule type="top10" dxfId="3166" priority="1851" percent="1" rank="10"/>
    <cfRule type="cellIs" dxfId="3165" priority="1852" operator="lessThan">
      <formula>0.96</formula>
    </cfRule>
    <cfRule type="top10" dxfId="3164" priority="1853" rank="10"/>
    <cfRule type="top10" dxfId="3163" priority="1854" percent="1" rank="10"/>
  </conditionalFormatting>
  <conditionalFormatting sqref="L125:L126 L128">
    <cfRule type="top10" dxfId="3162" priority="1833" percent="1" rank="10"/>
    <cfRule type="cellIs" dxfId="3161" priority="1834" operator="greaterThan">
      <formula>0.99</formula>
    </cfRule>
    <cfRule type="top10" dxfId="3160" priority="1835" rank="10"/>
    <cfRule type="top10" dxfId="3159" priority="1836" rank="10"/>
    <cfRule type="cellIs" dxfId="3158" priority="1837" operator="lessThan">
      <formula>0.99</formula>
    </cfRule>
    <cfRule type="top10" dxfId="3157" priority="1838" rank="10"/>
    <cfRule type="cellIs" dxfId="3156" priority="1839" operator="greaterThan">
      <formula>0.99</formula>
    </cfRule>
    <cfRule type="top10" dxfId="3155" priority="1840" percent="1" rank="10"/>
    <cfRule type="top10" dxfId="3154" priority="1841" rank="10"/>
    <cfRule type="cellIs" dxfId="3153" priority="1842" operator="lessThan">
      <formula>0.96</formula>
    </cfRule>
    <cfRule type="cellIs" dxfId="3152" priority="1843" operator="between">
      <formula>0.95</formula>
      <formula>1</formula>
    </cfRule>
    <cfRule type="cellIs" dxfId="3151" priority="1844" operator="between">
      <formula>0.95</formula>
      <formula>1</formula>
    </cfRule>
    <cfRule type="top10" dxfId="3150" priority="1845" percent="1" rank="10"/>
    <cfRule type="top10" dxfId="3149" priority="1846" percent="1" rank="10"/>
    <cfRule type="cellIs" dxfId="3148" priority="1847" operator="lessThan">
      <formula>0.96</formula>
    </cfRule>
    <cfRule type="top10" dxfId="3147" priority="1848" percent="1" rank="10"/>
  </conditionalFormatting>
  <conditionalFormatting sqref="L125:L126 L128">
    <cfRule type="top10" dxfId="3146" priority="1817" percent="1" rank="10"/>
    <cfRule type="cellIs" dxfId="3145" priority="1818" operator="between">
      <formula>0.95</formula>
      <formula>1</formula>
    </cfRule>
    <cfRule type="top10" dxfId="3144" priority="1819" rank="10"/>
    <cfRule type="top10" dxfId="3143" priority="1820" rank="10"/>
    <cfRule type="cellIs" dxfId="3142" priority="1821" operator="lessThan">
      <formula>0.99</formula>
    </cfRule>
    <cfRule type="top10" dxfId="3141" priority="1822" rank="10"/>
    <cfRule type="cellIs" dxfId="3140" priority="1823" operator="greaterThan">
      <formula>0.99</formula>
    </cfRule>
    <cfRule type="top10" dxfId="3139" priority="1824" percent="1" rank="10"/>
    <cfRule type="top10" dxfId="3138" priority="1825" rank="10"/>
    <cfRule type="cellIs" dxfId="3137" priority="1826" operator="lessThan">
      <formula>0.96</formula>
    </cfRule>
    <cfRule type="cellIs" dxfId="3136" priority="1827" operator="between">
      <formula>0.95</formula>
      <formula>1</formula>
    </cfRule>
    <cfRule type="cellIs" dxfId="3135" priority="1828" operator="between">
      <formula>0.95</formula>
      <formula>1</formula>
    </cfRule>
    <cfRule type="top10" dxfId="3134" priority="1829" percent="1" rank="10"/>
    <cfRule type="top10" dxfId="3133" priority="1830" percent="1" rank="10"/>
    <cfRule type="cellIs" dxfId="3132" priority="1831" operator="lessThan">
      <formula>0.96</formula>
    </cfRule>
    <cfRule type="top10" dxfId="3131" priority="1832" percent="1" rank="10"/>
  </conditionalFormatting>
  <conditionalFormatting sqref="L122:L123 L111:L112 L125:L126 L128:L129">
    <cfRule type="cellIs" dxfId="3130" priority="1808" operator="greaterThan">
      <formula>0.99</formula>
    </cfRule>
    <cfRule type="cellIs" dxfId="3129" priority="1809" operator="between">
      <formula>0.95</formula>
      <formula>1</formula>
    </cfRule>
    <cfRule type="cellIs" dxfId="3128" priority="1810" operator="lessThan">
      <formula>0.96</formula>
    </cfRule>
    <cfRule type="cellIs" dxfId="3127" priority="1811" operator="greaterThan">
      <formula>0.99</formula>
    </cfRule>
    <cfRule type="cellIs" dxfId="3126" priority="1812" operator="lessThan">
      <formula>0.96</formula>
    </cfRule>
  </conditionalFormatting>
  <conditionalFormatting sqref="L122:L123">
    <cfRule type="cellIs" dxfId="3125" priority="1807" operator="greaterThan">
      <formula>0.99</formula>
    </cfRule>
  </conditionalFormatting>
  <conditionalFormatting sqref="L129">
    <cfRule type="cellIs" dxfId="3124" priority="1806" operator="greaterThan">
      <formula>0.99</formula>
    </cfRule>
  </conditionalFormatting>
  <conditionalFormatting sqref="L111:L112 L129">
    <cfRule type="cellIs" dxfId="3123" priority="1805" operator="lessThan">
      <formula>0.96</formula>
    </cfRule>
  </conditionalFormatting>
  <conditionalFormatting sqref="L129">
    <cfRule type="cellIs" dxfId="3122" priority="1802" operator="greaterThan">
      <formula>0.99</formula>
    </cfRule>
    <cfRule type="cellIs" dxfId="3121" priority="1803" operator="between">
      <formula>0.95</formula>
      <formula>1</formula>
    </cfRule>
    <cfRule type="cellIs" dxfId="3120" priority="1804" operator="lessThan">
      <formula>0.96</formula>
    </cfRule>
  </conditionalFormatting>
  <conditionalFormatting sqref="L121">
    <cfRule type="cellIs" dxfId="3119" priority="1800" operator="between">
      <formula>0.95</formula>
      <formula>1</formula>
    </cfRule>
  </conditionalFormatting>
  <conditionalFormatting sqref="L121">
    <cfRule type="cellIs" dxfId="3118" priority="1787" operator="greaterThan">
      <formula>0.99</formula>
    </cfRule>
    <cfRule type="cellIs" dxfId="3117" priority="1799" operator="greaterThan">
      <formula>0.99</formula>
    </cfRule>
  </conditionalFormatting>
  <conditionalFormatting sqref="L121">
    <cfRule type="cellIs" dxfId="3116" priority="1793" operator="greaterThan">
      <formula>0.99</formula>
    </cfRule>
    <cfRule type="cellIs" dxfId="3115" priority="1794" operator="between">
      <formula>0.95</formula>
      <formula>1</formula>
    </cfRule>
    <cfRule type="cellIs" dxfId="3114" priority="1795" operator="lessThan">
      <formula>0.96</formula>
    </cfRule>
    <cfRule type="cellIs" dxfId="3113" priority="1796" operator="greaterThan">
      <formula>0.99</formula>
    </cfRule>
    <cfRule type="cellIs" dxfId="3112" priority="1797" operator="between">
      <formula>0.95</formula>
      <formula>1</formula>
    </cfRule>
    <cfRule type="cellIs" dxfId="3111" priority="1798" operator="lessThan">
      <formula>0.96</formula>
    </cfRule>
  </conditionalFormatting>
  <conditionalFormatting sqref="L121">
    <cfRule type="cellIs" dxfId="3110" priority="1788" operator="greaterThan">
      <formula>0.99</formula>
    </cfRule>
    <cfRule type="cellIs" dxfId="3109" priority="1789" operator="between">
      <formula>0.95</formula>
      <formula>1</formula>
    </cfRule>
    <cfRule type="cellIs" dxfId="3108" priority="1790" operator="lessThan">
      <formula>0.96</formula>
    </cfRule>
    <cfRule type="cellIs" dxfId="3107" priority="1791" operator="greaterThan">
      <formula>0.99</formula>
    </cfRule>
    <cfRule type="cellIs" dxfId="3106" priority="1792" operator="lessThan">
      <formula>0.96</formula>
    </cfRule>
  </conditionalFormatting>
  <conditionalFormatting sqref="L121">
    <cfRule type="cellIs" dxfId="3105" priority="1786" operator="between">
      <formula>0.95</formula>
      <formula>1</formula>
    </cfRule>
  </conditionalFormatting>
  <conditionalFormatting sqref="L121">
    <cfRule type="cellIs" dxfId="3104" priority="1374" operator="greaterThan">
      <formula>0.99</formula>
    </cfRule>
    <cfRule type="cellIs" dxfId="3103" priority="1785" operator="greaterThan">
      <formula>0.99</formula>
    </cfRule>
  </conditionalFormatting>
  <conditionalFormatting sqref="L121">
    <cfRule type="cellIs" dxfId="3102" priority="1779" operator="greaterThan">
      <formula>0.99</formula>
    </cfRule>
    <cfRule type="cellIs" dxfId="3101" priority="1780" operator="between">
      <formula>0.95</formula>
      <formula>1</formula>
    </cfRule>
    <cfRule type="cellIs" dxfId="3100" priority="1781" operator="lessThan">
      <formula>0.96</formula>
    </cfRule>
    <cfRule type="cellIs" dxfId="3099" priority="1782" operator="greaterThan">
      <formula>0.99</formula>
    </cfRule>
    <cfRule type="cellIs" dxfId="3098" priority="1783" operator="between">
      <formula>0.95</formula>
      <formula>1</formula>
    </cfRule>
    <cfRule type="cellIs" dxfId="3097" priority="1784" operator="lessThan">
      <formula>0.96</formula>
    </cfRule>
  </conditionalFormatting>
  <conditionalFormatting sqref="L121">
    <cfRule type="cellIs" dxfId="3096" priority="1774" operator="greaterThan">
      <formula>0.99</formula>
    </cfRule>
    <cfRule type="cellIs" dxfId="3095" priority="1775" operator="between">
      <formula>0.95</formula>
      <formula>1</formula>
    </cfRule>
    <cfRule type="cellIs" dxfId="3094" priority="1776" operator="lessThan">
      <formula>0.96</formula>
    </cfRule>
    <cfRule type="cellIs" dxfId="3093" priority="1777" operator="greaterThan">
      <formula>0.99</formula>
    </cfRule>
    <cfRule type="cellIs" dxfId="3092" priority="1778" operator="lessThan">
      <formula>0.96</formula>
    </cfRule>
  </conditionalFormatting>
  <conditionalFormatting sqref="L121">
    <cfRule type="cellIs" dxfId="3091" priority="1749" operator="greaterThan">
      <formula>0.99</formula>
    </cfRule>
    <cfRule type="cellIs" dxfId="3090" priority="1750" operator="between">
      <formula>0.95</formula>
      <formula>1</formula>
    </cfRule>
    <cfRule type="cellIs" dxfId="3089" priority="1751" operator="lessThan">
      <formula>0.96</formula>
    </cfRule>
    <cfRule type="cellIs" dxfId="3088" priority="1752" operator="greaterThan">
      <formula>0.99</formula>
    </cfRule>
    <cfRule type="cellIs" dxfId="3087" priority="1753" operator="between">
      <formula>0.95</formula>
      <formula>1</formula>
    </cfRule>
    <cfRule type="cellIs" dxfId="3086" priority="1754" operator="lessThan">
      <formula>0.96</formula>
    </cfRule>
    <cfRule type="cellIs" dxfId="3085" priority="1755" operator="greaterThan">
      <formula>0.99</formula>
    </cfRule>
    <cfRule type="cellIs" dxfId="3084" priority="1756" operator="between">
      <formula>0.95</formula>
      <formula>1</formula>
    </cfRule>
    <cfRule type="cellIs" dxfId="3083" priority="1757" operator="greaterThan">
      <formula>0.99</formula>
    </cfRule>
    <cfRule type="cellIs" dxfId="3082" priority="1758" operator="between">
      <formula>0.95</formula>
      <formula>1</formula>
    </cfRule>
    <cfRule type="cellIs" dxfId="3081" priority="1759" operator="lessThan">
      <formula>0.96</formula>
    </cfRule>
    <cfRule type="cellIs" dxfId="3080" priority="1760" operator="lessThan">
      <formula>0</formula>
    </cfRule>
    <cfRule type="cellIs" dxfId="3079" priority="1761" operator="greaterThan">
      <formula>0.99</formula>
    </cfRule>
    <cfRule type="cellIs" dxfId="3078" priority="1762" operator="between">
      <formula>0.95</formula>
      <formula>1</formula>
    </cfRule>
    <cfRule type="cellIs" dxfId="3077" priority="1763" operator="lessThan">
      <formula>0.96</formula>
    </cfRule>
    <cfRule type="cellIs" dxfId="3076" priority="1764" operator="greaterThan">
      <formula>0.99</formula>
    </cfRule>
    <cfRule type="cellIs" dxfId="3075" priority="1765" operator="between">
      <formula>0.95</formula>
      <formula>1</formula>
    </cfRule>
    <cfRule type="cellIs" dxfId="3074" priority="1766" operator="lessThan">
      <formula>0.96</formula>
    </cfRule>
    <cfRule type="cellIs" dxfId="3073" priority="1767" operator="greaterThan">
      <formula>0.99</formula>
    </cfRule>
    <cfRule type="cellIs" dxfId="3072" priority="1768" operator="between">
      <formula>0.95</formula>
      <formula>1</formula>
    </cfRule>
    <cfRule type="cellIs" dxfId="3071" priority="1769" operator="lessThan">
      <formula>0.96</formula>
    </cfRule>
    <cfRule type="cellIs" dxfId="3070" priority="1770" operator="lessThan">
      <formula>0.96</formula>
    </cfRule>
    <cfRule type="cellIs" dxfId="3069" priority="1771" operator="greaterThan">
      <formula>0.99</formula>
    </cfRule>
    <cfRule type="cellIs" dxfId="3068" priority="1772" operator="between">
      <formula>0.95</formula>
      <formula>1</formula>
    </cfRule>
    <cfRule type="cellIs" dxfId="3067" priority="1773" operator="lessThan">
      <formula>0.96</formula>
    </cfRule>
  </conditionalFormatting>
  <conditionalFormatting sqref="L121">
    <cfRule type="cellIs" dxfId="3066" priority="1746" operator="lessThan">
      <formula>0.96</formula>
    </cfRule>
    <cfRule type="cellIs" dxfId="3065" priority="1747" operator="between">
      <formula>0.95</formula>
      <formula>0.99</formula>
    </cfRule>
    <cfRule type="cellIs" dxfId="3064" priority="1748" operator="between">
      <formula>0.95</formula>
      <formula>1</formula>
    </cfRule>
  </conditionalFormatting>
  <conditionalFormatting sqref="L121">
    <cfRule type="cellIs" dxfId="3063" priority="1742" operator="greaterThan">
      <formula>0.99</formula>
    </cfRule>
    <cfRule type="cellIs" dxfId="3062" priority="1743" operator="between">
      <formula>0.95</formula>
      <formula>1</formula>
    </cfRule>
    <cfRule type="cellIs" dxfId="3061" priority="1744" operator="between">
      <formula>0.95</formula>
      <formula>1</formula>
    </cfRule>
    <cfRule type="cellIs" dxfId="3060" priority="1745" operator="lessThan">
      <formula>0.95</formula>
    </cfRule>
  </conditionalFormatting>
  <conditionalFormatting sqref="L121">
    <cfRule type="cellIs" dxfId="3059" priority="1737" operator="greaterThan">
      <formula>0.99</formula>
    </cfRule>
    <cfRule type="cellIs" dxfId="3058" priority="1738" operator="between">
      <formula>0.95</formula>
      <formula>1</formula>
    </cfRule>
    <cfRule type="cellIs" dxfId="3057" priority="1739" operator="lessThan">
      <formula>0.95</formula>
    </cfRule>
    <cfRule type="cellIs" dxfId="3056" priority="1740" operator="lessThan">
      <formula>0.95</formula>
    </cfRule>
    <cfRule type="cellIs" dxfId="3055" priority="1741" operator="lessThan">
      <formula>0.95</formula>
    </cfRule>
  </conditionalFormatting>
  <conditionalFormatting sqref="L121">
    <cfRule type="cellIs" dxfId="3054" priority="1731" operator="greaterThan">
      <formula>0.99</formula>
    </cfRule>
    <cfRule type="cellIs" dxfId="3053" priority="1732" operator="between">
      <formula>0.95</formula>
      <formula>1</formula>
    </cfRule>
    <cfRule type="cellIs" dxfId="3052" priority="1733" operator="lessThan">
      <formula>0.96</formula>
    </cfRule>
    <cfRule type="cellIs" dxfId="3051" priority="1734" operator="greaterThan">
      <formula>0.99</formula>
    </cfRule>
    <cfRule type="cellIs" dxfId="3050" priority="1735" operator="between">
      <formula>0.95</formula>
      <formula>1</formula>
    </cfRule>
    <cfRule type="cellIs" dxfId="3049" priority="1736" operator="greaterThan">
      <formula>0.99</formula>
    </cfRule>
  </conditionalFormatting>
  <conditionalFormatting sqref="L121">
    <cfRule type="cellIs" dxfId="3048" priority="1728" operator="greaterThan">
      <formula>0.99</formula>
    </cfRule>
    <cfRule type="cellIs" dxfId="3047" priority="1729" operator="between">
      <formula>0.95</formula>
      <formula>0.99</formula>
    </cfRule>
    <cfRule type="cellIs" dxfId="3046" priority="1730" operator="greaterThan">
      <formula>0.96</formula>
    </cfRule>
  </conditionalFormatting>
  <conditionalFormatting sqref="L121">
    <cfRule type="cellIs" dxfId="3045" priority="1718" operator="greaterThan">
      <formula>0.99</formula>
    </cfRule>
    <cfRule type="cellIs" dxfId="3044" priority="1719" operator="greaterThan">
      <formula>0.99</formula>
    </cfRule>
    <cfRule type="cellIs" dxfId="3043" priority="1720" operator="between">
      <formula>0.95</formula>
      <formula>1</formula>
    </cfRule>
    <cfRule type="cellIs" dxfId="3042" priority="1721" operator="lessThan">
      <formula>0.96</formula>
    </cfRule>
    <cfRule type="cellIs" dxfId="3041" priority="1722" operator="greaterThan">
      <formula>0.99</formula>
    </cfRule>
    <cfRule type="cellIs" dxfId="3040" priority="1723" operator="between">
      <formula>0.95</formula>
      <formula>1</formula>
    </cfRule>
    <cfRule type="cellIs" dxfId="3039" priority="1724" operator="lessThan">
      <formula>0.96</formula>
    </cfRule>
    <cfRule type="cellIs" dxfId="3038" priority="1725" operator="greaterThan">
      <formula>0.99</formula>
    </cfRule>
    <cfRule type="cellIs" dxfId="3037" priority="1726" operator="between">
      <formula>0.95</formula>
      <formula>1</formula>
    </cfRule>
    <cfRule type="cellIs" dxfId="3036" priority="1727" operator="lessThan">
      <formula>0.96</formula>
    </cfRule>
  </conditionalFormatting>
  <conditionalFormatting sqref="L121">
    <cfRule type="cellIs" dxfId="3035" priority="1713" operator="greaterThan">
      <formula>0.99</formula>
    </cfRule>
    <cfRule type="cellIs" dxfId="3034" priority="1714" operator="between">
      <formula>0.95</formula>
      <formula>1</formula>
    </cfRule>
    <cfRule type="cellIs" dxfId="3033" priority="1715" operator="lessThan">
      <formula>0.96</formula>
    </cfRule>
    <cfRule type="cellIs" dxfId="3032" priority="1716" operator="greaterThan">
      <formula>0.99</formula>
    </cfRule>
    <cfRule type="cellIs" dxfId="3031" priority="1717" operator="between">
      <formula>0.95</formula>
      <formula>1</formula>
    </cfRule>
  </conditionalFormatting>
  <conditionalFormatting sqref="L121">
    <cfRule type="cellIs" dxfId="3030" priority="1710" operator="greaterThan">
      <formula>0.99</formula>
    </cfRule>
    <cfRule type="cellIs" dxfId="3029" priority="1711" operator="between">
      <formula>0.95</formula>
      <formula>1</formula>
    </cfRule>
    <cfRule type="cellIs" dxfId="3028" priority="1712" operator="greaterThan">
      <formula>0.99</formula>
    </cfRule>
  </conditionalFormatting>
  <conditionalFormatting sqref="L121">
    <cfRule type="cellIs" dxfId="3027" priority="1702" operator="greaterThan">
      <formula>0.99</formula>
    </cfRule>
    <cfRule type="cellIs" dxfId="3026" priority="1703" operator="between">
      <formula>0.95</formula>
      <formula>1</formula>
    </cfRule>
    <cfRule type="cellIs" dxfId="3025" priority="1704" operator="lessThan">
      <formula>0.96</formula>
    </cfRule>
    <cfRule type="cellIs" dxfId="3024" priority="1705" operator="lessThan">
      <formula>0.96</formula>
    </cfRule>
    <cfRule type="cellIs" dxfId="3023" priority="1706" operator="greaterThan">
      <formula>0.99</formula>
    </cfRule>
    <cfRule type="cellIs" dxfId="3022" priority="1707" operator="greaterThan">
      <formula>0.99</formula>
    </cfRule>
    <cfRule type="cellIs" dxfId="3021" priority="1708" operator="between">
      <formula>0.95</formula>
      <formula>1</formula>
    </cfRule>
    <cfRule type="cellIs" dxfId="3020" priority="1709" operator="lessThan">
      <formula>0.96</formula>
    </cfRule>
  </conditionalFormatting>
  <conditionalFormatting sqref="L121">
    <cfRule type="cellIs" dxfId="3019" priority="1698" operator="lessThan">
      <formula>0.96</formula>
    </cfRule>
    <cfRule type="cellIs" dxfId="3018" priority="1699" operator="between">
      <formula>0.95</formula>
      <formula>0.99</formula>
    </cfRule>
    <cfRule type="cellIs" dxfId="3017" priority="1700" operator="between">
      <formula>0.95</formula>
      <formula>1</formula>
    </cfRule>
    <cfRule type="cellIs" dxfId="3016" priority="1701" operator="between">
      <formula>0.95</formula>
      <formula>0.99</formula>
    </cfRule>
  </conditionalFormatting>
  <conditionalFormatting sqref="L121">
    <cfRule type="cellIs" dxfId="3015" priority="1694" operator="greaterThan">
      <formula>0.99</formula>
    </cfRule>
    <cfRule type="cellIs" dxfId="3014" priority="1695" operator="between">
      <formula>0.95</formula>
      <formula>1</formula>
    </cfRule>
    <cfRule type="cellIs" dxfId="3013" priority="1696" operator="lessThan">
      <formula>0.96</formula>
    </cfRule>
    <cfRule type="cellIs" dxfId="3012" priority="1697" operator="lessThan">
      <formula>0.95</formula>
    </cfRule>
  </conditionalFormatting>
  <conditionalFormatting sqref="L121">
    <cfRule type="cellIs" dxfId="3011" priority="1690" operator="greaterThan">
      <formula>0.99</formula>
    </cfRule>
    <cfRule type="cellIs" dxfId="3010" priority="1691" operator="between">
      <formula>0.95</formula>
      <formula>1</formula>
    </cfRule>
    <cfRule type="cellIs" dxfId="3009" priority="1692" operator="lessThan">
      <formula>0.96</formula>
    </cfRule>
    <cfRule type="cellIs" dxfId="3008" priority="1693" operator="lessThan">
      <formula>0.96</formula>
    </cfRule>
  </conditionalFormatting>
  <conditionalFormatting sqref="L121">
    <cfRule type="cellIs" dxfId="3007" priority="1681" operator="greaterThan">
      <formula>0.99</formula>
    </cfRule>
    <cfRule type="cellIs" dxfId="3006" priority="1682" operator="between">
      <formula>0.95</formula>
      <formula>1</formula>
    </cfRule>
    <cfRule type="cellIs" dxfId="3005" priority="1683" operator="lessThan">
      <formula>0.96</formula>
    </cfRule>
    <cfRule type="cellIs" dxfId="3004" priority="1684" operator="greaterThan">
      <formula>0.99</formula>
    </cfRule>
    <cfRule type="cellIs" dxfId="3003" priority="1685" operator="between">
      <formula>0.95</formula>
      <formula>1</formula>
    </cfRule>
    <cfRule type="cellIs" dxfId="3002" priority="1686" operator="between">
      <formula>0.95</formula>
      <formula>0</formula>
    </cfRule>
    <cfRule type="cellIs" dxfId="3001" priority="1687" operator="greaterThan">
      <formula>0.99</formula>
    </cfRule>
    <cfRule type="cellIs" dxfId="3000" priority="1688" operator="between">
      <formula>0.95</formula>
      <formula>1</formula>
    </cfRule>
    <cfRule type="cellIs" dxfId="2999" priority="1689" operator="lessThan">
      <formula>0.96</formula>
    </cfRule>
  </conditionalFormatting>
  <conditionalFormatting sqref="L121">
    <cfRule type="cellIs" dxfId="2998" priority="1678" operator="greaterThan">
      <formula>0.95</formula>
    </cfRule>
    <cfRule type="cellIs" dxfId="2997" priority="1679" operator="between">
      <formula>0.95</formula>
      <formula>1</formula>
    </cfRule>
    <cfRule type="cellIs" dxfId="2996" priority="1680" operator="lessThan">
      <formula>0.96</formula>
    </cfRule>
  </conditionalFormatting>
  <conditionalFormatting sqref="L121">
    <cfRule type="cellIs" dxfId="2995" priority="1677" operator="greaterThan">
      <formula>0.99</formula>
    </cfRule>
  </conditionalFormatting>
  <conditionalFormatting sqref="L121">
    <cfRule type="cellIs" dxfId="2994" priority="1671" operator="greaterThan">
      <formula>0.99</formula>
    </cfRule>
    <cfRule type="cellIs" dxfId="2993" priority="1672" operator="between">
      <formula>0.95</formula>
      <formula>1</formula>
    </cfRule>
    <cfRule type="cellIs" dxfId="2992" priority="1673" operator="lessThan">
      <formula>0.96</formula>
    </cfRule>
    <cfRule type="cellIs" dxfId="2991" priority="1674" operator="lessThan">
      <formula>0.96</formula>
    </cfRule>
    <cfRule type="cellIs" dxfId="2990" priority="1675" operator="between">
      <formula>0.95</formula>
      <formula>1</formula>
    </cfRule>
    <cfRule type="cellIs" dxfId="2989" priority="1676" operator="lessThan">
      <formula>0.96</formula>
    </cfRule>
  </conditionalFormatting>
  <conditionalFormatting sqref="L121">
    <cfRule type="cellIs" dxfId="2988" priority="1664" operator="lessThan">
      <formula>0.96</formula>
    </cfRule>
    <cfRule type="cellIs" dxfId="2987" priority="1665" operator="greaterThan">
      <formula>0.99</formula>
    </cfRule>
    <cfRule type="cellIs" dxfId="2986" priority="1666" operator="greaterThan">
      <formula>0.99</formula>
    </cfRule>
    <cfRule type="cellIs" dxfId="2985" priority="1667" operator="between">
      <formula>0.95</formula>
      <formula>1</formula>
    </cfRule>
    <cfRule type="cellIs" dxfId="2984" priority="1668" operator="greaterThan">
      <formula>0.99</formula>
    </cfRule>
    <cfRule type="cellIs" dxfId="2983" priority="1669" operator="between">
      <formula>0.95</formula>
      <formula>1</formula>
    </cfRule>
    <cfRule type="cellIs" dxfId="2982" priority="1670" operator="lessThan">
      <formula>0.96</formula>
    </cfRule>
  </conditionalFormatting>
  <conditionalFormatting sqref="L121">
    <cfRule type="cellIs" dxfId="2981" priority="1662" operator="lessThan">
      <formula>0.96</formula>
    </cfRule>
    <cfRule type="cellIs" dxfId="2980" priority="1663" operator="lessThan">
      <formula>0.96</formula>
    </cfRule>
  </conditionalFormatting>
  <conditionalFormatting sqref="L121">
    <cfRule type="cellIs" dxfId="2979" priority="1655" operator="lessThan">
      <formula>0.96</formula>
    </cfRule>
    <cfRule type="cellIs" dxfId="2978" priority="1656" operator="greaterThan">
      <formula>0.99</formula>
    </cfRule>
    <cfRule type="cellIs" dxfId="2977" priority="1657" operator="between">
      <formula>0.95</formula>
      <formula>1</formula>
    </cfRule>
    <cfRule type="cellIs" dxfId="2976" priority="1658" operator="lessThan">
      <formula>0.96</formula>
    </cfRule>
    <cfRule type="cellIs" dxfId="2975" priority="1659" operator="greaterThan">
      <formula>0.99</formula>
    </cfRule>
    <cfRule type="cellIs" dxfId="2974" priority="1660" operator="between">
      <formula>0.95</formula>
      <formula>1</formula>
    </cfRule>
    <cfRule type="cellIs" dxfId="2973" priority="1661" operator="lessThan">
      <formula>0.96</formula>
    </cfRule>
  </conditionalFormatting>
  <conditionalFormatting sqref="L121">
    <cfRule type="cellIs" dxfId="2972" priority="1651" operator="between">
      <formula>0.95</formula>
      <formula>1</formula>
    </cfRule>
    <cfRule type="cellIs" dxfId="2971" priority="1652" operator="greaterThan">
      <formula>0.99</formula>
    </cfRule>
    <cfRule type="cellIs" dxfId="2970" priority="1653" operator="between">
      <formula>0.95</formula>
      <formula>1</formula>
    </cfRule>
    <cfRule type="cellIs" dxfId="2969" priority="1654" operator="lessThan">
      <formula>0.96</formula>
    </cfRule>
  </conditionalFormatting>
  <conditionalFormatting sqref="L121">
    <cfRule type="cellIs" dxfId="2968" priority="1648" operator="greaterThan">
      <formula>0.99</formula>
    </cfRule>
    <cfRule type="cellIs" dxfId="2967" priority="1649" operator="greaterThan">
      <formula>0.99</formula>
    </cfRule>
    <cfRule type="cellIs" dxfId="2966" priority="1650" operator="lessThan">
      <formula>0.96</formula>
    </cfRule>
  </conditionalFormatting>
  <conditionalFormatting sqref="L121">
    <cfRule type="cellIs" dxfId="2965" priority="1647" operator="between">
      <formula>0.99</formula>
      <formula>1</formula>
    </cfRule>
  </conditionalFormatting>
  <conditionalFormatting sqref="L121">
    <cfRule type="cellIs" dxfId="2964" priority="1645" operator="greaterThan">
      <formula>0</formula>
    </cfRule>
    <cfRule type="cellIs" dxfId="2963" priority="1646" operator="lessThan">
      <formula>0</formula>
    </cfRule>
  </conditionalFormatting>
  <conditionalFormatting sqref="L121">
    <cfRule type="cellIs" dxfId="2962" priority="1643" operator="greaterThan">
      <formula>0.99</formula>
    </cfRule>
    <cfRule type="cellIs" dxfId="2961" priority="1644" operator="greaterThan">
      <formula>0.99</formula>
    </cfRule>
  </conditionalFormatting>
  <conditionalFormatting sqref="L121">
    <cfRule type="cellIs" dxfId="2960" priority="1635" operator="greaterThan">
      <formula>0.99</formula>
    </cfRule>
    <cfRule type="cellIs" dxfId="2959" priority="1636" operator="between">
      <formula>0.95</formula>
      <formula>1</formula>
    </cfRule>
    <cfRule type="cellIs" dxfId="2958" priority="1637" operator="greaterThan">
      <formula>0.99</formula>
    </cfRule>
    <cfRule type="cellIs" dxfId="2957" priority="1638" operator="between">
      <formula>0.95</formula>
      <formula>1</formula>
    </cfRule>
    <cfRule type="cellIs" dxfId="2956" priority="1639" operator="lessThan">
      <formula>0.96</formula>
    </cfRule>
    <cfRule type="cellIs" dxfId="2955" priority="1640" operator="greaterThan">
      <formula>0.99</formula>
    </cfRule>
    <cfRule type="cellIs" dxfId="2954" priority="1641" operator="between">
      <formula>0.95</formula>
      <formula>1</formula>
    </cfRule>
    <cfRule type="cellIs" dxfId="2953" priority="1642" operator="lessThan">
      <formula>0.96</formula>
    </cfRule>
  </conditionalFormatting>
  <conditionalFormatting sqref="L121">
    <cfRule type="cellIs" dxfId="2952" priority="1633" operator="between">
      <formula>0.95</formula>
      <formula>1</formula>
    </cfRule>
    <cfRule type="cellIs" dxfId="2951" priority="1634" operator="lessThan">
      <formula>0.96</formula>
    </cfRule>
  </conditionalFormatting>
  <conditionalFormatting sqref="L121">
    <cfRule type="cellIs" dxfId="2950" priority="1626" operator="greaterThan">
      <formula>0.99</formula>
    </cfRule>
    <cfRule type="cellIs" dxfId="2949" priority="1627" operator="greaterThan">
      <formula>0.99</formula>
    </cfRule>
    <cfRule type="cellIs" dxfId="2948" priority="1628" operator="between">
      <formula>0.95</formula>
      <formula>1</formula>
    </cfRule>
    <cfRule type="cellIs" dxfId="2947" priority="1629" operator="lessThan">
      <formula>0.96</formula>
    </cfRule>
    <cfRule type="cellIs" dxfId="2946" priority="1630" operator="greaterThan">
      <formula>0.99</formula>
    </cfRule>
    <cfRule type="cellIs" dxfId="2945" priority="1631" operator="between">
      <formula>0.95</formula>
      <formula>1</formula>
    </cfRule>
    <cfRule type="cellIs" dxfId="2944" priority="1632" operator="lessThan">
      <formula>0.96</formula>
    </cfRule>
  </conditionalFormatting>
  <conditionalFormatting sqref="L121">
    <cfRule type="cellIs" dxfId="2943" priority="1618" operator="greaterThan">
      <formula>0.99</formula>
    </cfRule>
    <cfRule type="cellIs" dxfId="2942" priority="1619" operator="between">
      <formula>0.95</formula>
      <formula>1</formula>
    </cfRule>
    <cfRule type="cellIs" dxfId="2941" priority="1620" operator="lessThan">
      <formula>0.96</formula>
    </cfRule>
    <cfRule type="cellIs" dxfId="2940" priority="1621" operator="lessThan">
      <formula>0.96</formula>
    </cfRule>
    <cfRule type="cellIs" dxfId="2939" priority="1622" operator="greaterThan">
      <formula>0.99</formula>
    </cfRule>
    <cfRule type="cellIs" dxfId="2938" priority="1623" operator="between">
      <formula>0.95</formula>
      <formula>1</formula>
    </cfRule>
    <cfRule type="cellIs" dxfId="2937" priority="1624" operator="lessThan">
      <formula>0.96</formula>
    </cfRule>
    <cfRule type="cellIs" dxfId="2936" priority="1625" operator="greaterThan">
      <formula>0.99</formula>
    </cfRule>
  </conditionalFormatting>
  <conditionalFormatting sqref="L121">
    <cfRule type="cellIs" dxfId="2935" priority="1614" operator="greaterThan">
      <formula>0.99</formula>
    </cfRule>
    <cfRule type="cellIs" dxfId="2934" priority="1615" operator="greaterThan">
      <formula>0.99</formula>
    </cfRule>
    <cfRule type="cellIs" dxfId="2933" priority="1616" operator="between">
      <formula>0.95</formula>
      <formula>1</formula>
    </cfRule>
    <cfRule type="cellIs" dxfId="2932" priority="1617" operator="lessThan">
      <formula>0.96</formula>
    </cfRule>
  </conditionalFormatting>
  <conditionalFormatting sqref="L121">
    <cfRule type="cellIs" dxfId="2931" priority="1613" operator="greaterThan">
      <formula>0.99</formula>
    </cfRule>
  </conditionalFormatting>
  <conditionalFormatting sqref="L121">
    <cfRule type="cellIs" dxfId="2930" priority="1609" operator="greaterThan">
      <formula>0.99</formula>
    </cfRule>
    <cfRule type="cellIs" dxfId="2929" priority="1610" operator="between">
      <formula>0.95</formula>
      <formula>1</formula>
    </cfRule>
    <cfRule type="cellIs" dxfId="2928" priority="1611" operator="lessThan">
      <formula>0.96</formula>
    </cfRule>
    <cfRule type="cellIs" dxfId="2927" priority="1612" operator="greaterThan">
      <formula>0.96</formula>
    </cfRule>
  </conditionalFormatting>
  <conditionalFormatting sqref="L121">
    <cfRule type="cellIs" dxfId="2926" priority="1602" operator="greaterThan">
      <formula>0.99</formula>
    </cfRule>
    <cfRule type="cellIs" dxfId="2925" priority="1603" operator="between">
      <formula>0.95</formula>
      <formula>1</formula>
    </cfRule>
    <cfRule type="cellIs" dxfId="2924" priority="1604" operator="lessThan">
      <formula>0.96</formula>
    </cfRule>
    <cfRule type="cellIs" dxfId="2923" priority="1605" operator="lessThan">
      <formula>0.96</formula>
    </cfRule>
    <cfRule type="cellIs" dxfId="2922" priority="1606" operator="greaterThan">
      <formula>0.99</formula>
    </cfRule>
    <cfRule type="cellIs" dxfId="2921" priority="1607" operator="between">
      <formula>0.95</formula>
      <formula>1</formula>
    </cfRule>
    <cfRule type="cellIs" dxfId="2920" priority="1608" operator="lessThan">
      <formula>0.96</formula>
    </cfRule>
  </conditionalFormatting>
  <conditionalFormatting sqref="L121">
    <cfRule type="cellIs" dxfId="2919" priority="1597" operator="between">
      <formula>0.96</formula>
      <formula>1</formula>
    </cfRule>
    <cfRule type="cellIs" dxfId="2918" priority="1598" operator="lessThan">
      <formula>0.99</formula>
    </cfRule>
    <cfRule type="cellIs" dxfId="2917" priority="1599" operator="greaterThan">
      <formula>0.99</formula>
    </cfRule>
    <cfRule type="cellIs" dxfId="2916" priority="1600" operator="lessThan">
      <formula>0.99</formula>
    </cfRule>
    <cfRule type="cellIs" dxfId="2915" priority="1601" operator="greaterThan">
      <formula>0.99</formula>
    </cfRule>
  </conditionalFormatting>
  <conditionalFormatting sqref="L121">
    <cfRule type="cellIs" dxfId="2914" priority="1592" operator="between">
      <formula>0.95</formula>
      <formula>1</formula>
    </cfRule>
    <cfRule type="cellIs" dxfId="2913" priority="1593" operator="lessThan">
      <formula>0.96</formula>
    </cfRule>
    <cfRule type="cellIs" dxfId="2912" priority="1594" operator="greaterThan">
      <formula>0.99</formula>
    </cfRule>
    <cfRule type="cellIs" dxfId="2911" priority="1595" operator="between">
      <formula>0.95</formula>
      <formula>1</formula>
    </cfRule>
    <cfRule type="cellIs" dxfId="2910" priority="1596" operator="lessThan">
      <formula>0.96</formula>
    </cfRule>
  </conditionalFormatting>
  <conditionalFormatting sqref="L121">
    <cfRule type="cellIs" dxfId="2909" priority="1590" operator="greaterThan">
      <formula>0.99</formula>
    </cfRule>
    <cfRule type="cellIs" dxfId="2908" priority="1591" operator="between">
      <formula>0.95</formula>
      <formula>1</formula>
    </cfRule>
  </conditionalFormatting>
  <conditionalFormatting sqref="L121">
    <cfRule type="cellIs" dxfId="2907" priority="1589" operator="lessThan">
      <formula>0.96</formula>
    </cfRule>
  </conditionalFormatting>
  <conditionalFormatting sqref="L121">
    <cfRule type="top10" dxfId="2906" priority="1583" rank="10"/>
    <cfRule type="cellIs" dxfId="2905" priority="1584" operator="greaterThan">
      <formula>0.99</formula>
    </cfRule>
    <cfRule type="top10" dxfId="2904" priority="1585" rank="10"/>
    <cfRule type="cellIs" dxfId="2903" priority="1586" operator="lessThan">
      <formula>0.96</formula>
    </cfRule>
    <cfRule type="top10" dxfId="2902" priority="1587" percent="1" rank="99"/>
    <cfRule type="cellIs" dxfId="2901" priority="1588" operator="lessThan">
      <formula>0.96</formula>
    </cfRule>
  </conditionalFormatting>
  <conditionalFormatting sqref="L121">
    <cfRule type="top10" dxfId="2900" priority="1582" rank="10"/>
  </conditionalFormatting>
  <conditionalFormatting sqref="L121">
    <cfRule type="cellIs" dxfId="2899" priority="1577" operator="greaterThan">
      <formula>0.99</formula>
    </cfRule>
    <cfRule type="cellIs" dxfId="2898" priority="1578" operator="between">
      <formula>0.95</formula>
      <formula>1</formula>
    </cfRule>
    <cfRule type="cellIs" dxfId="2897" priority="1579" operator="lessThan">
      <formula>0.96</formula>
    </cfRule>
    <cfRule type="cellIs" dxfId="2896" priority="1580" operator="lessThan">
      <formula>0.96</formula>
    </cfRule>
    <cfRule type="top10" dxfId="2895" priority="1581" percent="1" rank="10"/>
  </conditionalFormatting>
  <conditionalFormatting sqref="L121">
    <cfRule type="cellIs" dxfId="2894" priority="1568" operator="lessThan">
      <formula>1</formula>
    </cfRule>
    <cfRule type="cellIs" dxfId="2893" priority="1569" operator="between">
      <formula>0.95</formula>
      <formula>1</formula>
    </cfRule>
    <cfRule type="cellIs" dxfId="2892" priority="1570" operator="lessThan">
      <formula>0.96</formula>
    </cfRule>
    <cfRule type="cellIs" dxfId="2891" priority="1571" operator="between">
      <formula>0.95</formula>
      <formula>1</formula>
    </cfRule>
    <cfRule type="cellIs" dxfId="2890" priority="1572" operator="between">
      <formula>0.95</formula>
      <formula>1</formula>
    </cfRule>
    <cfRule type="top10" dxfId="2889" priority="1573" percent="1" rank="10"/>
    <cfRule type="top10" dxfId="2888" priority="1574" percent="1" rank="10"/>
    <cfRule type="cellIs" dxfId="2887" priority="1575" operator="lessThan">
      <formula>0.96</formula>
    </cfRule>
    <cfRule type="top10" dxfId="2886" priority="1576" percent="1" rank="10"/>
  </conditionalFormatting>
  <conditionalFormatting sqref="L121">
    <cfRule type="top10" dxfId="2885" priority="1565" percent="1" rank="10"/>
    <cfRule type="cellIs" dxfId="2884" priority="1566" operator="lessThan">
      <formula>0.96</formula>
    </cfRule>
    <cfRule type="top10" dxfId="2883" priority="1567" percent="1" rank="10"/>
  </conditionalFormatting>
  <conditionalFormatting sqref="L121">
    <cfRule type="top10" dxfId="2882" priority="1564" rank="10"/>
  </conditionalFormatting>
  <conditionalFormatting sqref="L121">
    <cfRule type="top10" dxfId="2881" priority="1561" rank="10"/>
    <cfRule type="top10" dxfId="2880" priority="1562" rank="10"/>
    <cfRule type="top10" dxfId="2879" priority="1563" rank="10"/>
  </conditionalFormatting>
  <conditionalFormatting sqref="L121">
    <cfRule type="cellIs" dxfId="2878" priority="1553" operator="between">
      <formula>0.95</formula>
      <formula>1</formula>
    </cfRule>
    <cfRule type="cellIs" dxfId="2877" priority="1554" operator="lessThan">
      <formula>0.96</formula>
    </cfRule>
    <cfRule type="cellIs" dxfId="2876" priority="1555" operator="between">
      <formula>0.95</formula>
      <formula>1</formula>
    </cfRule>
    <cfRule type="cellIs" dxfId="2875" priority="1556" operator="between">
      <formula>0.95</formula>
      <formula>1</formula>
    </cfRule>
    <cfRule type="top10" dxfId="2874" priority="1557" percent="1" rank="10"/>
    <cfRule type="top10" dxfId="2873" priority="1558" percent="1" rank="10"/>
    <cfRule type="cellIs" dxfId="2872" priority="1559" operator="lessThan">
      <formula>0.96</formula>
    </cfRule>
    <cfRule type="top10" dxfId="2871" priority="1560" percent="1" rank="10"/>
  </conditionalFormatting>
  <conditionalFormatting sqref="L121">
    <cfRule type="top10" dxfId="2870" priority="1544" rank="10"/>
    <cfRule type="top10" dxfId="2869" priority="1545" rank="10"/>
    <cfRule type="cellIs" dxfId="2868" priority="1546" operator="lessThan">
      <formula>0.96</formula>
    </cfRule>
    <cfRule type="cellIs" dxfId="2867" priority="1547" operator="between">
      <formula>0.95</formula>
      <formula>1</formula>
    </cfRule>
    <cfRule type="cellIs" dxfId="2866" priority="1548" operator="between">
      <formula>0.95</formula>
      <formula>1</formula>
    </cfRule>
    <cfRule type="top10" dxfId="2865" priority="1549" percent="1" rank="10"/>
    <cfRule type="top10" dxfId="2864" priority="1550" percent="1" rank="10"/>
    <cfRule type="cellIs" dxfId="2863" priority="1551" operator="lessThan">
      <formula>0.96</formula>
    </cfRule>
    <cfRule type="top10" dxfId="2862" priority="1552" percent="1" rank="10"/>
  </conditionalFormatting>
  <conditionalFormatting sqref="L121">
    <cfRule type="cellIs" dxfId="2861" priority="1537" operator="lessThan">
      <formula>0.96</formula>
    </cfRule>
    <cfRule type="cellIs" dxfId="2860" priority="1538" operator="between">
      <formula>0.95</formula>
      <formula>1</formula>
    </cfRule>
    <cfRule type="cellIs" dxfId="2859" priority="1539" operator="between">
      <formula>0.95</formula>
      <formula>1</formula>
    </cfRule>
    <cfRule type="top10" dxfId="2858" priority="1540" percent="1" rank="10"/>
    <cfRule type="top10" dxfId="2857" priority="1541" percent="1" rank="10"/>
    <cfRule type="cellIs" dxfId="2856" priority="1542" operator="lessThan">
      <formula>0.96</formula>
    </cfRule>
    <cfRule type="top10" dxfId="2855" priority="1543" percent="1" rank="10"/>
  </conditionalFormatting>
  <conditionalFormatting sqref="L121">
    <cfRule type="top10" dxfId="2854" priority="1534" percent="1" rank="10"/>
    <cfRule type="top10" dxfId="2853" priority="1535" rank="10"/>
    <cfRule type="top10" dxfId="2852" priority="1536" percent="1" rank="10"/>
  </conditionalFormatting>
  <conditionalFormatting sqref="L121">
    <cfRule type="top10" dxfId="2851" priority="1532" rank="10"/>
    <cfRule type="top10" dxfId="2850" priority="1533" rank="10"/>
  </conditionalFormatting>
  <conditionalFormatting sqref="L121">
    <cfRule type="top10" dxfId="2849" priority="1522" rank="10"/>
    <cfRule type="top10" dxfId="2848" priority="1523" rank="10"/>
    <cfRule type="cellIs" dxfId="2847" priority="1524" operator="between">
      <formula>0.95</formula>
      <formula>1</formula>
    </cfRule>
    <cfRule type="cellIs" dxfId="2846" priority="1525" operator="lessThan">
      <formula>0.96</formula>
    </cfRule>
    <cfRule type="cellIs" dxfId="2845" priority="1526" operator="between">
      <formula>0.95</formula>
      <formula>1</formula>
    </cfRule>
    <cfRule type="cellIs" dxfId="2844" priority="1527" operator="between">
      <formula>0.95</formula>
      <formula>1</formula>
    </cfRule>
    <cfRule type="top10" dxfId="2843" priority="1528" percent="1" rank="10"/>
    <cfRule type="top10" dxfId="2842" priority="1529" percent="1" rank="10"/>
    <cfRule type="cellIs" dxfId="2841" priority="1530" operator="lessThan">
      <formula>0.96</formula>
    </cfRule>
    <cfRule type="top10" dxfId="2840" priority="1531" percent="1" rank="10"/>
  </conditionalFormatting>
  <conditionalFormatting sqref="L121">
    <cfRule type="top10" dxfId="2839" priority="1514" rank="10"/>
    <cfRule type="cellIs" dxfId="2838" priority="1515" operator="lessThan">
      <formula>0.96</formula>
    </cfRule>
    <cfRule type="cellIs" dxfId="2837" priority="1516" operator="between">
      <formula>0.95</formula>
      <formula>1</formula>
    </cfRule>
    <cfRule type="cellIs" dxfId="2836" priority="1517" operator="between">
      <formula>0.95</formula>
      <formula>1</formula>
    </cfRule>
    <cfRule type="top10" dxfId="2835" priority="1518" percent="1" rank="10"/>
    <cfRule type="top10" dxfId="2834" priority="1519" percent="1" rank="10"/>
    <cfRule type="cellIs" dxfId="2833" priority="1520" operator="lessThan">
      <formula>0.96</formula>
    </cfRule>
    <cfRule type="top10" dxfId="2832" priority="1521" percent="1" rank="10"/>
  </conditionalFormatting>
  <conditionalFormatting sqref="L121">
    <cfRule type="top10" dxfId="2831" priority="1501" rank="10"/>
    <cfRule type="cellIs" dxfId="2830" priority="1502" operator="lessThan">
      <formula>0.99</formula>
    </cfRule>
    <cfRule type="top10" dxfId="2829" priority="1503" rank="10"/>
    <cfRule type="cellIs" dxfId="2828" priority="1504" operator="greaterThan">
      <formula>0.99</formula>
    </cfRule>
    <cfRule type="top10" dxfId="2827" priority="1505" percent="1" rank="10"/>
    <cfRule type="top10" dxfId="2826" priority="1506" rank="10"/>
    <cfRule type="cellIs" dxfId="2825" priority="1507" operator="lessThan">
      <formula>0.96</formula>
    </cfRule>
    <cfRule type="cellIs" dxfId="2824" priority="1508" operator="between">
      <formula>0.95</formula>
      <formula>1</formula>
    </cfRule>
    <cfRule type="cellIs" dxfId="2823" priority="1509" operator="between">
      <formula>0.95</formula>
      <formula>1</formula>
    </cfRule>
    <cfRule type="top10" dxfId="2822" priority="1510" percent="1" rank="10"/>
    <cfRule type="top10" dxfId="2821" priority="1511" percent="1" rank="10"/>
    <cfRule type="cellIs" dxfId="2820" priority="1512" operator="lessThan">
      <formula>0.96</formula>
    </cfRule>
    <cfRule type="top10" dxfId="2819" priority="1513" percent="1" rank="10"/>
  </conditionalFormatting>
  <conditionalFormatting sqref="L121">
    <cfRule type="top10" dxfId="2818" priority="1487" rank="10"/>
    <cfRule type="top10" dxfId="2817" priority="1488" rank="10"/>
    <cfRule type="cellIs" dxfId="2816" priority="1489" operator="lessThan">
      <formula>0.99</formula>
    </cfRule>
    <cfRule type="top10" dxfId="2815" priority="1490" rank="10"/>
    <cfRule type="cellIs" dxfId="2814" priority="1491" operator="greaterThan">
      <formula>0.99</formula>
    </cfRule>
    <cfRule type="top10" dxfId="2813" priority="1492" percent="1" rank="10"/>
    <cfRule type="top10" dxfId="2812" priority="1493" rank="10"/>
    <cfRule type="cellIs" dxfId="2811" priority="1494" operator="lessThan">
      <formula>0.96</formula>
    </cfRule>
    <cfRule type="cellIs" dxfId="2810" priority="1495" operator="between">
      <formula>0.95</formula>
      <formula>1</formula>
    </cfRule>
    <cfRule type="cellIs" dxfId="2809" priority="1496" operator="between">
      <formula>0.95</formula>
      <formula>1</formula>
    </cfRule>
    <cfRule type="top10" dxfId="2808" priority="1497" percent="1" rank="10"/>
    <cfRule type="top10" dxfId="2807" priority="1498" percent="1" rank="10"/>
    <cfRule type="cellIs" dxfId="2806" priority="1499" operator="lessThan">
      <formula>0.96</formula>
    </cfRule>
    <cfRule type="top10" dxfId="2805" priority="1500" percent="1" rank="10"/>
  </conditionalFormatting>
  <conditionalFormatting sqref="L121">
    <cfRule type="cellIs" dxfId="2804" priority="1484" operator="between">
      <formula>0.95</formula>
      <formula>1</formula>
    </cfRule>
    <cfRule type="cellIs" dxfId="2803" priority="1485" operator="between">
      <formula>0.95</formula>
      <formula>1</formula>
    </cfRule>
    <cfRule type="top10" dxfId="2802" priority="1486" rank="10"/>
  </conditionalFormatting>
  <conditionalFormatting sqref="L121">
    <cfRule type="cellIs" dxfId="2801" priority="1475" operator="between">
      <formula>0.95</formula>
      <formula>1</formula>
    </cfRule>
    <cfRule type="cellIs" dxfId="2800" priority="1476" operator="between">
      <formula>0.95</formula>
      <formula>1</formula>
    </cfRule>
    <cfRule type="cellIs" dxfId="2799" priority="1477" operator="lessThan">
      <formula>0.96</formula>
    </cfRule>
    <cfRule type="cellIs" dxfId="2798" priority="1478" operator="between">
      <formula>0.95</formula>
      <formula>1</formula>
    </cfRule>
    <cfRule type="cellIs" dxfId="2797" priority="1479" operator="between">
      <formula>0.95</formula>
      <formula>1</formula>
    </cfRule>
    <cfRule type="top10" dxfId="2796" priority="1480" percent="1" rank="10"/>
    <cfRule type="top10" dxfId="2795" priority="1481" percent="1" rank="10"/>
    <cfRule type="cellIs" dxfId="2794" priority="1482" operator="lessThan">
      <formula>0.96</formula>
    </cfRule>
    <cfRule type="top10" dxfId="2793" priority="1483" percent="1" rank="10"/>
  </conditionalFormatting>
  <conditionalFormatting sqref="L121">
    <cfRule type="top10" dxfId="2792" priority="1465" rank="10"/>
    <cfRule type="top10" dxfId="2791" priority="1466" rank="10"/>
    <cfRule type="top10" dxfId="2790" priority="1467" rank="10"/>
    <cfRule type="cellIs" dxfId="2789" priority="1468" operator="lessThan">
      <formula>0.96</formula>
    </cfRule>
    <cfRule type="cellIs" dxfId="2788" priority="1469" operator="between">
      <formula>0.95</formula>
      <formula>1</formula>
    </cfRule>
    <cfRule type="cellIs" dxfId="2787" priority="1470" operator="between">
      <formula>0.95</formula>
      <formula>1</formula>
    </cfRule>
    <cfRule type="top10" dxfId="2786" priority="1471" percent="1" rank="10"/>
    <cfRule type="top10" dxfId="2785" priority="1472" percent="1" rank="10"/>
    <cfRule type="cellIs" dxfId="2784" priority="1473" operator="lessThan">
      <formula>0.96</formula>
    </cfRule>
    <cfRule type="top10" dxfId="2783" priority="1474" percent="1" rank="10"/>
  </conditionalFormatting>
  <conditionalFormatting sqref="L121">
    <cfRule type="top10" dxfId="2782" priority="1450" percent="1" rank="10"/>
    <cfRule type="top10" dxfId="2781" priority="1451" rank="10"/>
    <cfRule type="top10" dxfId="2780" priority="1452" rank="10"/>
    <cfRule type="cellIs" dxfId="2779" priority="1453" operator="lessThan">
      <formula>0.99</formula>
    </cfRule>
    <cfRule type="top10" dxfId="2778" priority="1454" rank="10"/>
    <cfRule type="cellIs" dxfId="2777" priority="1455" operator="greaterThan">
      <formula>0.99</formula>
    </cfRule>
    <cfRule type="top10" dxfId="2776" priority="1456" percent="1" rank="10"/>
    <cfRule type="top10" dxfId="2775" priority="1457" rank="10"/>
    <cfRule type="cellIs" dxfId="2774" priority="1458" operator="lessThan">
      <formula>0.96</formula>
    </cfRule>
    <cfRule type="cellIs" dxfId="2773" priority="1459" operator="between">
      <formula>0.95</formula>
      <formula>1</formula>
    </cfRule>
    <cfRule type="cellIs" dxfId="2772" priority="1460" operator="between">
      <formula>0.95</formula>
      <formula>1</formula>
    </cfRule>
    <cfRule type="top10" dxfId="2771" priority="1461" percent="1" rank="10"/>
    <cfRule type="top10" dxfId="2770" priority="1462" percent="1" rank="10"/>
    <cfRule type="cellIs" dxfId="2769" priority="1463" operator="lessThan">
      <formula>0.96</formula>
    </cfRule>
    <cfRule type="top10" dxfId="2768" priority="1464" percent="1" rank="10"/>
  </conditionalFormatting>
  <conditionalFormatting sqref="L121">
    <cfRule type="top10" dxfId="2767" priority="1449" percent="1" rank="10"/>
  </conditionalFormatting>
  <conditionalFormatting sqref="L121">
    <cfRule type="top10" dxfId="2766" priority="1447" rank="10"/>
    <cfRule type="top10" dxfId="2765" priority="1448" percent="1" rank="10"/>
  </conditionalFormatting>
  <conditionalFormatting sqref="L121">
    <cfRule type="top10" dxfId="2764" priority="1443" percent="1" rank="10"/>
    <cfRule type="cellIs" dxfId="2763" priority="1444" operator="lessThan">
      <formula>0.96</formula>
    </cfRule>
    <cfRule type="top10" dxfId="2762" priority="1445" rank="10"/>
    <cfRule type="top10" dxfId="2761" priority="1446" percent="1" rank="10"/>
  </conditionalFormatting>
  <conditionalFormatting sqref="L121">
    <cfRule type="top10" dxfId="2760" priority="1437" percent="1" rank="10"/>
    <cfRule type="cellIs" dxfId="2759" priority="1438" operator="between">
      <formula>0.95</formula>
      <formula>1</formula>
    </cfRule>
    <cfRule type="top10" dxfId="2758" priority="1439" percent="1" rank="10"/>
    <cfRule type="cellIs" dxfId="2757" priority="1440" operator="lessThan">
      <formula>0.96</formula>
    </cfRule>
    <cfRule type="top10" dxfId="2756" priority="1441" rank="10"/>
    <cfRule type="top10" dxfId="2755" priority="1442" percent="1" rank="10"/>
  </conditionalFormatting>
  <conditionalFormatting sqref="L121">
    <cfRule type="cellIs" dxfId="2754" priority="1432" operator="between">
      <formula>0.95</formula>
      <formula>1</formula>
    </cfRule>
    <cfRule type="top10" dxfId="2753" priority="1433" percent="1" rank="10"/>
    <cfRule type="cellIs" dxfId="2752" priority="1434" operator="lessThan">
      <formula>0.96</formula>
    </cfRule>
    <cfRule type="top10" dxfId="2751" priority="1435" rank="10"/>
    <cfRule type="top10" dxfId="2750" priority="1436" percent="1" rank="10"/>
  </conditionalFormatting>
  <conditionalFormatting sqref="L121">
    <cfRule type="top10" dxfId="2749" priority="1415" percent="1" rank="10"/>
    <cfRule type="top10" dxfId="2748" priority="1416" percent="1" rank="10"/>
    <cfRule type="cellIs" dxfId="2747" priority="1417" operator="between">
      <formula>0.95</formula>
      <formula>1</formula>
    </cfRule>
    <cfRule type="top10" dxfId="2746" priority="1418" rank="10"/>
    <cfRule type="top10" dxfId="2745" priority="1419" rank="10"/>
    <cfRule type="cellIs" dxfId="2744" priority="1420" operator="lessThan">
      <formula>0.99</formula>
    </cfRule>
    <cfRule type="top10" dxfId="2743" priority="1421" rank="10"/>
    <cfRule type="cellIs" dxfId="2742" priority="1422" operator="greaterThan">
      <formula>0.99</formula>
    </cfRule>
    <cfRule type="top10" dxfId="2741" priority="1423" percent="1" rank="10"/>
    <cfRule type="top10" dxfId="2740" priority="1424" rank="10"/>
    <cfRule type="cellIs" dxfId="2739" priority="1425" operator="lessThan">
      <formula>0.96</formula>
    </cfRule>
    <cfRule type="cellIs" dxfId="2738" priority="1426" operator="between">
      <formula>0.95</formula>
      <formula>1</formula>
    </cfRule>
    <cfRule type="cellIs" dxfId="2737" priority="1427" operator="between">
      <formula>0.95</formula>
      <formula>1</formula>
    </cfRule>
    <cfRule type="top10" dxfId="2736" priority="1428" percent="1" rank="10"/>
    <cfRule type="top10" dxfId="2735" priority="1429" percent="1" rank="10"/>
    <cfRule type="cellIs" dxfId="2734" priority="1430" operator="lessThan">
      <formula>0.96</formula>
    </cfRule>
    <cfRule type="top10" dxfId="2733" priority="1431" percent="1" rank="10"/>
  </conditionalFormatting>
  <conditionalFormatting sqref="L121">
    <cfRule type="top10" dxfId="2732" priority="1413" percent="1" rank="10"/>
    <cfRule type="top10" dxfId="2731" priority="1414" percent="1" rank="10"/>
  </conditionalFormatting>
  <conditionalFormatting sqref="L121">
    <cfRule type="cellIs" dxfId="2730" priority="1407" operator="between">
      <formula>0.95</formula>
      <formula>1</formula>
    </cfRule>
    <cfRule type="cellIs" dxfId="2729" priority="1408" operator="between">
      <formula>0.95</formula>
      <formula>1</formula>
    </cfRule>
    <cfRule type="top10" dxfId="2728" priority="1409" percent="1" rank="10"/>
    <cfRule type="cellIs" dxfId="2727" priority="1410" operator="lessThan">
      <formula>0.96</formula>
    </cfRule>
    <cfRule type="top10" dxfId="2726" priority="1411" rank="10"/>
    <cfRule type="top10" dxfId="2725" priority="1412" percent="1" rank="10"/>
  </conditionalFormatting>
  <conditionalFormatting sqref="L121">
    <cfRule type="top10" dxfId="2724" priority="1391" percent="1" rank="10"/>
    <cfRule type="cellIs" dxfId="2723" priority="1392" operator="greaterThan">
      <formula>0.99</formula>
    </cfRule>
    <cfRule type="top10" dxfId="2722" priority="1393" rank="10"/>
    <cfRule type="top10" dxfId="2721" priority="1394" rank="10"/>
    <cfRule type="cellIs" dxfId="2720" priority="1395" operator="lessThan">
      <formula>0.99</formula>
    </cfRule>
    <cfRule type="top10" dxfId="2719" priority="1396" rank="10"/>
    <cfRule type="cellIs" dxfId="2718" priority="1397" operator="greaterThan">
      <formula>0.99</formula>
    </cfRule>
    <cfRule type="top10" dxfId="2717" priority="1398" percent="1" rank="10"/>
    <cfRule type="top10" dxfId="2716" priority="1399" rank="10"/>
    <cfRule type="cellIs" dxfId="2715" priority="1400" operator="lessThan">
      <formula>0.96</formula>
    </cfRule>
    <cfRule type="cellIs" dxfId="2714" priority="1401" operator="between">
      <formula>0.95</formula>
      <formula>1</formula>
    </cfRule>
    <cfRule type="cellIs" dxfId="2713" priority="1402" operator="between">
      <formula>0.95</formula>
      <formula>1</formula>
    </cfRule>
    <cfRule type="top10" dxfId="2712" priority="1403" percent="1" rank="10"/>
    <cfRule type="top10" dxfId="2711" priority="1404" percent="1" rank="10"/>
    <cfRule type="cellIs" dxfId="2710" priority="1405" operator="lessThan">
      <formula>0.96</formula>
    </cfRule>
    <cfRule type="top10" dxfId="2709" priority="1406" percent="1" rank="10"/>
  </conditionalFormatting>
  <conditionalFormatting sqref="L121">
    <cfRule type="top10" dxfId="2708" priority="1375" percent="1" rank="10"/>
    <cfRule type="cellIs" dxfId="2707" priority="1376" operator="between">
      <formula>0.95</formula>
      <formula>1</formula>
    </cfRule>
    <cfRule type="top10" dxfId="2706" priority="1377" rank="10"/>
    <cfRule type="top10" dxfId="2705" priority="1378" rank="10"/>
    <cfRule type="cellIs" dxfId="2704" priority="1379" operator="lessThan">
      <formula>0.99</formula>
    </cfRule>
    <cfRule type="top10" dxfId="2703" priority="1380" rank="10"/>
    <cfRule type="cellIs" dxfId="2702" priority="1381" operator="greaterThan">
      <formula>0.99</formula>
    </cfRule>
    <cfRule type="top10" dxfId="2701" priority="1382" percent="1" rank="10"/>
    <cfRule type="top10" dxfId="2700" priority="1383" rank="10"/>
    <cfRule type="cellIs" dxfId="2699" priority="1384" operator="lessThan">
      <formula>0.96</formula>
    </cfRule>
    <cfRule type="cellIs" dxfId="2698" priority="1385" operator="between">
      <formula>0.95</formula>
      <formula>1</formula>
    </cfRule>
    <cfRule type="cellIs" dxfId="2697" priority="1386" operator="between">
      <formula>0.95</formula>
      <formula>1</formula>
    </cfRule>
    <cfRule type="top10" dxfId="2696" priority="1387" percent="1" rank="10"/>
    <cfRule type="top10" dxfId="2695" priority="1388" percent="1" rank="10"/>
    <cfRule type="cellIs" dxfId="2694" priority="1389" operator="lessThan">
      <formula>0.96</formula>
    </cfRule>
    <cfRule type="top10" dxfId="2693" priority="1390" percent="1" rank="10"/>
  </conditionalFormatting>
  <conditionalFormatting sqref="L123">
    <cfRule type="cellIs" dxfId="2692" priority="235" operator="between">
      <formula>0.95</formula>
      <formula>1</formula>
    </cfRule>
    <cfRule type="cellIs" dxfId="2691" priority="236" operator="lessThan">
      <formula>0.96</formula>
    </cfRule>
    <cfRule type="top10" dxfId="2690" priority="1127" rank="10"/>
    <cfRule type="cellIs" dxfId="2689" priority="1128" operator="greaterThan">
      <formula>100</formula>
    </cfRule>
    <cfRule type="cellIs" dxfId="2688" priority="1129" operator="greaterThan">
      <formula>1.03</formula>
    </cfRule>
    <cfRule type="cellIs" dxfId="2687" priority="1130" operator="greaterThan">
      <formula>1.03</formula>
    </cfRule>
    <cfRule type="cellIs" dxfId="2686" priority="1371" operator="lessThan">
      <formula>0.96</formula>
    </cfRule>
    <cfRule type="cellIs" dxfId="2685" priority="1372" operator="between">
      <formula>0.95</formula>
      <formula>0.99</formula>
    </cfRule>
    <cfRule type="cellIs" dxfId="2684" priority="1373" operator="between">
      <formula>0.95</formula>
      <formula>1</formula>
    </cfRule>
  </conditionalFormatting>
  <conditionalFormatting sqref="L123">
    <cfRule type="top10" dxfId="2683" priority="1345" rank="10"/>
    <cfRule type="cellIs" dxfId="2682" priority="1346" operator="greaterThan">
      <formula>0.99</formula>
    </cfRule>
    <cfRule type="cellIs" dxfId="2681" priority="1347" operator="between">
      <formula>0.95</formula>
      <formula>1</formula>
    </cfRule>
    <cfRule type="cellIs" dxfId="2680" priority="1348" operator="lessThan">
      <formula>0.96</formula>
    </cfRule>
    <cfRule type="cellIs" dxfId="2679" priority="1349" operator="greaterThan">
      <formula>0.99</formula>
    </cfRule>
    <cfRule type="cellIs" dxfId="2678" priority="1350" operator="between">
      <formula>0.95</formula>
      <formula>1</formula>
    </cfRule>
    <cfRule type="cellIs" dxfId="2677" priority="1351" operator="lessThan">
      <formula>0.96</formula>
    </cfRule>
    <cfRule type="cellIs" dxfId="2676" priority="1352" operator="greaterThan">
      <formula>0.99</formula>
    </cfRule>
    <cfRule type="cellIs" dxfId="2675" priority="1353" operator="between">
      <formula>0.95</formula>
      <formula>1</formula>
    </cfRule>
    <cfRule type="cellIs" dxfId="2674" priority="1354" operator="greaterThan">
      <formula>0.99</formula>
    </cfRule>
    <cfRule type="cellIs" dxfId="2673" priority="1355" operator="between">
      <formula>0.95</formula>
      <formula>1</formula>
    </cfRule>
    <cfRule type="cellIs" dxfId="2672" priority="1356" operator="lessThan">
      <formula>0.96</formula>
    </cfRule>
    <cfRule type="cellIs" dxfId="2671" priority="1357" operator="lessThan">
      <formula>0</formula>
    </cfRule>
    <cfRule type="cellIs" dxfId="2670" priority="1358" operator="greaterThan">
      <formula>0.99</formula>
    </cfRule>
    <cfRule type="cellIs" dxfId="2669" priority="1359" operator="between">
      <formula>0.95</formula>
      <formula>1</formula>
    </cfRule>
    <cfRule type="cellIs" dxfId="2668" priority="1360" operator="lessThan">
      <formula>0.96</formula>
    </cfRule>
    <cfRule type="cellIs" dxfId="2667" priority="1361" operator="greaterThan">
      <formula>0.99</formula>
    </cfRule>
    <cfRule type="cellIs" dxfId="2666" priority="1362" operator="between">
      <formula>0.95</formula>
      <formula>1</formula>
    </cfRule>
    <cfRule type="cellIs" dxfId="2665" priority="1363" operator="lessThan">
      <formula>0.96</formula>
    </cfRule>
    <cfRule type="cellIs" dxfId="2664" priority="1364" operator="greaterThan">
      <formula>0.99</formula>
    </cfRule>
    <cfRule type="cellIs" dxfId="2663" priority="1365" operator="between">
      <formula>0.95</formula>
      <formula>1</formula>
    </cfRule>
    <cfRule type="cellIs" dxfId="2662" priority="1366" operator="lessThan">
      <formula>0.96</formula>
    </cfRule>
    <cfRule type="cellIs" dxfId="2661" priority="1367" operator="lessThan">
      <formula>0.96</formula>
    </cfRule>
    <cfRule type="cellIs" dxfId="2660" priority="1368" operator="greaterThan">
      <formula>0.99</formula>
    </cfRule>
    <cfRule type="cellIs" dxfId="2659" priority="1369" operator="between">
      <formula>0.95</formula>
      <formula>1</formula>
    </cfRule>
    <cfRule type="cellIs" dxfId="2658" priority="1370" operator="lessThan">
      <formula>0.96</formula>
    </cfRule>
  </conditionalFormatting>
  <conditionalFormatting sqref="L123">
    <cfRule type="top10" dxfId="2657" priority="1339" rank="10"/>
    <cfRule type="cellIs" dxfId="2656" priority="1340" operator="greaterThan">
      <formula>0.99</formula>
    </cfRule>
    <cfRule type="top10" dxfId="2655" priority="1341" rank="10"/>
    <cfRule type="cellIs" dxfId="2654" priority="1342" operator="lessThan">
      <formula>0.96</formula>
    </cfRule>
    <cfRule type="top10" dxfId="2653" priority="1343" percent="1" rank="99"/>
    <cfRule type="cellIs" dxfId="2652" priority="1344" operator="lessThan">
      <formula>0.96</formula>
    </cfRule>
  </conditionalFormatting>
  <conditionalFormatting sqref="L123">
    <cfRule type="top10" dxfId="2651" priority="1338" rank="10"/>
  </conditionalFormatting>
  <conditionalFormatting sqref="L123">
    <cfRule type="cellIs" dxfId="2650" priority="1333" operator="greaterThan">
      <formula>0.99</formula>
    </cfRule>
    <cfRule type="cellIs" dxfId="2649" priority="1334" operator="between">
      <formula>0.95</formula>
      <formula>1</formula>
    </cfRule>
    <cfRule type="cellIs" dxfId="2648" priority="1335" operator="lessThan">
      <formula>0.96</formula>
    </cfRule>
    <cfRule type="cellIs" dxfId="2647" priority="1336" operator="lessThan">
      <formula>0.96</formula>
    </cfRule>
    <cfRule type="top10" dxfId="2646" priority="1337" percent="1" rank="10"/>
  </conditionalFormatting>
  <conditionalFormatting sqref="L123">
    <cfRule type="cellIs" dxfId="2645" priority="1324" operator="lessThan">
      <formula>1</formula>
    </cfRule>
    <cfRule type="cellIs" dxfId="2644" priority="1325" operator="between">
      <formula>0.95</formula>
      <formula>1</formula>
    </cfRule>
    <cfRule type="cellIs" dxfId="2643" priority="1326" operator="lessThan">
      <formula>0.96</formula>
    </cfRule>
    <cfRule type="cellIs" dxfId="2642" priority="1327" operator="between">
      <formula>0.95</formula>
      <formula>1</formula>
    </cfRule>
    <cfRule type="cellIs" dxfId="2641" priority="1328" operator="between">
      <formula>0.95</formula>
      <formula>1</formula>
    </cfRule>
    <cfRule type="top10" dxfId="2640" priority="1329" percent="1" rank="10"/>
    <cfRule type="top10" dxfId="2639" priority="1330" percent="1" rank="10"/>
    <cfRule type="cellIs" dxfId="2638" priority="1331" operator="lessThan">
      <formula>0.96</formula>
    </cfRule>
    <cfRule type="top10" dxfId="2637" priority="1332" percent="1" rank="10"/>
  </conditionalFormatting>
  <conditionalFormatting sqref="L123">
    <cfRule type="top10" dxfId="2636" priority="1321" percent="1" rank="10"/>
    <cfRule type="cellIs" dxfId="2635" priority="1322" operator="lessThan">
      <formula>0.96</formula>
    </cfRule>
    <cfRule type="top10" dxfId="2634" priority="1323" percent="1" rank="10"/>
  </conditionalFormatting>
  <conditionalFormatting sqref="L123">
    <cfRule type="top10" dxfId="2633" priority="1320" rank="10"/>
  </conditionalFormatting>
  <conditionalFormatting sqref="L123">
    <cfRule type="top10" dxfId="2632" priority="1317" rank="10"/>
    <cfRule type="top10" dxfId="2631" priority="1318" rank="10"/>
    <cfRule type="top10" dxfId="2630" priority="1319" rank="10"/>
  </conditionalFormatting>
  <conditionalFormatting sqref="L123">
    <cfRule type="cellIs" dxfId="2629" priority="1309" operator="between">
      <formula>0.95</formula>
      <formula>1</formula>
    </cfRule>
    <cfRule type="cellIs" dxfId="2628" priority="1310" operator="lessThan">
      <formula>0.96</formula>
    </cfRule>
    <cfRule type="cellIs" dxfId="2627" priority="1311" operator="between">
      <formula>0.95</formula>
      <formula>1</formula>
    </cfRule>
    <cfRule type="cellIs" dxfId="2626" priority="1312" operator="between">
      <formula>0.95</formula>
      <formula>1</formula>
    </cfRule>
    <cfRule type="top10" dxfId="2625" priority="1313" percent="1" rank="10"/>
    <cfRule type="top10" dxfId="2624" priority="1314" percent="1" rank="10"/>
    <cfRule type="cellIs" dxfId="2623" priority="1315" operator="lessThan">
      <formula>0.96</formula>
    </cfRule>
    <cfRule type="top10" dxfId="2622" priority="1316" percent="1" rank="10"/>
  </conditionalFormatting>
  <conditionalFormatting sqref="L123">
    <cfRule type="top10" dxfId="2621" priority="1300" rank="10"/>
    <cfRule type="top10" dxfId="2620" priority="1301" rank="10"/>
    <cfRule type="cellIs" dxfId="2619" priority="1302" operator="lessThan">
      <formula>0.96</formula>
    </cfRule>
    <cfRule type="cellIs" dxfId="2618" priority="1303" operator="between">
      <formula>0.95</formula>
      <formula>1</formula>
    </cfRule>
    <cfRule type="cellIs" dxfId="2617" priority="1304" operator="between">
      <formula>0.95</formula>
      <formula>1</formula>
    </cfRule>
    <cfRule type="top10" dxfId="2616" priority="1305" percent="1" rank="10"/>
    <cfRule type="top10" dxfId="2615" priority="1306" percent="1" rank="10"/>
    <cfRule type="cellIs" dxfId="2614" priority="1307" operator="lessThan">
      <formula>0.96</formula>
    </cfRule>
    <cfRule type="top10" dxfId="2613" priority="1308" percent="1" rank="10"/>
  </conditionalFormatting>
  <conditionalFormatting sqref="L123">
    <cfRule type="cellIs" dxfId="2612" priority="1293" operator="lessThan">
      <formula>0.96</formula>
    </cfRule>
    <cfRule type="cellIs" dxfId="2611" priority="1294" operator="between">
      <formula>0.95</formula>
      <formula>1</formula>
    </cfRule>
    <cfRule type="cellIs" dxfId="2610" priority="1295" operator="between">
      <formula>0.95</formula>
      <formula>1</formula>
    </cfRule>
    <cfRule type="top10" dxfId="2609" priority="1296" percent="1" rank="10"/>
    <cfRule type="top10" dxfId="2608" priority="1297" percent="1" rank="10"/>
    <cfRule type="cellIs" dxfId="2607" priority="1298" operator="lessThan">
      <formula>0.96</formula>
    </cfRule>
    <cfRule type="top10" dxfId="2606" priority="1299" percent="1" rank="10"/>
  </conditionalFormatting>
  <conditionalFormatting sqref="L123">
    <cfRule type="top10" dxfId="2605" priority="1290" percent="1" rank="10"/>
    <cfRule type="top10" dxfId="2604" priority="1291" rank="10"/>
    <cfRule type="top10" dxfId="2603" priority="1292" percent="1" rank="10"/>
  </conditionalFormatting>
  <conditionalFormatting sqref="L123">
    <cfRule type="top10" dxfId="2602" priority="1288" rank="10"/>
    <cfRule type="top10" dxfId="2601" priority="1289" rank="10"/>
  </conditionalFormatting>
  <conditionalFormatting sqref="L123">
    <cfRule type="top10" dxfId="2600" priority="1278" rank="10"/>
    <cfRule type="top10" dxfId="2599" priority="1279" rank="10"/>
    <cfRule type="cellIs" dxfId="2598" priority="1280" operator="between">
      <formula>0.95</formula>
      <formula>1</formula>
    </cfRule>
    <cfRule type="cellIs" dxfId="2597" priority="1281" operator="lessThan">
      <formula>0.96</formula>
    </cfRule>
    <cfRule type="cellIs" dxfId="2596" priority="1282" operator="between">
      <formula>0.95</formula>
      <formula>1</formula>
    </cfRule>
    <cfRule type="cellIs" dxfId="2595" priority="1283" operator="between">
      <formula>0.95</formula>
      <formula>1</formula>
    </cfRule>
    <cfRule type="top10" dxfId="2594" priority="1284" percent="1" rank="10"/>
    <cfRule type="top10" dxfId="2593" priority="1285" percent="1" rank="10"/>
    <cfRule type="cellIs" dxfId="2592" priority="1286" operator="lessThan">
      <formula>0.96</formula>
    </cfRule>
    <cfRule type="top10" dxfId="2591" priority="1287" percent="1" rank="10"/>
  </conditionalFormatting>
  <conditionalFormatting sqref="L123">
    <cfRule type="top10" dxfId="2590" priority="1270" rank="10"/>
    <cfRule type="cellIs" dxfId="2589" priority="1271" operator="lessThan">
      <formula>0.96</formula>
    </cfRule>
    <cfRule type="cellIs" dxfId="2588" priority="1272" operator="between">
      <formula>0.95</formula>
      <formula>1</formula>
    </cfRule>
    <cfRule type="cellIs" dxfId="2587" priority="1273" operator="between">
      <formula>0.95</formula>
      <formula>1</formula>
    </cfRule>
    <cfRule type="top10" dxfId="2586" priority="1274" percent="1" rank="10"/>
    <cfRule type="top10" dxfId="2585" priority="1275" percent="1" rank="10"/>
    <cfRule type="cellIs" dxfId="2584" priority="1276" operator="lessThan">
      <formula>0.96</formula>
    </cfRule>
    <cfRule type="top10" dxfId="2583" priority="1277" percent="1" rank="10"/>
  </conditionalFormatting>
  <conditionalFormatting sqref="L123">
    <cfRule type="top10" dxfId="2582" priority="1257" rank="10"/>
    <cfRule type="cellIs" dxfId="2581" priority="1258" operator="lessThan">
      <formula>0.99</formula>
    </cfRule>
    <cfRule type="top10" dxfId="2580" priority="1259" rank="10"/>
    <cfRule type="cellIs" dxfId="2579" priority="1260" operator="greaterThan">
      <formula>0.99</formula>
    </cfRule>
    <cfRule type="top10" dxfId="2578" priority="1261" percent="1" rank="10"/>
    <cfRule type="top10" dxfId="2577" priority="1262" rank="10"/>
    <cfRule type="cellIs" dxfId="2576" priority="1263" operator="lessThan">
      <formula>0.96</formula>
    </cfRule>
    <cfRule type="cellIs" dxfId="2575" priority="1264" operator="between">
      <formula>0.95</formula>
      <formula>1</formula>
    </cfRule>
    <cfRule type="cellIs" dxfId="2574" priority="1265" operator="between">
      <formula>0.95</formula>
      <formula>1</formula>
    </cfRule>
    <cfRule type="top10" dxfId="2573" priority="1266" percent="1" rank="10"/>
    <cfRule type="top10" dxfId="2572" priority="1267" percent="1" rank="10"/>
    <cfRule type="cellIs" dxfId="2571" priority="1268" operator="lessThan">
      <formula>0.96</formula>
    </cfRule>
    <cfRule type="top10" dxfId="2570" priority="1269" percent="1" rank="10"/>
  </conditionalFormatting>
  <conditionalFormatting sqref="L123">
    <cfRule type="top10" dxfId="2569" priority="1243" rank="10"/>
    <cfRule type="top10" dxfId="2568" priority="1244" rank="10"/>
    <cfRule type="cellIs" dxfId="2567" priority="1245" operator="lessThan">
      <formula>0.99</formula>
    </cfRule>
    <cfRule type="top10" dxfId="2566" priority="1246" rank="10"/>
    <cfRule type="cellIs" dxfId="2565" priority="1247" operator="greaterThan">
      <formula>0.99</formula>
    </cfRule>
    <cfRule type="top10" dxfId="2564" priority="1248" percent="1" rank="10"/>
    <cfRule type="top10" dxfId="2563" priority="1249" rank="10"/>
    <cfRule type="cellIs" dxfId="2562" priority="1250" operator="lessThan">
      <formula>0.96</formula>
    </cfRule>
    <cfRule type="cellIs" dxfId="2561" priority="1251" operator="between">
      <formula>0.95</formula>
      <formula>1</formula>
    </cfRule>
    <cfRule type="cellIs" dxfId="2560" priority="1252" operator="between">
      <formula>0.95</formula>
      <formula>1</formula>
    </cfRule>
    <cfRule type="top10" dxfId="2559" priority="1253" percent="1" rank="10"/>
    <cfRule type="top10" dxfId="2558" priority="1254" percent="1" rank="10"/>
    <cfRule type="cellIs" dxfId="2557" priority="1255" operator="lessThan">
      <formula>0.96</formula>
    </cfRule>
    <cfRule type="top10" dxfId="2556" priority="1256" percent="1" rank="10"/>
  </conditionalFormatting>
  <conditionalFormatting sqref="L123">
    <cfRule type="cellIs" dxfId="2555" priority="1240" operator="between">
      <formula>0.95</formula>
      <formula>1</formula>
    </cfRule>
    <cfRule type="cellIs" dxfId="2554" priority="1241" operator="between">
      <formula>0.95</formula>
      <formula>1</formula>
    </cfRule>
    <cfRule type="top10" dxfId="2553" priority="1242" rank="10"/>
  </conditionalFormatting>
  <conditionalFormatting sqref="L123">
    <cfRule type="cellIs" dxfId="2552" priority="1231" operator="between">
      <formula>0.95</formula>
      <formula>1</formula>
    </cfRule>
    <cfRule type="cellIs" dxfId="2551" priority="1232" operator="between">
      <formula>0.95</formula>
      <formula>1</formula>
    </cfRule>
    <cfRule type="cellIs" dxfId="2550" priority="1233" operator="lessThan">
      <formula>0.96</formula>
    </cfRule>
    <cfRule type="cellIs" dxfId="2549" priority="1234" operator="between">
      <formula>0.95</formula>
      <formula>1</formula>
    </cfRule>
    <cfRule type="cellIs" dxfId="2548" priority="1235" operator="between">
      <formula>0.95</formula>
      <formula>1</formula>
    </cfRule>
    <cfRule type="top10" dxfId="2547" priority="1236" percent="1" rank="10"/>
    <cfRule type="top10" dxfId="2546" priority="1237" percent="1" rank="10"/>
    <cfRule type="cellIs" dxfId="2545" priority="1238" operator="lessThan">
      <formula>0.96</formula>
    </cfRule>
    <cfRule type="top10" dxfId="2544" priority="1239" percent="1" rank="10"/>
  </conditionalFormatting>
  <conditionalFormatting sqref="L123">
    <cfRule type="top10" dxfId="2543" priority="1221" rank="10"/>
    <cfRule type="top10" dxfId="2542" priority="1222" rank="10"/>
    <cfRule type="top10" dxfId="2541" priority="1223" rank="10"/>
    <cfRule type="cellIs" dxfId="2540" priority="1224" operator="lessThan">
      <formula>0.96</formula>
    </cfRule>
    <cfRule type="cellIs" dxfId="2539" priority="1225" operator="between">
      <formula>0.95</formula>
      <formula>1</formula>
    </cfRule>
    <cfRule type="cellIs" dxfId="2538" priority="1226" operator="between">
      <formula>0.95</formula>
      <formula>1</formula>
    </cfRule>
    <cfRule type="top10" dxfId="2537" priority="1227" percent="1" rank="10"/>
    <cfRule type="top10" dxfId="2536" priority="1228" percent="1" rank="10"/>
    <cfRule type="cellIs" dxfId="2535" priority="1229" operator="lessThan">
      <formula>0.96</formula>
    </cfRule>
    <cfRule type="top10" dxfId="2534" priority="1230" percent="1" rank="10"/>
  </conditionalFormatting>
  <conditionalFormatting sqref="L123">
    <cfRule type="top10" dxfId="2533" priority="1206" percent="1" rank="10"/>
    <cfRule type="top10" dxfId="2532" priority="1207" rank="10"/>
    <cfRule type="top10" dxfId="2531" priority="1208" rank="10"/>
    <cfRule type="cellIs" dxfId="2530" priority="1209" operator="lessThan">
      <formula>0.99</formula>
    </cfRule>
    <cfRule type="top10" dxfId="2529" priority="1210" rank="10"/>
    <cfRule type="cellIs" dxfId="2528" priority="1211" operator="greaterThan">
      <formula>0.99</formula>
    </cfRule>
    <cfRule type="top10" dxfId="2527" priority="1212" percent="1" rank="10"/>
    <cfRule type="top10" dxfId="2526" priority="1213" rank="10"/>
    <cfRule type="cellIs" dxfId="2525" priority="1214" operator="lessThan">
      <formula>0.96</formula>
    </cfRule>
    <cfRule type="cellIs" dxfId="2524" priority="1215" operator="between">
      <formula>0.95</formula>
      <formula>1</formula>
    </cfRule>
    <cfRule type="cellIs" dxfId="2523" priority="1216" operator="between">
      <formula>0.95</formula>
      <formula>1</formula>
    </cfRule>
    <cfRule type="top10" dxfId="2522" priority="1217" percent="1" rank="10"/>
    <cfRule type="top10" dxfId="2521" priority="1218" percent="1" rank="10"/>
    <cfRule type="cellIs" dxfId="2520" priority="1219" operator="lessThan">
      <formula>0.96</formula>
    </cfRule>
    <cfRule type="top10" dxfId="2519" priority="1220" percent="1" rank="10"/>
  </conditionalFormatting>
  <conditionalFormatting sqref="L123">
    <cfRule type="top10" dxfId="2518" priority="1205" percent="1" rank="10"/>
  </conditionalFormatting>
  <conditionalFormatting sqref="L123">
    <cfRule type="top10" dxfId="2517" priority="1203" rank="10"/>
    <cfRule type="top10" dxfId="2516" priority="1204" percent="1" rank="10"/>
  </conditionalFormatting>
  <conditionalFormatting sqref="L123">
    <cfRule type="top10" dxfId="2515" priority="1199" percent="1" rank="10"/>
    <cfRule type="cellIs" dxfId="2514" priority="1200" operator="lessThan">
      <formula>0.96</formula>
    </cfRule>
    <cfRule type="top10" dxfId="2513" priority="1201" rank="10"/>
    <cfRule type="top10" dxfId="2512" priority="1202" percent="1" rank="10"/>
  </conditionalFormatting>
  <conditionalFormatting sqref="L123">
    <cfRule type="top10" dxfId="2511" priority="1193" percent="1" rank="10"/>
    <cfRule type="cellIs" dxfId="2510" priority="1194" operator="between">
      <formula>0.95</formula>
      <formula>1</formula>
    </cfRule>
    <cfRule type="top10" dxfId="2509" priority="1195" percent="1" rank="10"/>
    <cfRule type="cellIs" dxfId="2508" priority="1196" operator="lessThan">
      <formula>0.96</formula>
    </cfRule>
    <cfRule type="top10" dxfId="2507" priority="1197" rank="10"/>
    <cfRule type="top10" dxfId="2506" priority="1198" percent="1" rank="10"/>
  </conditionalFormatting>
  <conditionalFormatting sqref="L123">
    <cfRule type="cellIs" dxfId="2505" priority="1188" operator="between">
      <formula>0.95</formula>
      <formula>1</formula>
    </cfRule>
    <cfRule type="top10" dxfId="2504" priority="1189" percent="1" rank="10"/>
    <cfRule type="cellIs" dxfId="2503" priority="1190" operator="lessThan">
      <formula>0.96</formula>
    </cfRule>
    <cfRule type="top10" dxfId="2502" priority="1191" rank="10"/>
    <cfRule type="top10" dxfId="2501" priority="1192" percent="1" rank="10"/>
  </conditionalFormatting>
  <conditionalFormatting sqref="L123">
    <cfRule type="top10" dxfId="2500" priority="1171" percent="1" rank="10"/>
    <cfRule type="top10" dxfId="2499" priority="1172" percent="1" rank="10"/>
    <cfRule type="cellIs" dxfId="2498" priority="1173" operator="between">
      <formula>0.95</formula>
      <formula>1</formula>
    </cfRule>
    <cfRule type="top10" dxfId="2497" priority="1174" rank="10"/>
    <cfRule type="top10" dxfId="2496" priority="1175" rank="10"/>
    <cfRule type="cellIs" dxfId="2495" priority="1176" operator="lessThan">
      <formula>0.99</formula>
    </cfRule>
    <cfRule type="top10" dxfId="2494" priority="1177" rank="10"/>
    <cfRule type="cellIs" dxfId="2493" priority="1178" operator="greaterThan">
      <formula>0.99</formula>
    </cfRule>
    <cfRule type="top10" dxfId="2492" priority="1179" percent="1" rank="10"/>
    <cfRule type="top10" dxfId="2491" priority="1180" rank="10"/>
    <cfRule type="cellIs" dxfId="2490" priority="1181" operator="lessThan">
      <formula>0.96</formula>
    </cfRule>
    <cfRule type="cellIs" dxfId="2489" priority="1182" operator="between">
      <formula>0.95</formula>
      <formula>1</formula>
    </cfRule>
    <cfRule type="cellIs" dxfId="2488" priority="1183" operator="between">
      <formula>0.95</formula>
      <formula>1</formula>
    </cfRule>
    <cfRule type="top10" dxfId="2487" priority="1184" percent="1" rank="10"/>
    <cfRule type="top10" dxfId="2486" priority="1185" percent="1" rank="10"/>
    <cfRule type="cellIs" dxfId="2485" priority="1186" operator="lessThan">
      <formula>0.96</formula>
    </cfRule>
    <cfRule type="top10" dxfId="2484" priority="1187" percent="1" rank="10"/>
  </conditionalFormatting>
  <conditionalFormatting sqref="L123">
    <cfRule type="top10" dxfId="2483" priority="1169" percent="1" rank="10"/>
    <cfRule type="top10" dxfId="2482" priority="1170" percent="1" rank="10"/>
  </conditionalFormatting>
  <conditionalFormatting sqref="L123">
    <cfRule type="cellIs" dxfId="2481" priority="1163" operator="between">
      <formula>0.95</formula>
      <formula>1</formula>
    </cfRule>
    <cfRule type="cellIs" dxfId="2480" priority="1164" operator="between">
      <formula>0.95</formula>
      <formula>1</formula>
    </cfRule>
    <cfRule type="top10" dxfId="2479" priority="1165" percent="1" rank="10"/>
    <cfRule type="cellIs" dxfId="2478" priority="1166" operator="lessThan">
      <formula>0.96</formula>
    </cfRule>
    <cfRule type="top10" dxfId="2477" priority="1167" rank="10"/>
    <cfRule type="top10" dxfId="2476" priority="1168" percent="1" rank="10"/>
  </conditionalFormatting>
  <conditionalFormatting sqref="L123">
    <cfRule type="top10" dxfId="2475" priority="1147" percent="1" rank="10"/>
    <cfRule type="cellIs" dxfId="2474" priority="1148" operator="greaterThan">
      <formula>0.99</formula>
    </cfRule>
    <cfRule type="top10" dxfId="2473" priority="1149" rank="10"/>
    <cfRule type="top10" dxfId="2472" priority="1150" rank="10"/>
    <cfRule type="cellIs" dxfId="2471" priority="1151" operator="lessThan">
      <formula>0.99</formula>
    </cfRule>
    <cfRule type="top10" dxfId="2470" priority="1152" rank="10"/>
    <cfRule type="cellIs" dxfId="2469" priority="1153" operator="greaterThan">
      <formula>0.99</formula>
    </cfRule>
    <cfRule type="top10" dxfId="2468" priority="1154" percent="1" rank="10"/>
    <cfRule type="top10" dxfId="2467" priority="1155" rank="10"/>
    <cfRule type="cellIs" dxfId="2466" priority="1156" operator="lessThan">
      <formula>0.96</formula>
    </cfRule>
    <cfRule type="cellIs" dxfId="2465" priority="1157" operator="between">
      <formula>0.95</formula>
      <formula>1</formula>
    </cfRule>
    <cfRule type="cellIs" dxfId="2464" priority="1158" operator="between">
      <formula>0.95</formula>
      <formula>1</formula>
    </cfRule>
    <cfRule type="top10" dxfId="2463" priority="1159" percent="1" rank="10"/>
    <cfRule type="top10" dxfId="2462" priority="1160" percent="1" rank="10"/>
    <cfRule type="cellIs" dxfId="2461" priority="1161" operator="lessThan">
      <formula>0.96</formula>
    </cfRule>
    <cfRule type="top10" dxfId="2460" priority="1162" percent="1" rank="10"/>
  </conditionalFormatting>
  <conditionalFormatting sqref="L123">
    <cfRule type="top10" dxfId="2459" priority="1131" percent="1" rank="10"/>
    <cfRule type="cellIs" dxfId="2458" priority="1132" operator="between">
      <formula>0.95</formula>
      <formula>1</formula>
    </cfRule>
    <cfRule type="top10" dxfId="2457" priority="1133" rank="10"/>
    <cfRule type="top10" dxfId="2456" priority="1134" rank="10"/>
    <cfRule type="cellIs" dxfId="2455" priority="1135" operator="lessThan">
      <formula>0.99</formula>
    </cfRule>
    <cfRule type="top10" dxfId="2454" priority="1136" rank="10"/>
    <cfRule type="cellIs" dxfId="2453" priority="1137" operator="greaterThan">
      <formula>0.99</formula>
    </cfRule>
    <cfRule type="top10" dxfId="2452" priority="1138" percent="1" rank="10"/>
    <cfRule type="top10" dxfId="2451" priority="1139" rank="10"/>
    <cfRule type="cellIs" dxfId="2450" priority="1140" operator="lessThan">
      <formula>0.96</formula>
    </cfRule>
    <cfRule type="cellIs" dxfId="2449" priority="1141" operator="between">
      <formula>0.95</formula>
      <formula>1</formula>
    </cfRule>
    <cfRule type="cellIs" dxfId="2448" priority="1142" operator="between">
      <formula>0.95</formula>
      <formula>1</formula>
    </cfRule>
    <cfRule type="top10" dxfId="2447" priority="1143" percent="1" rank="10"/>
    <cfRule type="top10" dxfId="2446" priority="1144" percent="1" rank="10"/>
    <cfRule type="cellIs" dxfId="2445" priority="1145" operator="lessThan">
      <formula>0.96</formula>
    </cfRule>
    <cfRule type="top10" dxfId="2444" priority="1146" percent="1" rank="10"/>
  </conditionalFormatting>
  <conditionalFormatting sqref="L117">
    <cfRule type="cellIs" dxfId="2443" priority="1126" operator="between">
      <formula>0.95</formula>
      <formula>1</formula>
    </cfRule>
  </conditionalFormatting>
  <conditionalFormatting sqref="L117">
    <cfRule type="cellIs" dxfId="2442" priority="1109" operator="greaterThan">
      <formula>0.99</formula>
    </cfRule>
    <cfRule type="cellIs" dxfId="2441" priority="1125" operator="greaterThan">
      <formula>0.99</formula>
    </cfRule>
  </conditionalFormatting>
  <conditionalFormatting sqref="L117">
    <cfRule type="cellIs" dxfId="2440" priority="1119" operator="greaterThan">
      <formula>0.99</formula>
    </cfRule>
    <cfRule type="cellIs" dxfId="2439" priority="1120" operator="between">
      <formula>0.95</formula>
      <formula>1</formula>
    </cfRule>
    <cfRule type="cellIs" dxfId="2438" priority="1121" operator="lessThan">
      <formula>0.96</formula>
    </cfRule>
    <cfRule type="cellIs" dxfId="2437" priority="1122" operator="greaterThan">
      <formula>0.99</formula>
    </cfRule>
    <cfRule type="cellIs" dxfId="2436" priority="1123" operator="between">
      <formula>0.95</formula>
      <formula>1</formula>
    </cfRule>
    <cfRule type="cellIs" dxfId="2435" priority="1124" operator="lessThan">
      <formula>0.96</formula>
    </cfRule>
  </conditionalFormatting>
  <conditionalFormatting sqref="L117">
    <cfRule type="cellIs" dxfId="2434" priority="1117" operator="greaterThan">
      <formula>0.99</formula>
    </cfRule>
    <cfRule type="cellIs" dxfId="2433" priority="1118" operator="between">
      <formula>0.95</formula>
      <formula>1</formula>
    </cfRule>
  </conditionalFormatting>
  <conditionalFormatting sqref="L117">
    <cfRule type="cellIs" dxfId="2432" priority="1116" operator="lessThan">
      <formula>0.96</formula>
    </cfRule>
  </conditionalFormatting>
  <conditionalFormatting sqref="L117">
    <cfRule type="cellIs" dxfId="2431" priority="1111" operator="greaterThan">
      <formula>0.99</formula>
    </cfRule>
    <cfRule type="cellIs" dxfId="2430" priority="1112" operator="between">
      <formula>0.95</formula>
      <formula>1</formula>
    </cfRule>
    <cfRule type="cellIs" dxfId="2429" priority="1113" operator="lessThan">
      <formula>0.96</formula>
    </cfRule>
    <cfRule type="cellIs" dxfId="2428" priority="1114" operator="greaterThan">
      <formula>0.99</formula>
    </cfRule>
    <cfRule type="cellIs" dxfId="2427" priority="1115" operator="lessThan">
      <formula>0.96</formula>
    </cfRule>
  </conditionalFormatting>
  <conditionalFormatting sqref="L117">
    <cfRule type="cellIs" dxfId="2426" priority="1110" operator="greaterThan">
      <formula>0.99</formula>
    </cfRule>
  </conditionalFormatting>
  <conditionalFormatting sqref="L113:L114 L117">
    <cfRule type="cellIs" dxfId="2425" priority="1108" operator="between">
      <formula>0.95</formula>
      <formula>1</formula>
    </cfRule>
  </conditionalFormatting>
  <conditionalFormatting sqref="L113:L114 L117">
    <cfRule type="cellIs" dxfId="2424" priority="1091" operator="greaterThan">
      <formula>0.99</formula>
    </cfRule>
    <cfRule type="cellIs" dxfId="2423" priority="1107" operator="greaterThan">
      <formula>0.99</formula>
    </cfRule>
  </conditionalFormatting>
  <conditionalFormatting sqref="L113:L114 L117">
    <cfRule type="cellIs" dxfId="2422" priority="1101" operator="greaterThan">
      <formula>0.99</formula>
    </cfRule>
    <cfRule type="cellIs" dxfId="2421" priority="1102" operator="between">
      <formula>0.95</formula>
      <formula>1</formula>
    </cfRule>
    <cfRule type="cellIs" dxfId="2420" priority="1103" operator="lessThan">
      <formula>0.96</formula>
    </cfRule>
    <cfRule type="cellIs" dxfId="2419" priority="1104" operator="greaterThan">
      <formula>0.99</formula>
    </cfRule>
    <cfRule type="cellIs" dxfId="2418" priority="1105" operator="between">
      <formula>0.95</formula>
      <formula>1</formula>
    </cfRule>
    <cfRule type="cellIs" dxfId="2417" priority="1106" operator="lessThan">
      <formula>0.96</formula>
    </cfRule>
  </conditionalFormatting>
  <conditionalFormatting sqref="L113:L114 L117">
    <cfRule type="cellIs" dxfId="2416" priority="1099" operator="greaterThan">
      <formula>0.99</formula>
    </cfRule>
    <cfRule type="cellIs" dxfId="2415" priority="1100" operator="between">
      <formula>0.95</formula>
      <formula>1</formula>
    </cfRule>
  </conditionalFormatting>
  <conditionalFormatting sqref="L113:L114 L117">
    <cfRule type="cellIs" dxfId="2414" priority="1098" operator="lessThan">
      <formula>0.96</formula>
    </cfRule>
  </conditionalFormatting>
  <conditionalFormatting sqref="L113:L114 L117">
    <cfRule type="cellIs" dxfId="2413" priority="1093" operator="greaterThan">
      <formula>0.99</formula>
    </cfRule>
    <cfRule type="cellIs" dxfId="2412" priority="1094" operator="between">
      <formula>0.95</formula>
      <formula>1</formula>
    </cfRule>
    <cfRule type="cellIs" dxfId="2411" priority="1095" operator="lessThan">
      <formula>0.96</formula>
    </cfRule>
    <cfRule type="cellIs" dxfId="2410" priority="1096" operator="greaterThan">
      <formula>0.99</formula>
    </cfRule>
    <cfRule type="cellIs" dxfId="2409" priority="1097" operator="lessThan">
      <formula>0.96</formula>
    </cfRule>
  </conditionalFormatting>
  <conditionalFormatting sqref="L113:L114 L117">
    <cfRule type="cellIs" dxfId="2408" priority="1092" operator="greaterThan">
      <formula>0.99</formula>
    </cfRule>
  </conditionalFormatting>
  <conditionalFormatting sqref="L133">
    <cfRule type="cellIs" dxfId="2407" priority="237" operator="greaterThan">
      <formula>0.99</formula>
    </cfRule>
    <cfRule type="cellIs" dxfId="2406" priority="659" operator="greaterThan">
      <formula>0.99</formula>
    </cfRule>
    <cfRule type="cellIs" dxfId="2405" priority="1090" operator="greaterThan">
      <formula>0.99</formula>
    </cfRule>
  </conditionalFormatting>
  <conditionalFormatting sqref="L133">
    <cfRule type="cellIs" dxfId="2404" priority="1084" operator="greaterThan">
      <formula>0.99</formula>
    </cfRule>
    <cfRule type="cellIs" dxfId="2403" priority="1085" operator="between">
      <formula>0.95</formula>
      <formula>1</formula>
    </cfRule>
    <cfRule type="cellIs" dxfId="2402" priority="1086" operator="lessThan">
      <formula>0.96</formula>
    </cfRule>
    <cfRule type="cellIs" dxfId="2401" priority="1087" operator="greaterThan">
      <formula>0.99</formula>
    </cfRule>
    <cfRule type="cellIs" dxfId="2400" priority="1088" operator="between">
      <formula>0.95</formula>
      <formula>1</formula>
    </cfRule>
    <cfRule type="cellIs" dxfId="2399" priority="1089" operator="lessThan">
      <formula>0.96</formula>
    </cfRule>
  </conditionalFormatting>
  <conditionalFormatting sqref="L133">
    <cfRule type="cellIs" dxfId="2398" priority="1082" operator="greaterThan">
      <formula>0.99</formula>
    </cfRule>
    <cfRule type="cellIs" dxfId="2397" priority="1083" operator="between">
      <formula>0.95</formula>
      <formula>1</formula>
    </cfRule>
  </conditionalFormatting>
  <conditionalFormatting sqref="L133">
    <cfRule type="cellIs" dxfId="2396" priority="1081" operator="lessThan">
      <formula>0.96</formula>
    </cfRule>
  </conditionalFormatting>
  <conditionalFormatting sqref="L133">
    <cfRule type="cellIs" dxfId="2395" priority="1076" operator="greaterThan">
      <formula>0.99</formula>
    </cfRule>
    <cfRule type="cellIs" dxfId="2394" priority="1077" operator="between">
      <formula>0.95</formula>
      <formula>1</formula>
    </cfRule>
    <cfRule type="cellIs" dxfId="2393" priority="1078" operator="lessThan">
      <formula>0.96</formula>
    </cfRule>
    <cfRule type="cellIs" dxfId="2392" priority="1079" operator="greaterThan">
      <formula>0.99</formula>
    </cfRule>
    <cfRule type="cellIs" dxfId="2391" priority="1080" operator="lessThan">
      <formula>0.96</formula>
    </cfRule>
  </conditionalFormatting>
  <conditionalFormatting sqref="L133">
    <cfRule type="cellIs" dxfId="2390" priority="837" operator="greaterThan">
      <formula>0.99</formula>
    </cfRule>
    <cfRule type="cellIs" dxfId="2389" priority="838" operator="between">
      <formula>0.95</formula>
      <formula>1</formula>
    </cfRule>
    <cfRule type="cellIs" dxfId="2388" priority="839" operator="lessThan">
      <formula>0.96</formula>
    </cfRule>
    <cfRule type="cellIs" dxfId="2387" priority="840" operator="greaterThan">
      <formula>0.99</formula>
    </cfRule>
    <cfRule type="cellIs" dxfId="2386" priority="841" operator="between">
      <formula>0.95</formula>
      <formula>1</formula>
    </cfRule>
    <cfRule type="cellIs" dxfId="2385" priority="842" operator="lessThan">
      <formula>0.96</formula>
    </cfRule>
    <cfRule type="cellIs" dxfId="2384" priority="843" operator="greaterThan">
      <formula>0.99</formula>
    </cfRule>
    <cfRule type="cellIs" dxfId="2383" priority="844" operator="between">
      <formula>0.95</formula>
      <formula>1</formula>
    </cfRule>
    <cfRule type="cellIs" dxfId="2382" priority="845" operator="greaterThan">
      <formula>0.99</formula>
    </cfRule>
    <cfRule type="cellIs" dxfId="2381" priority="846" operator="between">
      <formula>0.95</formula>
      <formula>1</formula>
    </cfRule>
    <cfRule type="cellIs" dxfId="2380" priority="847" operator="lessThan">
      <formula>0.96</formula>
    </cfRule>
    <cfRule type="cellIs" dxfId="2379" priority="848" operator="lessThan">
      <formula>0</formula>
    </cfRule>
    <cfRule type="cellIs" dxfId="2378" priority="849" operator="greaterThan">
      <formula>0.99</formula>
    </cfRule>
    <cfRule type="cellIs" dxfId="2377" priority="850" operator="between">
      <formula>0.95</formula>
      <formula>1</formula>
    </cfRule>
    <cfRule type="cellIs" dxfId="2376" priority="851" operator="lessThan">
      <formula>0.96</formula>
    </cfRule>
    <cfRule type="cellIs" dxfId="2375" priority="852" operator="greaterThan">
      <formula>0.99</formula>
    </cfRule>
    <cfRule type="cellIs" dxfId="2374" priority="853" operator="between">
      <formula>0.95</formula>
      <formula>1</formula>
    </cfRule>
    <cfRule type="cellIs" dxfId="2373" priority="854" operator="lessThan">
      <formula>0.96</formula>
    </cfRule>
    <cfRule type="cellIs" dxfId="2372" priority="855" operator="greaterThan">
      <formula>0.99</formula>
    </cfRule>
    <cfRule type="cellIs" dxfId="2371" priority="856" operator="between">
      <formula>0.95</formula>
      <formula>1</formula>
    </cfRule>
    <cfRule type="cellIs" dxfId="2370" priority="857" operator="lessThan">
      <formula>0.96</formula>
    </cfRule>
    <cfRule type="cellIs" dxfId="2369" priority="858" operator="lessThan">
      <formula>0.96</formula>
    </cfRule>
    <cfRule type="cellIs" dxfId="2368" priority="859" operator="greaterThan">
      <formula>0.99</formula>
    </cfRule>
    <cfRule type="cellIs" dxfId="2367" priority="860" operator="between">
      <formula>0.95</formula>
      <formula>1</formula>
    </cfRule>
    <cfRule type="cellIs" dxfId="2366" priority="861" operator="lessThan">
      <formula>0.96</formula>
    </cfRule>
  </conditionalFormatting>
  <conditionalFormatting sqref="L133">
    <cfRule type="cellIs" dxfId="2365" priority="834" operator="lessThan">
      <formula>0.96</formula>
    </cfRule>
    <cfRule type="cellIs" dxfId="2364" priority="835" operator="between">
      <formula>0.95</formula>
      <formula>0.99</formula>
    </cfRule>
    <cfRule type="cellIs" dxfId="2363" priority="836" operator="between">
      <formula>0.95</formula>
      <formula>1</formula>
    </cfRule>
  </conditionalFormatting>
  <conditionalFormatting sqref="L133">
    <cfRule type="cellIs" dxfId="2362" priority="830" operator="greaterThan">
      <formula>0.99</formula>
    </cfRule>
    <cfRule type="cellIs" dxfId="2361" priority="831" operator="between">
      <formula>0.95</formula>
      <formula>1</formula>
    </cfRule>
    <cfRule type="cellIs" dxfId="2360" priority="832" operator="between">
      <formula>0.95</formula>
      <formula>1</formula>
    </cfRule>
    <cfRule type="cellIs" dxfId="2359" priority="833" operator="lessThan">
      <formula>0.95</formula>
    </cfRule>
  </conditionalFormatting>
  <conditionalFormatting sqref="L133">
    <cfRule type="cellIs" dxfId="2358" priority="825" operator="greaterThan">
      <formula>0.99</formula>
    </cfRule>
    <cfRule type="cellIs" dxfId="2357" priority="826" operator="between">
      <formula>0.95</formula>
      <formula>1</formula>
    </cfRule>
    <cfRule type="cellIs" dxfId="2356" priority="827" operator="lessThan">
      <formula>0.95</formula>
    </cfRule>
    <cfRule type="cellIs" dxfId="2355" priority="828" operator="lessThan">
      <formula>0.95</formula>
    </cfRule>
    <cfRule type="cellIs" dxfId="2354" priority="829" operator="lessThan">
      <formula>0.95</formula>
    </cfRule>
  </conditionalFormatting>
  <conditionalFormatting sqref="L133">
    <cfRule type="cellIs" dxfId="2353" priority="819" operator="greaterThan">
      <formula>0.99</formula>
    </cfRule>
    <cfRule type="cellIs" dxfId="2352" priority="820" operator="between">
      <formula>0.95</formula>
      <formula>1</formula>
    </cfRule>
    <cfRule type="cellIs" dxfId="2351" priority="821" operator="lessThan">
      <formula>0.96</formula>
    </cfRule>
    <cfRule type="cellIs" dxfId="2350" priority="822" operator="greaterThan">
      <formula>0.99</formula>
    </cfRule>
    <cfRule type="cellIs" dxfId="2349" priority="823" operator="between">
      <formula>0.95</formula>
      <formula>1</formula>
    </cfRule>
    <cfRule type="cellIs" dxfId="2348" priority="824" operator="greaterThan">
      <formula>0.99</formula>
    </cfRule>
  </conditionalFormatting>
  <conditionalFormatting sqref="L133">
    <cfRule type="cellIs" dxfId="2347" priority="816" operator="greaterThan">
      <formula>0.99</formula>
    </cfRule>
    <cfRule type="cellIs" dxfId="2346" priority="817" operator="between">
      <formula>0.95</formula>
      <formula>0.99</formula>
    </cfRule>
    <cfRule type="cellIs" dxfId="2345" priority="818" operator="greaterThan">
      <formula>0.96</formula>
    </cfRule>
  </conditionalFormatting>
  <conditionalFormatting sqref="L133">
    <cfRule type="cellIs" dxfId="2344" priority="806" operator="greaterThan">
      <formula>0.99</formula>
    </cfRule>
    <cfRule type="cellIs" dxfId="2343" priority="807" operator="greaterThan">
      <formula>0.99</formula>
    </cfRule>
    <cfRule type="cellIs" dxfId="2342" priority="808" operator="between">
      <formula>0.95</formula>
      <formula>1</formula>
    </cfRule>
    <cfRule type="cellIs" dxfId="2341" priority="809" operator="lessThan">
      <formula>0.96</formula>
    </cfRule>
    <cfRule type="cellIs" dxfId="2340" priority="810" operator="greaterThan">
      <formula>0.99</formula>
    </cfRule>
    <cfRule type="cellIs" dxfId="2339" priority="811" operator="between">
      <formula>0.95</formula>
      <formula>1</formula>
    </cfRule>
    <cfRule type="cellIs" dxfId="2338" priority="812" operator="lessThan">
      <formula>0.96</formula>
    </cfRule>
    <cfRule type="cellIs" dxfId="2337" priority="813" operator="greaterThan">
      <formula>0.99</formula>
    </cfRule>
    <cfRule type="cellIs" dxfId="2336" priority="814" operator="between">
      <formula>0.95</formula>
      <formula>1</formula>
    </cfRule>
    <cfRule type="cellIs" dxfId="2335" priority="815" operator="lessThan">
      <formula>0.96</formula>
    </cfRule>
  </conditionalFormatting>
  <conditionalFormatting sqref="L133">
    <cfRule type="cellIs" dxfId="2334" priority="801" operator="greaterThan">
      <formula>0.99</formula>
    </cfRule>
    <cfRule type="cellIs" dxfId="2333" priority="802" operator="between">
      <formula>0.95</formula>
      <formula>1</formula>
    </cfRule>
    <cfRule type="cellIs" dxfId="2332" priority="803" operator="lessThan">
      <formula>0.96</formula>
    </cfRule>
    <cfRule type="cellIs" dxfId="2331" priority="804" operator="greaterThan">
      <formula>0.99</formula>
    </cfRule>
    <cfRule type="cellIs" dxfId="2330" priority="805" operator="between">
      <formula>0.95</formula>
      <formula>1</formula>
    </cfRule>
  </conditionalFormatting>
  <conditionalFormatting sqref="L133">
    <cfRule type="cellIs" dxfId="2329" priority="798" operator="greaterThan">
      <formula>0.99</formula>
    </cfRule>
    <cfRule type="cellIs" dxfId="2328" priority="799" operator="between">
      <formula>0.95</formula>
      <formula>1</formula>
    </cfRule>
    <cfRule type="cellIs" dxfId="2327" priority="800" operator="greaterThan">
      <formula>0.99</formula>
    </cfRule>
  </conditionalFormatting>
  <conditionalFormatting sqref="L133">
    <cfRule type="cellIs" dxfId="2326" priority="790" operator="greaterThan">
      <formula>0.99</formula>
    </cfRule>
    <cfRule type="cellIs" dxfId="2325" priority="791" operator="between">
      <formula>0.95</formula>
      <formula>1</formula>
    </cfRule>
    <cfRule type="cellIs" dxfId="2324" priority="792" operator="lessThan">
      <formula>0.96</formula>
    </cfRule>
    <cfRule type="cellIs" dxfId="2323" priority="793" operator="lessThan">
      <formula>0.96</formula>
    </cfRule>
    <cfRule type="cellIs" dxfId="2322" priority="794" operator="greaterThan">
      <formula>0.99</formula>
    </cfRule>
    <cfRule type="cellIs" dxfId="2321" priority="795" operator="greaterThan">
      <formula>0.99</formula>
    </cfRule>
    <cfRule type="cellIs" dxfId="2320" priority="796" operator="between">
      <formula>0.95</formula>
      <formula>1</formula>
    </cfRule>
    <cfRule type="cellIs" dxfId="2319" priority="797" operator="lessThan">
      <formula>0.96</formula>
    </cfRule>
  </conditionalFormatting>
  <conditionalFormatting sqref="L133">
    <cfRule type="cellIs" dxfId="2318" priority="786" operator="lessThan">
      <formula>0.96</formula>
    </cfRule>
    <cfRule type="cellIs" dxfId="2317" priority="787" operator="between">
      <formula>0.95</formula>
      <formula>0.99</formula>
    </cfRule>
    <cfRule type="cellIs" dxfId="2316" priority="788" operator="between">
      <formula>0.95</formula>
      <formula>1</formula>
    </cfRule>
    <cfRule type="cellIs" dxfId="2315" priority="789" operator="between">
      <formula>0.95</formula>
      <formula>0.99</formula>
    </cfRule>
  </conditionalFormatting>
  <conditionalFormatting sqref="L133">
    <cfRule type="cellIs" dxfId="2314" priority="782" operator="greaterThan">
      <formula>0.99</formula>
    </cfRule>
    <cfRule type="cellIs" dxfId="2313" priority="783" operator="between">
      <formula>0.95</formula>
      <formula>1</formula>
    </cfRule>
    <cfRule type="cellIs" dxfId="2312" priority="784" operator="lessThan">
      <formula>0.96</formula>
    </cfRule>
    <cfRule type="cellIs" dxfId="2311" priority="785" operator="lessThan">
      <formula>0.95</formula>
    </cfRule>
  </conditionalFormatting>
  <conditionalFormatting sqref="L133">
    <cfRule type="cellIs" dxfId="2310" priority="778" operator="greaterThan">
      <formula>0.99</formula>
    </cfRule>
    <cfRule type="cellIs" dxfId="2309" priority="779" operator="between">
      <formula>0.95</formula>
      <formula>1</formula>
    </cfRule>
    <cfRule type="cellIs" dxfId="2308" priority="780" operator="lessThan">
      <formula>0.96</formula>
    </cfRule>
    <cfRule type="cellIs" dxfId="2307" priority="781" operator="lessThan">
      <formula>0.96</formula>
    </cfRule>
  </conditionalFormatting>
  <conditionalFormatting sqref="L133">
    <cfRule type="cellIs" dxfId="2306" priority="769" operator="greaterThan">
      <formula>0.99</formula>
    </cfRule>
    <cfRule type="cellIs" dxfId="2305" priority="770" operator="between">
      <formula>0.95</formula>
      <formula>1</formula>
    </cfRule>
    <cfRule type="cellIs" dxfId="2304" priority="771" operator="lessThan">
      <formula>0.96</formula>
    </cfRule>
    <cfRule type="cellIs" dxfId="2303" priority="772" operator="greaterThan">
      <formula>0.99</formula>
    </cfRule>
    <cfRule type="cellIs" dxfId="2302" priority="773" operator="between">
      <formula>0.95</formula>
      <formula>1</formula>
    </cfRule>
    <cfRule type="cellIs" dxfId="2301" priority="774" operator="between">
      <formula>0.95</formula>
      <formula>0</formula>
    </cfRule>
    <cfRule type="cellIs" dxfId="2300" priority="775" operator="greaterThan">
      <formula>0.99</formula>
    </cfRule>
    <cfRule type="cellIs" dxfId="2299" priority="776" operator="between">
      <formula>0.95</formula>
      <formula>1</formula>
    </cfRule>
    <cfRule type="cellIs" dxfId="2298" priority="777" operator="lessThan">
      <formula>0.96</formula>
    </cfRule>
  </conditionalFormatting>
  <conditionalFormatting sqref="L133">
    <cfRule type="cellIs" dxfId="2297" priority="768" operator="between">
      <formula>0.95</formula>
      <formula>1</formula>
    </cfRule>
  </conditionalFormatting>
  <conditionalFormatting sqref="L133">
    <cfRule type="cellIs" dxfId="2296" priority="765" operator="greaterThan">
      <formula>0.95</formula>
    </cfRule>
    <cfRule type="cellIs" dxfId="2295" priority="766" operator="between">
      <formula>0.95</formula>
      <formula>1</formula>
    </cfRule>
    <cfRule type="cellIs" dxfId="2294" priority="767" operator="lessThan">
      <formula>0.96</formula>
    </cfRule>
  </conditionalFormatting>
  <conditionalFormatting sqref="L133">
    <cfRule type="cellIs" dxfId="2293" priority="764" operator="greaterThan">
      <formula>0.99</formula>
    </cfRule>
  </conditionalFormatting>
  <conditionalFormatting sqref="L133">
    <cfRule type="cellIs" dxfId="2292" priority="758" operator="greaterThan">
      <formula>0.99</formula>
    </cfRule>
    <cfRule type="cellIs" dxfId="2291" priority="759" operator="between">
      <formula>0.95</formula>
      <formula>1</formula>
    </cfRule>
    <cfRule type="cellIs" dxfId="2290" priority="760" operator="lessThan">
      <formula>0.96</formula>
    </cfRule>
    <cfRule type="cellIs" dxfId="2289" priority="761" operator="lessThan">
      <formula>0.96</formula>
    </cfRule>
    <cfRule type="cellIs" dxfId="2288" priority="762" operator="between">
      <formula>0.95</formula>
      <formula>1</formula>
    </cfRule>
    <cfRule type="cellIs" dxfId="2287" priority="763" operator="lessThan">
      <formula>0.96</formula>
    </cfRule>
  </conditionalFormatting>
  <conditionalFormatting sqref="L133">
    <cfRule type="cellIs" dxfId="2286" priority="751" operator="lessThan">
      <formula>0.96</formula>
    </cfRule>
    <cfRule type="cellIs" dxfId="2285" priority="752" operator="greaterThan">
      <formula>0.99</formula>
    </cfRule>
    <cfRule type="cellIs" dxfId="2284" priority="753" operator="greaterThan">
      <formula>0.99</formula>
    </cfRule>
    <cfRule type="cellIs" dxfId="2283" priority="754" operator="between">
      <formula>0.95</formula>
      <formula>1</formula>
    </cfRule>
    <cfRule type="cellIs" dxfId="2282" priority="755" operator="greaterThan">
      <formula>0.99</formula>
    </cfRule>
    <cfRule type="cellIs" dxfId="2281" priority="756" operator="between">
      <formula>0.95</formula>
      <formula>1</formula>
    </cfRule>
    <cfRule type="cellIs" dxfId="2280" priority="757" operator="lessThan">
      <formula>0.96</formula>
    </cfRule>
  </conditionalFormatting>
  <conditionalFormatting sqref="L133">
    <cfRule type="cellIs" dxfId="2279" priority="749" operator="lessThan">
      <formula>0.96</formula>
    </cfRule>
    <cfRule type="cellIs" dxfId="2278" priority="750" operator="lessThan">
      <formula>0.96</formula>
    </cfRule>
  </conditionalFormatting>
  <conditionalFormatting sqref="L133">
    <cfRule type="cellIs" dxfId="2277" priority="742" operator="lessThan">
      <formula>0.96</formula>
    </cfRule>
    <cfRule type="cellIs" dxfId="2276" priority="743" operator="greaterThan">
      <formula>0.99</formula>
    </cfRule>
    <cfRule type="cellIs" dxfId="2275" priority="744" operator="between">
      <formula>0.95</formula>
      <formula>1</formula>
    </cfRule>
    <cfRule type="cellIs" dxfId="2274" priority="745" operator="lessThan">
      <formula>0.96</formula>
    </cfRule>
    <cfRule type="cellIs" dxfId="2273" priority="746" operator="greaterThan">
      <formula>0.99</formula>
    </cfRule>
    <cfRule type="cellIs" dxfId="2272" priority="747" operator="between">
      <formula>0.95</formula>
      <formula>1</formula>
    </cfRule>
    <cfRule type="cellIs" dxfId="2271" priority="748" operator="lessThan">
      <formula>0.96</formula>
    </cfRule>
  </conditionalFormatting>
  <conditionalFormatting sqref="L133">
    <cfRule type="cellIs" dxfId="2270" priority="738" operator="between">
      <formula>0.95</formula>
      <formula>1</formula>
    </cfRule>
    <cfRule type="cellIs" dxfId="2269" priority="739" operator="greaterThan">
      <formula>0.99</formula>
    </cfRule>
    <cfRule type="cellIs" dxfId="2268" priority="740" operator="between">
      <formula>0.95</formula>
      <formula>1</formula>
    </cfRule>
    <cfRule type="cellIs" dxfId="2267" priority="741" operator="lessThan">
      <formula>0.96</formula>
    </cfRule>
  </conditionalFormatting>
  <conditionalFormatting sqref="L133">
    <cfRule type="cellIs" dxfId="2266" priority="735" operator="greaterThan">
      <formula>0.99</formula>
    </cfRule>
    <cfRule type="cellIs" dxfId="2265" priority="736" operator="greaterThan">
      <formula>0.99</formula>
    </cfRule>
    <cfRule type="cellIs" dxfId="2264" priority="737" operator="lessThan">
      <formula>0.96</formula>
    </cfRule>
  </conditionalFormatting>
  <conditionalFormatting sqref="L133">
    <cfRule type="cellIs" dxfId="2263" priority="734" operator="between">
      <formula>0.99</formula>
      <formula>1</formula>
    </cfRule>
  </conditionalFormatting>
  <conditionalFormatting sqref="L133">
    <cfRule type="cellIs" dxfId="2262" priority="732" operator="greaterThan">
      <formula>0</formula>
    </cfRule>
    <cfRule type="cellIs" dxfId="2261" priority="733" operator="lessThan">
      <formula>0</formula>
    </cfRule>
  </conditionalFormatting>
  <conditionalFormatting sqref="L133">
    <cfRule type="cellIs" dxfId="2260" priority="730" operator="greaterThan">
      <formula>0.99</formula>
    </cfRule>
    <cfRule type="cellIs" dxfId="2259" priority="731" operator="greaterThan">
      <formula>0.99</formula>
    </cfRule>
  </conditionalFormatting>
  <conditionalFormatting sqref="L133">
    <cfRule type="cellIs" dxfId="2258" priority="722" operator="greaterThan">
      <formula>0.99</formula>
    </cfRule>
    <cfRule type="cellIs" dxfId="2257" priority="723" operator="between">
      <formula>0.95</formula>
      <formula>1</formula>
    </cfRule>
    <cfRule type="cellIs" dxfId="2256" priority="724" operator="greaterThan">
      <formula>0.99</formula>
    </cfRule>
    <cfRule type="cellIs" dxfId="2255" priority="725" operator="between">
      <formula>0.95</formula>
      <formula>1</formula>
    </cfRule>
    <cfRule type="cellIs" dxfId="2254" priority="726" operator="lessThan">
      <formula>0.96</formula>
    </cfRule>
    <cfRule type="cellIs" dxfId="2253" priority="727" operator="greaterThan">
      <formula>0.99</formula>
    </cfRule>
    <cfRule type="cellIs" dxfId="2252" priority="728" operator="between">
      <formula>0.95</formula>
      <formula>1</formula>
    </cfRule>
    <cfRule type="cellIs" dxfId="2251" priority="729" operator="lessThan">
      <formula>0.96</formula>
    </cfRule>
  </conditionalFormatting>
  <conditionalFormatting sqref="L133">
    <cfRule type="cellIs" dxfId="2250" priority="720" operator="between">
      <formula>0.95</formula>
      <formula>1</formula>
    </cfRule>
    <cfRule type="cellIs" dxfId="2249" priority="721" operator="lessThan">
      <formula>0.96</formula>
    </cfRule>
  </conditionalFormatting>
  <conditionalFormatting sqref="L133">
    <cfRule type="cellIs" dxfId="2248" priority="713" operator="greaterThan">
      <formula>0.99</formula>
    </cfRule>
    <cfRule type="cellIs" dxfId="2247" priority="714" operator="greaterThan">
      <formula>0.99</formula>
    </cfRule>
    <cfRule type="cellIs" dxfId="2246" priority="715" operator="between">
      <formula>0.95</formula>
      <formula>1</formula>
    </cfRule>
    <cfRule type="cellIs" dxfId="2245" priority="716" operator="lessThan">
      <formula>0.96</formula>
    </cfRule>
    <cfRule type="cellIs" dxfId="2244" priority="717" operator="greaterThan">
      <formula>0.99</formula>
    </cfRule>
    <cfRule type="cellIs" dxfId="2243" priority="718" operator="between">
      <formula>0.95</formula>
      <formula>1</formula>
    </cfRule>
    <cfRule type="cellIs" dxfId="2242" priority="719" operator="lessThan">
      <formula>0.96</formula>
    </cfRule>
  </conditionalFormatting>
  <conditionalFormatting sqref="L133">
    <cfRule type="cellIs" dxfId="2241" priority="705" operator="greaterThan">
      <formula>0.99</formula>
    </cfRule>
    <cfRule type="cellIs" dxfId="2240" priority="706" operator="between">
      <formula>0.95</formula>
      <formula>1</formula>
    </cfRule>
    <cfRule type="cellIs" dxfId="2239" priority="707" operator="lessThan">
      <formula>0.96</formula>
    </cfRule>
    <cfRule type="cellIs" dxfId="2238" priority="708" operator="lessThan">
      <formula>0.96</formula>
    </cfRule>
    <cfRule type="cellIs" dxfId="2237" priority="709" operator="greaterThan">
      <formula>0.99</formula>
    </cfRule>
    <cfRule type="cellIs" dxfId="2236" priority="710" operator="between">
      <formula>0.95</formula>
      <formula>1</formula>
    </cfRule>
    <cfRule type="cellIs" dxfId="2235" priority="711" operator="lessThan">
      <formula>0.96</formula>
    </cfRule>
    <cfRule type="cellIs" dxfId="2234" priority="712" operator="greaterThan">
      <formula>0.99</formula>
    </cfRule>
  </conditionalFormatting>
  <conditionalFormatting sqref="L133">
    <cfRule type="cellIs" dxfId="2233" priority="701" operator="greaterThan">
      <formula>0.99</formula>
    </cfRule>
    <cfRule type="cellIs" dxfId="2232" priority="702" operator="greaterThan">
      <formula>0.99</formula>
    </cfRule>
    <cfRule type="cellIs" dxfId="2231" priority="703" operator="between">
      <formula>0.95</formula>
      <formula>1</formula>
    </cfRule>
    <cfRule type="cellIs" dxfId="2230" priority="704" operator="lessThan">
      <formula>0.96</formula>
    </cfRule>
  </conditionalFormatting>
  <conditionalFormatting sqref="L133">
    <cfRule type="cellIs" dxfId="2229" priority="700" operator="greaterThan">
      <formula>0.99</formula>
    </cfRule>
  </conditionalFormatting>
  <conditionalFormatting sqref="L133">
    <cfRule type="cellIs" dxfId="2228" priority="696" operator="greaterThan">
      <formula>0.99</formula>
    </cfRule>
    <cfRule type="cellIs" dxfId="2227" priority="697" operator="between">
      <formula>0.95</formula>
      <formula>1</formula>
    </cfRule>
    <cfRule type="cellIs" dxfId="2226" priority="698" operator="lessThan">
      <formula>0.96</formula>
    </cfRule>
    <cfRule type="cellIs" dxfId="2225" priority="699" operator="greaterThan">
      <formula>0.96</formula>
    </cfRule>
  </conditionalFormatting>
  <conditionalFormatting sqref="L133">
    <cfRule type="cellIs" dxfId="2224" priority="689" operator="greaterThan">
      <formula>0.99</formula>
    </cfRule>
    <cfRule type="cellIs" dxfId="2223" priority="690" operator="between">
      <formula>0.95</formula>
      <formula>1</formula>
    </cfRule>
    <cfRule type="cellIs" dxfId="2222" priority="691" operator="lessThan">
      <formula>0.96</formula>
    </cfRule>
    <cfRule type="cellIs" dxfId="2221" priority="692" operator="lessThan">
      <formula>0.96</formula>
    </cfRule>
    <cfRule type="cellIs" dxfId="2220" priority="693" operator="greaterThan">
      <formula>0.99</formula>
    </cfRule>
    <cfRule type="cellIs" dxfId="2219" priority="694" operator="between">
      <formula>0.95</formula>
      <formula>1</formula>
    </cfRule>
    <cfRule type="cellIs" dxfId="2218" priority="695" operator="lessThan">
      <formula>0.96</formula>
    </cfRule>
  </conditionalFormatting>
  <conditionalFormatting sqref="L133">
    <cfRule type="cellIs" dxfId="2217" priority="684" operator="between">
      <formula>0.96</formula>
      <formula>1</formula>
    </cfRule>
    <cfRule type="cellIs" dxfId="2216" priority="685" operator="lessThan">
      <formula>0.99</formula>
    </cfRule>
    <cfRule type="cellIs" dxfId="2215" priority="686" operator="greaterThan">
      <formula>0.99</formula>
    </cfRule>
    <cfRule type="cellIs" dxfId="2214" priority="687" operator="lessThan">
      <formula>0.99</formula>
    </cfRule>
    <cfRule type="cellIs" dxfId="2213" priority="688" operator="greaterThan">
      <formula>0.99</formula>
    </cfRule>
  </conditionalFormatting>
  <conditionalFormatting sqref="L133">
    <cfRule type="cellIs" dxfId="2212" priority="679" operator="between">
      <formula>0.95</formula>
      <formula>1</formula>
    </cfRule>
    <cfRule type="cellIs" dxfId="2211" priority="680" operator="lessThan">
      <formula>0.96</formula>
    </cfRule>
    <cfRule type="cellIs" dxfId="2210" priority="681" operator="greaterThan">
      <formula>0.99</formula>
    </cfRule>
    <cfRule type="cellIs" dxfId="2209" priority="682" operator="between">
      <formula>0.95</formula>
      <formula>1</formula>
    </cfRule>
    <cfRule type="cellIs" dxfId="2208" priority="683" operator="lessThan">
      <formula>0.96</formula>
    </cfRule>
  </conditionalFormatting>
  <conditionalFormatting sqref="L133">
    <cfRule type="cellIs" dxfId="2207" priority="673" operator="greaterThan">
      <formula>0.99</formula>
    </cfRule>
    <cfRule type="cellIs" dxfId="2206" priority="674" operator="between">
      <formula>0.95</formula>
      <formula>1</formula>
    </cfRule>
    <cfRule type="cellIs" dxfId="2205" priority="675" operator="lessThan">
      <formula>0.96</formula>
    </cfRule>
    <cfRule type="cellIs" dxfId="2204" priority="676" operator="greaterThan">
      <formula>0.99</formula>
    </cfRule>
    <cfRule type="cellIs" dxfId="2203" priority="677" operator="between">
      <formula>0.95</formula>
      <formula>1</formula>
    </cfRule>
    <cfRule type="cellIs" dxfId="2202" priority="678" operator="lessThan">
      <formula>0.96</formula>
    </cfRule>
  </conditionalFormatting>
  <conditionalFormatting sqref="L133">
    <cfRule type="cellIs" dxfId="2201" priority="671" operator="greaterThan">
      <formula>0.99</formula>
    </cfRule>
    <cfRule type="cellIs" dxfId="2200" priority="672" operator="between">
      <formula>0.95</formula>
      <formula>1</formula>
    </cfRule>
  </conditionalFormatting>
  <conditionalFormatting sqref="L133">
    <cfRule type="cellIs" dxfId="2199" priority="670" operator="lessThan">
      <formula>0.96</formula>
    </cfRule>
  </conditionalFormatting>
  <conditionalFormatting sqref="L133">
    <cfRule type="cellIs" dxfId="2198" priority="667" operator="greaterThan">
      <formula>0.99</formula>
    </cfRule>
    <cfRule type="cellIs" dxfId="2197" priority="668" operator="between">
      <formula>0.95</formula>
      <formula>1</formula>
    </cfRule>
    <cfRule type="cellIs" dxfId="2196" priority="669" operator="lessThan">
      <formula>0.96</formula>
    </cfRule>
  </conditionalFormatting>
  <conditionalFormatting sqref="L133">
    <cfRule type="cellIs" dxfId="2195" priority="662" operator="greaterThan">
      <formula>0.99</formula>
    </cfRule>
    <cfRule type="cellIs" dxfId="2194" priority="663" operator="between">
      <formula>0.95</formula>
      <formula>1</formula>
    </cfRule>
    <cfRule type="cellIs" dxfId="2193" priority="664" operator="lessThan">
      <formula>0.96</formula>
    </cfRule>
    <cfRule type="cellIs" dxfId="2192" priority="665" operator="greaterThan">
      <formula>0.99</formula>
    </cfRule>
    <cfRule type="cellIs" dxfId="2191" priority="666" operator="lessThan">
      <formula>0.96</formula>
    </cfRule>
  </conditionalFormatting>
  <conditionalFormatting sqref="L133">
    <cfRule type="top10" dxfId="2190" priority="862" rank="10"/>
    <cfRule type="cellIs" dxfId="2189" priority="863" operator="greaterThan">
      <formula>0.99</formula>
    </cfRule>
    <cfRule type="top10" dxfId="2188" priority="864" rank="10"/>
    <cfRule type="cellIs" dxfId="2187" priority="865" operator="lessThan">
      <formula>0.96</formula>
    </cfRule>
    <cfRule type="top10" dxfId="2186" priority="866" percent="1" rank="99"/>
    <cfRule type="cellIs" dxfId="2185" priority="867" operator="lessThan">
      <formula>0.96</formula>
    </cfRule>
  </conditionalFormatting>
  <conditionalFormatting sqref="L133">
    <cfRule type="top10" dxfId="2184" priority="868" rank="10"/>
  </conditionalFormatting>
  <conditionalFormatting sqref="L133">
    <cfRule type="cellIs" dxfId="2183" priority="869" operator="greaterThan">
      <formula>0.99</formula>
    </cfRule>
    <cfRule type="cellIs" dxfId="2182" priority="870" operator="between">
      <formula>0.95</formula>
      <formula>1</formula>
    </cfRule>
    <cfRule type="cellIs" dxfId="2181" priority="871" operator="lessThan">
      <formula>0.96</formula>
    </cfRule>
    <cfRule type="cellIs" dxfId="2180" priority="872" operator="lessThan">
      <formula>0.96</formula>
    </cfRule>
    <cfRule type="top10" dxfId="2179" priority="873" percent="1" rank="10"/>
  </conditionalFormatting>
  <conditionalFormatting sqref="L133">
    <cfRule type="cellIs" dxfId="2178" priority="874" operator="lessThan">
      <formula>1</formula>
    </cfRule>
    <cfRule type="cellIs" dxfId="2177" priority="875" operator="between">
      <formula>0.95</formula>
      <formula>1</formula>
    </cfRule>
    <cfRule type="cellIs" dxfId="2176" priority="876" operator="lessThan">
      <formula>0.96</formula>
    </cfRule>
    <cfRule type="cellIs" dxfId="2175" priority="877" operator="between">
      <formula>0.95</formula>
      <formula>1</formula>
    </cfRule>
    <cfRule type="cellIs" dxfId="2174" priority="878" operator="between">
      <formula>0.95</formula>
      <formula>1</formula>
    </cfRule>
    <cfRule type="top10" dxfId="2173" priority="879" percent="1" rank="10"/>
    <cfRule type="top10" dxfId="2172" priority="880" percent="1" rank="10"/>
    <cfRule type="cellIs" dxfId="2171" priority="881" operator="lessThan">
      <formula>0.96</formula>
    </cfRule>
    <cfRule type="top10" dxfId="2170" priority="882" percent="1" rank="10"/>
  </conditionalFormatting>
  <conditionalFormatting sqref="L133">
    <cfRule type="top10" dxfId="2169" priority="883" percent="1" rank="10"/>
    <cfRule type="cellIs" dxfId="2168" priority="884" operator="lessThan">
      <formula>0.96</formula>
    </cfRule>
    <cfRule type="top10" dxfId="2167" priority="885" percent="1" rank="10"/>
  </conditionalFormatting>
  <conditionalFormatting sqref="L133">
    <cfRule type="top10" dxfId="2166" priority="886" rank="10"/>
  </conditionalFormatting>
  <conditionalFormatting sqref="L133">
    <cfRule type="top10" dxfId="2165" priority="887" rank="10"/>
    <cfRule type="top10" dxfId="2164" priority="888" rank="10"/>
    <cfRule type="top10" dxfId="2163" priority="889" rank="10"/>
  </conditionalFormatting>
  <conditionalFormatting sqref="L133">
    <cfRule type="cellIs" dxfId="2162" priority="890" operator="between">
      <formula>0.95</formula>
      <formula>1</formula>
    </cfRule>
    <cfRule type="cellIs" dxfId="2161" priority="891" operator="lessThan">
      <formula>0.96</formula>
    </cfRule>
    <cfRule type="cellIs" dxfId="2160" priority="892" operator="between">
      <formula>0.95</formula>
      <formula>1</formula>
    </cfRule>
    <cfRule type="cellIs" dxfId="2159" priority="893" operator="between">
      <formula>0.95</formula>
      <formula>1</formula>
    </cfRule>
    <cfRule type="top10" dxfId="2158" priority="894" percent="1" rank="10"/>
    <cfRule type="top10" dxfId="2157" priority="895" percent="1" rank="10"/>
    <cfRule type="cellIs" dxfId="2156" priority="896" operator="lessThan">
      <formula>0.96</formula>
    </cfRule>
    <cfRule type="top10" dxfId="2155" priority="897" percent="1" rank="10"/>
  </conditionalFormatting>
  <conditionalFormatting sqref="L133">
    <cfRule type="top10" dxfId="2154" priority="898" rank="10"/>
    <cfRule type="top10" dxfId="2153" priority="899" rank="10"/>
    <cfRule type="cellIs" dxfId="2152" priority="900" operator="lessThan">
      <formula>0.96</formula>
    </cfRule>
    <cfRule type="cellIs" dxfId="2151" priority="901" operator="between">
      <formula>0.95</formula>
      <formula>1</formula>
    </cfRule>
    <cfRule type="cellIs" dxfId="2150" priority="902" operator="between">
      <formula>0.95</formula>
      <formula>1</formula>
    </cfRule>
    <cfRule type="top10" dxfId="2149" priority="903" percent="1" rank="10"/>
    <cfRule type="top10" dxfId="2148" priority="904" percent="1" rank="10"/>
    <cfRule type="cellIs" dxfId="2147" priority="905" operator="lessThan">
      <formula>0.96</formula>
    </cfRule>
    <cfRule type="top10" dxfId="2146" priority="906" percent="1" rank="10"/>
  </conditionalFormatting>
  <conditionalFormatting sqref="L133">
    <cfRule type="cellIs" dxfId="2145" priority="907" operator="lessThan">
      <formula>0.96</formula>
    </cfRule>
    <cfRule type="cellIs" dxfId="2144" priority="908" operator="between">
      <formula>0.95</formula>
      <formula>1</formula>
    </cfRule>
    <cfRule type="cellIs" dxfId="2143" priority="909" operator="between">
      <formula>0.95</formula>
      <formula>1</formula>
    </cfRule>
    <cfRule type="top10" dxfId="2142" priority="910" percent="1" rank="10"/>
    <cfRule type="top10" dxfId="2141" priority="911" percent="1" rank="10"/>
    <cfRule type="cellIs" dxfId="2140" priority="912" operator="lessThan">
      <formula>0.96</formula>
    </cfRule>
    <cfRule type="top10" dxfId="2139" priority="913" percent="1" rank="10"/>
  </conditionalFormatting>
  <conditionalFormatting sqref="L133">
    <cfRule type="top10" dxfId="2138" priority="914" percent="1" rank="10"/>
    <cfRule type="top10" dxfId="2137" priority="915" rank="10"/>
    <cfRule type="top10" dxfId="2136" priority="916" percent="1" rank="10"/>
  </conditionalFormatting>
  <conditionalFormatting sqref="L133">
    <cfRule type="top10" dxfId="2135" priority="917" rank="10"/>
    <cfRule type="top10" dxfId="2134" priority="918" rank="10"/>
  </conditionalFormatting>
  <conditionalFormatting sqref="L133">
    <cfRule type="top10" dxfId="2133" priority="919" rank="10"/>
    <cfRule type="top10" dxfId="2132" priority="920" rank="10"/>
    <cfRule type="cellIs" dxfId="2131" priority="921" operator="between">
      <formula>0.95</formula>
      <formula>1</formula>
    </cfRule>
    <cfRule type="cellIs" dxfId="2130" priority="922" operator="lessThan">
      <formula>0.96</formula>
    </cfRule>
    <cfRule type="cellIs" dxfId="2129" priority="923" operator="between">
      <formula>0.95</formula>
      <formula>1</formula>
    </cfRule>
    <cfRule type="cellIs" dxfId="2128" priority="924" operator="between">
      <formula>0.95</formula>
      <formula>1</formula>
    </cfRule>
    <cfRule type="top10" dxfId="2127" priority="925" percent="1" rank="10"/>
    <cfRule type="top10" dxfId="2126" priority="926" percent="1" rank="10"/>
    <cfRule type="cellIs" dxfId="2125" priority="927" operator="lessThan">
      <formula>0.96</formula>
    </cfRule>
    <cfRule type="top10" dxfId="2124" priority="928" percent="1" rank="10"/>
  </conditionalFormatting>
  <conditionalFormatting sqref="L133">
    <cfRule type="top10" dxfId="2123" priority="929" rank="10"/>
    <cfRule type="cellIs" dxfId="2122" priority="930" operator="lessThan">
      <formula>0.96</formula>
    </cfRule>
    <cfRule type="cellIs" dxfId="2121" priority="931" operator="between">
      <formula>0.95</formula>
      <formula>1</formula>
    </cfRule>
    <cfRule type="cellIs" dxfId="2120" priority="932" operator="between">
      <formula>0.95</formula>
      <formula>1</formula>
    </cfRule>
    <cfRule type="top10" dxfId="2119" priority="933" percent="1" rank="10"/>
    <cfRule type="top10" dxfId="2118" priority="934" percent="1" rank="10"/>
    <cfRule type="cellIs" dxfId="2117" priority="935" operator="lessThan">
      <formula>0.96</formula>
    </cfRule>
    <cfRule type="top10" dxfId="2116" priority="936" percent="1" rank="10"/>
  </conditionalFormatting>
  <conditionalFormatting sqref="L133">
    <cfRule type="top10" dxfId="2115" priority="937" rank="10"/>
    <cfRule type="cellIs" dxfId="2114" priority="938" operator="lessThan">
      <formula>0.99</formula>
    </cfRule>
    <cfRule type="top10" dxfId="2113" priority="939" rank="10"/>
    <cfRule type="cellIs" dxfId="2112" priority="940" operator="greaterThan">
      <formula>0.99</formula>
    </cfRule>
    <cfRule type="top10" dxfId="2111" priority="941" percent="1" rank="10"/>
    <cfRule type="top10" dxfId="2110" priority="942" rank="10"/>
    <cfRule type="cellIs" dxfId="2109" priority="943" operator="lessThan">
      <formula>0.96</formula>
    </cfRule>
    <cfRule type="cellIs" dxfId="2108" priority="944" operator="between">
      <formula>0.95</formula>
      <formula>1</formula>
    </cfRule>
    <cfRule type="cellIs" dxfId="2107" priority="945" operator="between">
      <formula>0.95</formula>
      <formula>1</formula>
    </cfRule>
    <cfRule type="top10" dxfId="2106" priority="946" percent="1" rank="10"/>
    <cfRule type="top10" dxfId="2105" priority="947" percent="1" rank="10"/>
    <cfRule type="cellIs" dxfId="2104" priority="948" operator="lessThan">
      <formula>0.96</formula>
    </cfRule>
    <cfRule type="top10" dxfId="2103" priority="949" percent="1" rank="10"/>
  </conditionalFormatting>
  <conditionalFormatting sqref="L133">
    <cfRule type="top10" dxfId="2102" priority="950" rank="10"/>
    <cfRule type="top10" dxfId="2101" priority="951" rank="10"/>
    <cfRule type="cellIs" dxfId="2100" priority="952" operator="lessThan">
      <formula>0.99</formula>
    </cfRule>
    <cfRule type="top10" dxfId="2099" priority="953" rank="10"/>
    <cfRule type="cellIs" dxfId="2098" priority="954" operator="greaterThan">
      <formula>0.99</formula>
    </cfRule>
    <cfRule type="top10" dxfId="2097" priority="955" percent="1" rank="10"/>
    <cfRule type="top10" dxfId="2096" priority="956" rank="10"/>
    <cfRule type="cellIs" dxfId="2095" priority="957" operator="lessThan">
      <formula>0.96</formula>
    </cfRule>
    <cfRule type="cellIs" dxfId="2094" priority="958" operator="between">
      <formula>0.95</formula>
      <formula>1</formula>
    </cfRule>
    <cfRule type="cellIs" dxfId="2093" priority="959" operator="between">
      <formula>0.95</formula>
      <formula>1</formula>
    </cfRule>
    <cfRule type="top10" dxfId="2092" priority="960" percent="1" rank="10"/>
    <cfRule type="top10" dxfId="2091" priority="961" percent="1" rank="10"/>
    <cfRule type="cellIs" dxfId="2090" priority="962" operator="lessThan">
      <formula>0.96</formula>
    </cfRule>
    <cfRule type="top10" dxfId="2089" priority="963" percent="1" rank="10"/>
  </conditionalFormatting>
  <conditionalFormatting sqref="L133">
    <cfRule type="cellIs" dxfId="2088" priority="964" operator="between">
      <formula>0.95</formula>
      <formula>1</formula>
    </cfRule>
    <cfRule type="cellIs" dxfId="2087" priority="965" operator="between">
      <formula>0.95</formula>
      <formula>1</formula>
    </cfRule>
    <cfRule type="top10" dxfId="2086" priority="966" rank="10"/>
  </conditionalFormatting>
  <conditionalFormatting sqref="L133">
    <cfRule type="cellIs" dxfId="2085" priority="967" operator="between">
      <formula>0.95</formula>
      <formula>1</formula>
    </cfRule>
    <cfRule type="cellIs" dxfId="2084" priority="968" operator="between">
      <formula>0.95</formula>
      <formula>1</formula>
    </cfRule>
    <cfRule type="cellIs" dxfId="2083" priority="969" operator="lessThan">
      <formula>0.96</formula>
    </cfRule>
    <cfRule type="cellIs" dxfId="2082" priority="970" operator="between">
      <formula>0.95</formula>
      <formula>1</formula>
    </cfRule>
    <cfRule type="cellIs" dxfId="2081" priority="971" operator="between">
      <formula>0.95</formula>
      <formula>1</formula>
    </cfRule>
    <cfRule type="top10" dxfId="2080" priority="972" percent="1" rank="10"/>
    <cfRule type="top10" dxfId="2079" priority="973" percent="1" rank="10"/>
    <cfRule type="cellIs" dxfId="2078" priority="974" operator="lessThan">
      <formula>0.96</formula>
    </cfRule>
    <cfRule type="top10" dxfId="2077" priority="975" percent="1" rank="10"/>
  </conditionalFormatting>
  <conditionalFormatting sqref="L133">
    <cfRule type="top10" dxfId="2076" priority="976" rank="10"/>
    <cfRule type="top10" dxfId="2075" priority="977" rank="10"/>
    <cfRule type="top10" dxfId="2074" priority="978" rank="10"/>
    <cfRule type="cellIs" dxfId="2073" priority="979" operator="lessThan">
      <formula>0.96</formula>
    </cfRule>
    <cfRule type="cellIs" dxfId="2072" priority="980" operator="between">
      <formula>0.95</formula>
      <formula>1</formula>
    </cfRule>
    <cfRule type="cellIs" dxfId="2071" priority="981" operator="between">
      <formula>0.95</formula>
      <formula>1</formula>
    </cfRule>
    <cfRule type="top10" dxfId="2070" priority="982" percent="1" rank="10"/>
    <cfRule type="top10" dxfId="2069" priority="983" percent="1" rank="10"/>
    <cfRule type="cellIs" dxfId="2068" priority="984" operator="lessThan">
      <formula>0.96</formula>
    </cfRule>
    <cfRule type="top10" dxfId="2067" priority="985" percent="1" rank="10"/>
  </conditionalFormatting>
  <conditionalFormatting sqref="L133">
    <cfRule type="top10" dxfId="2066" priority="986" percent="1" rank="10"/>
    <cfRule type="top10" dxfId="2065" priority="987" rank="10"/>
    <cfRule type="top10" dxfId="2064" priority="988" rank="10"/>
    <cfRule type="cellIs" dxfId="2063" priority="989" operator="lessThan">
      <formula>0.99</formula>
    </cfRule>
    <cfRule type="top10" dxfId="2062" priority="990" rank="10"/>
    <cfRule type="cellIs" dxfId="2061" priority="991" operator="greaterThan">
      <formula>0.99</formula>
    </cfRule>
    <cfRule type="top10" dxfId="2060" priority="992" percent="1" rank="10"/>
    <cfRule type="top10" dxfId="2059" priority="993" rank="10"/>
    <cfRule type="cellIs" dxfId="2058" priority="994" operator="lessThan">
      <formula>0.96</formula>
    </cfRule>
    <cfRule type="cellIs" dxfId="2057" priority="995" operator="between">
      <formula>0.95</formula>
      <formula>1</formula>
    </cfRule>
    <cfRule type="cellIs" dxfId="2056" priority="996" operator="between">
      <formula>0.95</formula>
      <formula>1</formula>
    </cfRule>
    <cfRule type="top10" dxfId="2055" priority="997" percent="1" rank="10"/>
    <cfRule type="top10" dxfId="2054" priority="998" percent="1" rank="10"/>
    <cfRule type="cellIs" dxfId="2053" priority="999" operator="lessThan">
      <formula>0.96</formula>
    </cfRule>
    <cfRule type="top10" dxfId="2052" priority="1000" percent="1" rank="10"/>
  </conditionalFormatting>
  <conditionalFormatting sqref="L133">
    <cfRule type="top10" dxfId="2051" priority="1001" percent="1" rank="10"/>
  </conditionalFormatting>
  <conditionalFormatting sqref="L133">
    <cfRule type="top10" dxfId="2050" priority="1002" rank="10"/>
    <cfRule type="top10" dxfId="2049" priority="1003" percent="1" rank="10"/>
  </conditionalFormatting>
  <conditionalFormatting sqref="L133">
    <cfRule type="top10" dxfId="2048" priority="1004" percent="1" rank="10"/>
    <cfRule type="cellIs" dxfId="2047" priority="1005" operator="lessThan">
      <formula>0.96</formula>
    </cfRule>
    <cfRule type="top10" dxfId="2046" priority="1006" rank="10"/>
    <cfRule type="top10" dxfId="2045" priority="1007" percent="1" rank="10"/>
  </conditionalFormatting>
  <conditionalFormatting sqref="L133">
    <cfRule type="top10" dxfId="2044" priority="1008" percent="1" rank="10"/>
    <cfRule type="cellIs" dxfId="2043" priority="1009" operator="between">
      <formula>0.95</formula>
      <formula>1</formula>
    </cfRule>
    <cfRule type="top10" dxfId="2042" priority="1010" percent="1" rank="10"/>
    <cfRule type="cellIs" dxfId="2041" priority="1011" operator="lessThan">
      <formula>0.96</formula>
    </cfRule>
    <cfRule type="top10" dxfId="2040" priority="1012" rank="10"/>
    <cfRule type="top10" dxfId="2039" priority="1013" percent="1" rank="10"/>
  </conditionalFormatting>
  <conditionalFormatting sqref="L133">
    <cfRule type="cellIs" dxfId="2038" priority="1014" operator="between">
      <formula>0.95</formula>
      <formula>1</formula>
    </cfRule>
    <cfRule type="top10" dxfId="2037" priority="1015" percent="1" rank="10"/>
    <cfRule type="cellIs" dxfId="2036" priority="1016" operator="lessThan">
      <formula>0.96</formula>
    </cfRule>
    <cfRule type="top10" dxfId="2035" priority="1017" rank="10"/>
    <cfRule type="top10" dxfId="2034" priority="1018" percent="1" rank="10"/>
  </conditionalFormatting>
  <conditionalFormatting sqref="L133">
    <cfRule type="top10" dxfId="2033" priority="1019" percent="1" rank="10"/>
    <cfRule type="top10" dxfId="2032" priority="1020" percent="1" rank="10"/>
    <cfRule type="cellIs" dxfId="2031" priority="1021" operator="between">
      <formula>0.95</formula>
      <formula>1</formula>
    </cfRule>
    <cfRule type="top10" dxfId="2030" priority="1022" rank="10"/>
    <cfRule type="top10" dxfId="2029" priority="1023" rank="10"/>
    <cfRule type="cellIs" dxfId="2028" priority="1024" operator="lessThan">
      <formula>0.99</formula>
    </cfRule>
    <cfRule type="top10" dxfId="2027" priority="1025" rank="10"/>
    <cfRule type="cellIs" dxfId="2026" priority="1026" operator="greaterThan">
      <formula>0.99</formula>
    </cfRule>
    <cfRule type="top10" dxfId="2025" priority="1027" percent="1" rank="10"/>
    <cfRule type="top10" dxfId="2024" priority="1028" rank="10"/>
    <cfRule type="cellIs" dxfId="2023" priority="1029" operator="lessThan">
      <formula>0.96</formula>
    </cfRule>
    <cfRule type="cellIs" dxfId="2022" priority="1030" operator="between">
      <formula>0.95</formula>
      <formula>1</formula>
    </cfRule>
    <cfRule type="cellIs" dxfId="2021" priority="1031" operator="between">
      <formula>0.95</formula>
      <formula>1</formula>
    </cfRule>
    <cfRule type="top10" dxfId="2020" priority="1032" percent="1" rank="10"/>
    <cfRule type="top10" dxfId="2019" priority="1033" percent="1" rank="10"/>
    <cfRule type="cellIs" dxfId="2018" priority="1034" operator="lessThan">
      <formula>0.96</formula>
    </cfRule>
    <cfRule type="top10" dxfId="2017" priority="1035" percent="1" rank="10"/>
  </conditionalFormatting>
  <conditionalFormatting sqref="L133">
    <cfRule type="top10" dxfId="2016" priority="1036" percent="1" rank="10"/>
    <cfRule type="top10" dxfId="2015" priority="1037" percent="1" rank="10"/>
  </conditionalFormatting>
  <conditionalFormatting sqref="L133">
    <cfRule type="cellIs" dxfId="2014" priority="1038" operator="between">
      <formula>0.95</formula>
      <formula>1</formula>
    </cfRule>
    <cfRule type="cellIs" dxfId="2013" priority="1039" operator="between">
      <formula>0.95</formula>
      <formula>1</formula>
    </cfRule>
    <cfRule type="top10" dxfId="2012" priority="1040" percent="1" rank="10"/>
    <cfRule type="cellIs" dxfId="2011" priority="1041" operator="lessThan">
      <formula>0.96</formula>
    </cfRule>
    <cfRule type="top10" dxfId="2010" priority="1042" rank="10"/>
    <cfRule type="top10" dxfId="2009" priority="1043" percent="1" rank="10"/>
  </conditionalFormatting>
  <conditionalFormatting sqref="L133">
    <cfRule type="top10" dxfId="2008" priority="1044" percent="1" rank="10"/>
    <cfRule type="cellIs" dxfId="2007" priority="1045" operator="greaterThan">
      <formula>0.99</formula>
    </cfRule>
    <cfRule type="top10" dxfId="2006" priority="1046" rank="10"/>
    <cfRule type="top10" dxfId="2005" priority="1047" rank="10"/>
    <cfRule type="cellIs" dxfId="2004" priority="1048" operator="lessThan">
      <formula>0.99</formula>
    </cfRule>
    <cfRule type="top10" dxfId="2003" priority="1049" rank="10"/>
    <cfRule type="cellIs" dxfId="2002" priority="1050" operator="greaterThan">
      <formula>0.99</formula>
    </cfRule>
    <cfRule type="top10" dxfId="2001" priority="1051" percent="1" rank="10"/>
    <cfRule type="top10" dxfId="2000" priority="1052" rank="10"/>
    <cfRule type="cellIs" dxfId="1999" priority="1053" operator="lessThan">
      <formula>0.96</formula>
    </cfRule>
    <cfRule type="cellIs" dxfId="1998" priority="1054" operator="between">
      <formula>0.95</formula>
      <formula>1</formula>
    </cfRule>
    <cfRule type="cellIs" dxfId="1997" priority="1055" operator="between">
      <formula>0.95</formula>
      <formula>1</formula>
    </cfRule>
    <cfRule type="top10" dxfId="1996" priority="1056" percent="1" rank="10"/>
    <cfRule type="top10" dxfId="1995" priority="1057" percent="1" rank="10"/>
    <cfRule type="cellIs" dxfId="1994" priority="1058" operator="lessThan">
      <formula>0.96</formula>
    </cfRule>
    <cfRule type="top10" dxfId="1993" priority="1059" percent="1" rank="10"/>
  </conditionalFormatting>
  <conditionalFormatting sqref="L133">
    <cfRule type="top10" dxfId="1992" priority="1060" percent="1" rank="10"/>
    <cfRule type="cellIs" dxfId="1991" priority="1061" operator="between">
      <formula>0.95</formula>
      <formula>1</formula>
    </cfRule>
    <cfRule type="top10" dxfId="1990" priority="1062" rank="10"/>
    <cfRule type="top10" dxfId="1989" priority="1063" rank="10"/>
    <cfRule type="cellIs" dxfId="1988" priority="1064" operator="lessThan">
      <formula>0.99</formula>
    </cfRule>
    <cfRule type="top10" dxfId="1987" priority="1065" rank="10"/>
    <cfRule type="cellIs" dxfId="1986" priority="1066" operator="greaterThan">
      <formula>0.99</formula>
    </cfRule>
    <cfRule type="top10" dxfId="1985" priority="1067" percent="1" rank="10"/>
    <cfRule type="top10" dxfId="1984" priority="1068" rank="10"/>
    <cfRule type="cellIs" dxfId="1983" priority="1069" operator="lessThan">
      <formula>0.96</formula>
    </cfRule>
    <cfRule type="cellIs" dxfId="1982" priority="1070" operator="between">
      <formula>0.95</formula>
      <formula>1</formula>
    </cfRule>
    <cfRule type="cellIs" dxfId="1981" priority="1071" operator="between">
      <formula>0.95</formula>
      <formula>1</formula>
    </cfRule>
    <cfRule type="top10" dxfId="1980" priority="1072" percent="1" rank="10"/>
    <cfRule type="top10" dxfId="1979" priority="1073" percent="1" rank="10"/>
    <cfRule type="cellIs" dxfId="1978" priority="1074" operator="lessThan">
      <formula>0.96</formula>
    </cfRule>
    <cfRule type="top10" dxfId="1977" priority="1075" percent="1" rank="10"/>
  </conditionalFormatting>
  <conditionalFormatting sqref="L133">
    <cfRule type="cellIs" dxfId="1976" priority="658" operator="between">
      <formula>0.95</formula>
      <formula>1</formula>
    </cfRule>
    <cfRule type="cellIs" dxfId="1975" priority="660" operator="between">
      <formula>0.95</formula>
      <formula>1</formula>
    </cfRule>
    <cfRule type="cellIs" dxfId="1974" priority="661" operator="between">
      <formula>0.95</formula>
      <formula>1</formula>
    </cfRule>
  </conditionalFormatting>
  <conditionalFormatting sqref="L123">
    <cfRule type="top10" dxfId="1973" priority="2251" rank="10"/>
    <cfRule type="cellIs" dxfId="1972" priority="2252" operator="greaterThan">
      <formula>0.99</formula>
    </cfRule>
    <cfRule type="top10" dxfId="1971" priority="2253" rank="10"/>
    <cfRule type="cellIs" dxfId="1970" priority="2254" operator="lessThan">
      <formula>0.96</formula>
    </cfRule>
    <cfRule type="top10" dxfId="1969" priority="2255" percent="1" rank="99"/>
    <cfRule type="cellIs" dxfId="1968" priority="2256" operator="lessThan">
      <formula>0.96</formula>
    </cfRule>
  </conditionalFormatting>
  <conditionalFormatting sqref="L123">
    <cfRule type="top10" dxfId="1967" priority="2257" rank="10"/>
  </conditionalFormatting>
  <conditionalFormatting sqref="L123">
    <cfRule type="cellIs" dxfId="1966" priority="2258" operator="greaterThan">
      <formula>0.99</formula>
    </cfRule>
    <cfRule type="cellIs" dxfId="1965" priority="2259" operator="between">
      <formula>0.95</formula>
      <formula>1</formula>
    </cfRule>
    <cfRule type="cellIs" dxfId="1964" priority="2260" operator="lessThan">
      <formula>0.96</formula>
    </cfRule>
    <cfRule type="cellIs" dxfId="1963" priority="2261" operator="lessThan">
      <formula>0.96</formula>
    </cfRule>
    <cfRule type="top10" dxfId="1962" priority="2262" percent="1" rank="10"/>
  </conditionalFormatting>
  <conditionalFormatting sqref="L123">
    <cfRule type="cellIs" dxfId="1961" priority="2263" operator="lessThan">
      <formula>1</formula>
    </cfRule>
    <cfRule type="cellIs" dxfId="1960" priority="2264" operator="between">
      <formula>0.95</formula>
      <formula>1</formula>
    </cfRule>
    <cfRule type="cellIs" dxfId="1959" priority="2265" operator="lessThan">
      <formula>0.96</formula>
    </cfRule>
    <cfRule type="cellIs" dxfId="1958" priority="2266" operator="between">
      <formula>0.95</formula>
      <formula>1</formula>
    </cfRule>
    <cfRule type="cellIs" dxfId="1957" priority="2267" operator="between">
      <formula>0.95</formula>
      <formula>1</formula>
    </cfRule>
    <cfRule type="top10" dxfId="1956" priority="2268" percent="1" rank="10"/>
    <cfRule type="top10" dxfId="1955" priority="2269" percent="1" rank="10"/>
    <cfRule type="cellIs" dxfId="1954" priority="2270" operator="lessThan">
      <formula>0.96</formula>
    </cfRule>
    <cfRule type="top10" dxfId="1953" priority="2271" percent="1" rank="10"/>
  </conditionalFormatting>
  <conditionalFormatting sqref="L123">
    <cfRule type="top10" dxfId="1952" priority="2272" percent="1" rank="10"/>
    <cfRule type="cellIs" dxfId="1951" priority="2273" operator="lessThan">
      <formula>0.96</formula>
    </cfRule>
    <cfRule type="top10" dxfId="1950" priority="2274" percent="1" rank="10"/>
  </conditionalFormatting>
  <conditionalFormatting sqref="L123">
    <cfRule type="top10" dxfId="1949" priority="2275" rank="10"/>
  </conditionalFormatting>
  <conditionalFormatting sqref="L123">
    <cfRule type="top10" dxfId="1948" priority="2276" rank="10"/>
    <cfRule type="top10" dxfId="1947" priority="2277" rank="10"/>
    <cfRule type="top10" dxfId="1946" priority="2278" rank="10"/>
  </conditionalFormatting>
  <conditionalFormatting sqref="L123">
    <cfRule type="cellIs" dxfId="1945" priority="2279" operator="between">
      <formula>0.95</formula>
      <formula>1</formula>
    </cfRule>
    <cfRule type="cellIs" dxfId="1944" priority="2280" operator="lessThan">
      <formula>0.96</formula>
    </cfRule>
    <cfRule type="cellIs" dxfId="1943" priority="2281" operator="between">
      <formula>0.95</formula>
      <formula>1</formula>
    </cfRule>
    <cfRule type="cellIs" dxfId="1942" priority="2282" operator="between">
      <formula>0.95</formula>
      <formula>1</formula>
    </cfRule>
    <cfRule type="top10" dxfId="1941" priority="2283" percent="1" rank="10"/>
    <cfRule type="top10" dxfId="1940" priority="2284" percent="1" rank="10"/>
    <cfRule type="cellIs" dxfId="1939" priority="2285" operator="lessThan">
      <formula>0.96</formula>
    </cfRule>
    <cfRule type="top10" dxfId="1938" priority="2286" percent="1" rank="10"/>
  </conditionalFormatting>
  <conditionalFormatting sqref="L123">
    <cfRule type="top10" dxfId="1937" priority="2287" rank="10"/>
    <cfRule type="top10" dxfId="1936" priority="2288" rank="10"/>
    <cfRule type="cellIs" dxfId="1935" priority="2289" operator="lessThan">
      <formula>0.96</formula>
    </cfRule>
    <cfRule type="cellIs" dxfId="1934" priority="2290" operator="between">
      <formula>0.95</formula>
      <formula>1</formula>
    </cfRule>
    <cfRule type="cellIs" dxfId="1933" priority="2291" operator="between">
      <formula>0.95</formula>
      <formula>1</formula>
    </cfRule>
    <cfRule type="top10" dxfId="1932" priority="2292" percent="1" rank="10"/>
    <cfRule type="top10" dxfId="1931" priority="2293" percent="1" rank="10"/>
    <cfRule type="cellIs" dxfId="1930" priority="2294" operator="lessThan">
      <formula>0.96</formula>
    </cfRule>
    <cfRule type="top10" dxfId="1929" priority="2295" percent="1" rank="10"/>
  </conditionalFormatting>
  <conditionalFormatting sqref="L123">
    <cfRule type="cellIs" dxfId="1928" priority="2296" operator="lessThan">
      <formula>0.96</formula>
    </cfRule>
    <cfRule type="cellIs" dxfId="1927" priority="2297" operator="between">
      <formula>0.95</formula>
      <formula>1</formula>
    </cfRule>
    <cfRule type="cellIs" dxfId="1926" priority="2298" operator="between">
      <formula>0.95</formula>
      <formula>1</formula>
    </cfRule>
    <cfRule type="top10" dxfId="1925" priority="2299" percent="1" rank="10"/>
    <cfRule type="top10" dxfId="1924" priority="2300" percent="1" rank="10"/>
    <cfRule type="cellIs" dxfId="1923" priority="2301" operator="lessThan">
      <formula>0.96</formula>
    </cfRule>
    <cfRule type="top10" dxfId="1922" priority="2302" percent="1" rank="10"/>
  </conditionalFormatting>
  <conditionalFormatting sqref="L123">
    <cfRule type="top10" dxfId="1921" priority="2303" percent="1" rank="10"/>
    <cfRule type="top10" dxfId="1920" priority="2304" rank="10"/>
    <cfRule type="top10" dxfId="1919" priority="2305" percent="1" rank="10"/>
  </conditionalFormatting>
  <conditionalFormatting sqref="L123">
    <cfRule type="top10" dxfId="1918" priority="2306" rank="10"/>
    <cfRule type="top10" dxfId="1917" priority="2307" rank="10"/>
  </conditionalFormatting>
  <conditionalFormatting sqref="L123">
    <cfRule type="top10" dxfId="1916" priority="2308" rank="10"/>
    <cfRule type="top10" dxfId="1915" priority="2309" rank="10"/>
    <cfRule type="cellIs" dxfId="1914" priority="2310" operator="between">
      <formula>0.95</formula>
      <formula>1</formula>
    </cfRule>
    <cfRule type="cellIs" dxfId="1913" priority="2311" operator="lessThan">
      <formula>0.96</formula>
    </cfRule>
    <cfRule type="cellIs" dxfId="1912" priority="2312" operator="between">
      <formula>0.95</formula>
      <formula>1</formula>
    </cfRule>
    <cfRule type="cellIs" dxfId="1911" priority="2313" operator="between">
      <formula>0.95</formula>
      <formula>1</formula>
    </cfRule>
    <cfRule type="top10" dxfId="1910" priority="2314" percent="1" rank="10"/>
    <cfRule type="top10" dxfId="1909" priority="2315" percent="1" rank="10"/>
    <cfRule type="cellIs" dxfId="1908" priority="2316" operator="lessThan">
      <formula>0.96</formula>
    </cfRule>
    <cfRule type="top10" dxfId="1907" priority="2317" percent="1" rank="10"/>
  </conditionalFormatting>
  <conditionalFormatting sqref="L123">
    <cfRule type="top10" dxfId="1906" priority="2318" rank="10"/>
    <cfRule type="cellIs" dxfId="1905" priority="2319" operator="lessThan">
      <formula>0.96</formula>
    </cfRule>
    <cfRule type="cellIs" dxfId="1904" priority="2320" operator="between">
      <formula>0.95</formula>
      <formula>1</formula>
    </cfRule>
    <cfRule type="cellIs" dxfId="1903" priority="2321" operator="between">
      <formula>0.95</formula>
      <formula>1</formula>
    </cfRule>
    <cfRule type="top10" dxfId="1902" priority="2322" percent="1" rank="10"/>
    <cfRule type="top10" dxfId="1901" priority="2323" percent="1" rank="10"/>
    <cfRule type="cellIs" dxfId="1900" priority="2324" operator="lessThan">
      <formula>0.96</formula>
    </cfRule>
    <cfRule type="top10" dxfId="1899" priority="2325" percent="1" rank="10"/>
  </conditionalFormatting>
  <conditionalFormatting sqref="L123">
    <cfRule type="top10" dxfId="1898" priority="2326" rank="10"/>
    <cfRule type="cellIs" dxfId="1897" priority="2327" operator="lessThan">
      <formula>0.99</formula>
    </cfRule>
    <cfRule type="top10" dxfId="1896" priority="2328" rank="10"/>
    <cfRule type="cellIs" dxfId="1895" priority="2329" operator="greaterThan">
      <formula>0.99</formula>
    </cfRule>
    <cfRule type="top10" dxfId="1894" priority="2330" percent="1" rank="10"/>
    <cfRule type="top10" dxfId="1893" priority="2331" rank="10"/>
    <cfRule type="cellIs" dxfId="1892" priority="2332" operator="lessThan">
      <formula>0.96</formula>
    </cfRule>
    <cfRule type="cellIs" dxfId="1891" priority="2333" operator="between">
      <formula>0.95</formula>
      <formula>1</formula>
    </cfRule>
    <cfRule type="cellIs" dxfId="1890" priority="2334" operator="between">
      <formula>0.95</formula>
      <formula>1</formula>
    </cfRule>
    <cfRule type="top10" dxfId="1889" priority="2335" percent="1" rank="10"/>
    <cfRule type="top10" dxfId="1888" priority="2336" percent="1" rank="10"/>
    <cfRule type="cellIs" dxfId="1887" priority="2337" operator="lessThan">
      <formula>0.96</formula>
    </cfRule>
    <cfRule type="top10" dxfId="1886" priority="2338" percent="1" rank="10"/>
  </conditionalFormatting>
  <conditionalFormatting sqref="L123">
    <cfRule type="top10" dxfId="1885" priority="2339" rank="10"/>
    <cfRule type="top10" dxfId="1884" priority="2340" rank="10"/>
    <cfRule type="cellIs" dxfId="1883" priority="2341" operator="lessThan">
      <formula>0.99</formula>
    </cfRule>
    <cfRule type="top10" dxfId="1882" priority="2342" rank="10"/>
    <cfRule type="cellIs" dxfId="1881" priority="2343" operator="greaterThan">
      <formula>0.99</formula>
    </cfRule>
    <cfRule type="top10" dxfId="1880" priority="2344" percent="1" rank="10"/>
    <cfRule type="top10" dxfId="1879" priority="2345" rank="10"/>
    <cfRule type="cellIs" dxfId="1878" priority="2346" operator="lessThan">
      <formula>0.96</formula>
    </cfRule>
    <cfRule type="cellIs" dxfId="1877" priority="2347" operator="between">
      <formula>0.95</formula>
      <formula>1</formula>
    </cfRule>
    <cfRule type="cellIs" dxfId="1876" priority="2348" operator="between">
      <formula>0.95</formula>
      <formula>1</formula>
    </cfRule>
    <cfRule type="top10" dxfId="1875" priority="2349" percent="1" rank="10"/>
    <cfRule type="top10" dxfId="1874" priority="2350" percent="1" rank="10"/>
    <cfRule type="cellIs" dxfId="1873" priority="2351" operator="lessThan">
      <formula>0.96</formula>
    </cfRule>
    <cfRule type="top10" dxfId="1872" priority="2352" percent="1" rank="10"/>
  </conditionalFormatting>
  <conditionalFormatting sqref="L123">
    <cfRule type="cellIs" dxfId="1871" priority="2353" operator="between">
      <formula>0.95</formula>
      <formula>1</formula>
    </cfRule>
    <cfRule type="cellIs" dxfId="1870" priority="2354" operator="between">
      <formula>0.95</formula>
      <formula>1</formula>
    </cfRule>
    <cfRule type="top10" dxfId="1869" priority="2355" rank="10"/>
  </conditionalFormatting>
  <conditionalFormatting sqref="L123">
    <cfRule type="cellIs" dxfId="1868" priority="2356" operator="between">
      <formula>0.95</formula>
      <formula>1</formula>
    </cfRule>
    <cfRule type="cellIs" dxfId="1867" priority="2357" operator="between">
      <formula>0.95</formula>
      <formula>1</formula>
    </cfRule>
    <cfRule type="cellIs" dxfId="1866" priority="2358" operator="lessThan">
      <formula>0.96</formula>
    </cfRule>
    <cfRule type="cellIs" dxfId="1865" priority="2359" operator="between">
      <formula>0.95</formula>
      <formula>1</formula>
    </cfRule>
    <cfRule type="cellIs" dxfId="1864" priority="2360" operator="between">
      <formula>0.95</formula>
      <formula>1</formula>
    </cfRule>
    <cfRule type="top10" dxfId="1863" priority="2361" percent="1" rank="10"/>
    <cfRule type="top10" dxfId="1862" priority="2362" percent="1" rank="10"/>
    <cfRule type="cellIs" dxfId="1861" priority="2363" operator="lessThan">
      <formula>0.96</formula>
    </cfRule>
    <cfRule type="top10" dxfId="1860" priority="2364" percent="1" rank="10"/>
  </conditionalFormatting>
  <conditionalFormatting sqref="L123">
    <cfRule type="top10" dxfId="1859" priority="2365" rank="10"/>
    <cfRule type="top10" dxfId="1858" priority="2366" rank="10"/>
    <cfRule type="top10" dxfId="1857" priority="2367" rank="10"/>
    <cfRule type="cellIs" dxfId="1856" priority="2368" operator="lessThan">
      <formula>0.96</formula>
    </cfRule>
    <cfRule type="cellIs" dxfId="1855" priority="2369" operator="between">
      <formula>0.95</formula>
      <formula>1</formula>
    </cfRule>
    <cfRule type="cellIs" dxfId="1854" priority="2370" operator="between">
      <formula>0.95</formula>
      <formula>1</formula>
    </cfRule>
    <cfRule type="top10" dxfId="1853" priority="2371" percent="1" rank="10"/>
    <cfRule type="top10" dxfId="1852" priority="2372" percent="1" rank="10"/>
    <cfRule type="cellIs" dxfId="1851" priority="2373" operator="lessThan">
      <formula>0.96</formula>
    </cfRule>
    <cfRule type="top10" dxfId="1850" priority="2374" percent="1" rank="10"/>
  </conditionalFormatting>
  <conditionalFormatting sqref="L123">
    <cfRule type="top10" dxfId="1849" priority="2375" percent="1" rank="10"/>
    <cfRule type="top10" dxfId="1848" priority="2376" rank="10"/>
    <cfRule type="top10" dxfId="1847" priority="2377" rank="10"/>
    <cfRule type="cellIs" dxfId="1846" priority="2378" operator="lessThan">
      <formula>0.99</formula>
    </cfRule>
    <cfRule type="top10" dxfId="1845" priority="2379" rank="10"/>
    <cfRule type="cellIs" dxfId="1844" priority="2380" operator="greaterThan">
      <formula>0.99</formula>
    </cfRule>
    <cfRule type="top10" dxfId="1843" priority="2381" percent="1" rank="10"/>
    <cfRule type="top10" dxfId="1842" priority="2382" rank="10"/>
    <cfRule type="cellIs" dxfId="1841" priority="2383" operator="lessThan">
      <formula>0.96</formula>
    </cfRule>
    <cfRule type="cellIs" dxfId="1840" priority="2384" operator="between">
      <formula>0.95</formula>
      <formula>1</formula>
    </cfRule>
    <cfRule type="cellIs" dxfId="1839" priority="2385" operator="between">
      <formula>0.95</formula>
      <formula>1</formula>
    </cfRule>
    <cfRule type="top10" dxfId="1838" priority="2386" percent="1" rank="10"/>
    <cfRule type="top10" dxfId="1837" priority="2387" percent="1" rank="10"/>
    <cfRule type="cellIs" dxfId="1836" priority="2388" operator="lessThan">
      <formula>0.96</formula>
    </cfRule>
    <cfRule type="top10" dxfId="1835" priority="2389" percent="1" rank="10"/>
  </conditionalFormatting>
  <conditionalFormatting sqref="L123">
    <cfRule type="top10" dxfId="1834" priority="2390" percent="1" rank="10"/>
  </conditionalFormatting>
  <conditionalFormatting sqref="L123">
    <cfRule type="top10" dxfId="1833" priority="2391" rank="10"/>
    <cfRule type="top10" dxfId="1832" priority="2392" percent="1" rank="10"/>
  </conditionalFormatting>
  <conditionalFormatting sqref="L123">
    <cfRule type="top10" dxfId="1831" priority="2393" percent="1" rank="10"/>
    <cfRule type="cellIs" dxfId="1830" priority="2394" operator="lessThan">
      <formula>0.96</formula>
    </cfRule>
    <cfRule type="top10" dxfId="1829" priority="2395" rank="10"/>
    <cfRule type="top10" dxfId="1828" priority="2396" percent="1" rank="10"/>
  </conditionalFormatting>
  <conditionalFormatting sqref="L123">
    <cfRule type="top10" dxfId="1827" priority="2397" percent="1" rank="10"/>
    <cfRule type="cellIs" dxfId="1826" priority="2398" operator="between">
      <formula>0.95</formula>
      <formula>1</formula>
    </cfRule>
    <cfRule type="top10" dxfId="1825" priority="2399" percent="1" rank="10"/>
    <cfRule type="cellIs" dxfId="1824" priority="2400" operator="lessThan">
      <formula>0.96</formula>
    </cfRule>
    <cfRule type="top10" dxfId="1823" priority="2401" rank="10"/>
    <cfRule type="top10" dxfId="1822" priority="2402" percent="1" rank="10"/>
  </conditionalFormatting>
  <conditionalFormatting sqref="L123">
    <cfRule type="cellIs" dxfId="1821" priority="2403" operator="between">
      <formula>0.95</formula>
      <formula>1</formula>
    </cfRule>
    <cfRule type="top10" dxfId="1820" priority="2404" percent="1" rank="10"/>
    <cfRule type="cellIs" dxfId="1819" priority="2405" operator="lessThan">
      <formula>0.96</formula>
    </cfRule>
    <cfRule type="top10" dxfId="1818" priority="2406" rank="10"/>
    <cfRule type="top10" dxfId="1817" priority="2407" percent="1" rank="10"/>
  </conditionalFormatting>
  <conditionalFormatting sqref="L123">
    <cfRule type="top10" dxfId="1816" priority="2408" percent="1" rank="10"/>
    <cfRule type="top10" dxfId="1815" priority="2409" percent="1" rank="10"/>
    <cfRule type="cellIs" dxfId="1814" priority="2410" operator="between">
      <formula>0.95</formula>
      <formula>1</formula>
    </cfRule>
    <cfRule type="top10" dxfId="1813" priority="2411" rank="10"/>
    <cfRule type="top10" dxfId="1812" priority="2412" rank="10"/>
    <cfRule type="cellIs" dxfId="1811" priority="2413" operator="lessThan">
      <formula>0.99</formula>
    </cfRule>
    <cfRule type="top10" dxfId="1810" priority="2414" rank="10"/>
    <cfRule type="cellIs" dxfId="1809" priority="2415" operator="greaterThan">
      <formula>0.99</formula>
    </cfRule>
    <cfRule type="top10" dxfId="1808" priority="2416" percent="1" rank="10"/>
    <cfRule type="top10" dxfId="1807" priority="2417" rank="10"/>
    <cfRule type="cellIs" dxfId="1806" priority="2418" operator="lessThan">
      <formula>0.96</formula>
    </cfRule>
    <cfRule type="cellIs" dxfId="1805" priority="2419" operator="between">
      <formula>0.95</formula>
      <formula>1</formula>
    </cfRule>
    <cfRule type="cellIs" dxfId="1804" priority="2420" operator="between">
      <formula>0.95</formula>
      <formula>1</formula>
    </cfRule>
    <cfRule type="top10" dxfId="1803" priority="2421" percent="1" rank="10"/>
    <cfRule type="top10" dxfId="1802" priority="2422" percent="1" rank="10"/>
    <cfRule type="cellIs" dxfId="1801" priority="2423" operator="lessThan">
      <formula>0.96</formula>
    </cfRule>
    <cfRule type="top10" dxfId="1800" priority="2424" percent="1" rank="10"/>
  </conditionalFormatting>
  <conditionalFormatting sqref="L123">
    <cfRule type="top10" dxfId="1799" priority="2425" percent="1" rank="10"/>
    <cfRule type="top10" dxfId="1798" priority="2426" percent="1" rank="10"/>
  </conditionalFormatting>
  <conditionalFormatting sqref="L123">
    <cfRule type="cellIs" dxfId="1797" priority="2427" operator="between">
      <formula>0.95</formula>
      <formula>1</formula>
    </cfRule>
    <cfRule type="cellIs" dxfId="1796" priority="2428" operator="between">
      <formula>0.95</formula>
      <formula>1</formula>
    </cfRule>
    <cfRule type="top10" dxfId="1795" priority="2429" percent="1" rank="10"/>
    <cfRule type="cellIs" dxfId="1794" priority="2430" operator="lessThan">
      <formula>0.96</formula>
    </cfRule>
    <cfRule type="top10" dxfId="1793" priority="2431" rank="10"/>
    <cfRule type="top10" dxfId="1792" priority="2432" percent="1" rank="10"/>
  </conditionalFormatting>
  <conditionalFormatting sqref="L123">
    <cfRule type="top10" dxfId="1791" priority="2433" percent="1" rank="10"/>
    <cfRule type="cellIs" dxfId="1790" priority="2434" operator="greaterThan">
      <formula>0.99</formula>
    </cfRule>
    <cfRule type="top10" dxfId="1789" priority="2435" rank="10"/>
    <cfRule type="top10" dxfId="1788" priority="2436" rank="10"/>
    <cfRule type="cellIs" dxfId="1787" priority="2437" operator="lessThan">
      <formula>0.99</formula>
    </cfRule>
    <cfRule type="top10" dxfId="1786" priority="2438" rank="10"/>
    <cfRule type="cellIs" dxfId="1785" priority="2439" operator="greaterThan">
      <formula>0.99</formula>
    </cfRule>
    <cfRule type="top10" dxfId="1784" priority="2440" percent="1" rank="10"/>
    <cfRule type="top10" dxfId="1783" priority="2441" rank="10"/>
    <cfRule type="cellIs" dxfId="1782" priority="2442" operator="lessThan">
      <formula>0.96</formula>
    </cfRule>
    <cfRule type="cellIs" dxfId="1781" priority="2443" operator="between">
      <formula>0.95</formula>
      <formula>1</formula>
    </cfRule>
    <cfRule type="cellIs" dxfId="1780" priority="2444" operator="between">
      <formula>0.95</formula>
      <formula>1</formula>
    </cfRule>
    <cfRule type="top10" dxfId="1779" priority="2445" percent="1" rank="10"/>
    <cfRule type="top10" dxfId="1778" priority="2446" percent="1" rank="10"/>
    <cfRule type="cellIs" dxfId="1777" priority="2447" operator="lessThan">
      <formula>0.96</formula>
    </cfRule>
    <cfRule type="top10" dxfId="1776" priority="2448" percent="1" rank="10"/>
  </conditionalFormatting>
  <conditionalFormatting sqref="L123">
    <cfRule type="top10" dxfId="1775" priority="2449" percent="1" rank="10"/>
    <cfRule type="cellIs" dxfId="1774" priority="2450" operator="between">
      <formula>0.95</formula>
      <formula>1</formula>
    </cfRule>
    <cfRule type="top10" dxfId="1773" priority="2451" rank="10"/>
    <cfRule type="top10" dxfId="1772" priority="2452" rank="10"/>
    <cfRule type="cellIs" dxfId="1771" priority="2453" operator="lessThan">
      <formula>0.99</formula>
    </cfRule>
    <cfRule type="top10" dxfId="1770" priority="2454" rank="10"/>
    <cfRule type="cellIs" dxfId="1769" priority="2455" operator="greaterThan">
      <formula>0.99</formula>
    </cfRule>
    <cfRule type="top10" dxfId="1768" priority="2456" percent="1" rank="10"/>
    <cfRule type="top10" dxfId="1767" priority="2457" rank="10"/>
    <cfRule type="cellIs" dxfId="1766" priority="2458" operator="lessThan">
      <formula>0.96</formula>
    </cfRule>
    <cfRule type="cellIs" dxfId="1765" priority="2459" operator="between">
      <formula>0.95</formula>
      <formula>1</formula>
    </cfRule>
    <cfRule type="cellIs" dxfId="1764" priority="2460" operator="between">
      <formula>0.95</formula>
      <formula>1</formula>
    </cfRule>
    <cfRule type="top10" dxfId="1763" priority="2461" percent="1" rank="10"/>
    <cfRule type="top10" dxfId="1762" priority="2462" percent="1" rank="10"/>
    <cfRule type="cellIs" dxfId="1761" priority="2463" operator="lessThan">
      <formula>0.96</formula>
    </cfRule>
    <cfRule type="top10" dxfId="1760" priority="2464" percent="1" rank="10"/>
  </conditionalFormatting>
  <conditionalFormatting sqref="L132">
    <cfRule type="cellIs" dxfId="1759" priority="655" operator="lessThan">
      <formula>0.96</formula>
    </cfRule>
    <cfRule type="cellIs" dxfId="1758" priority="656" operator="between">
      <formula>0.95</formula>
      <formula>0.99</formula>
    </cfRule>
    <cfRule type="cellIs" dxfId="1757" priority="657" operator="between">
      <formula>0.95</formula>
      <formula>1</formula>
    </cfRule>
  </conditionalFormatting>
  <conditionalFormatting sqref="L132">
    <cfRule type="cellIs" dxfId="1756" priority="651" operator="greaterThan">
      <formula>0.99</formula>
    </cfRule>
    <cfRule type="cellIs" dxfId="1755" priority="652" operator="between">
      <formula>0.95</formula>
      <formula>1</formula>
    </cfRule>
    <cfRule type="cellIs" dxfId="1754" priority="653" operator="between">
      <formula>0.95</formula>
      <formula>1</formula>
    </cfRule>
    <cfRule type="cellIs" dxfId="1753" priority="654" operator="lessThan">
      <formula>0.95</formula>
    </cfRule>
  </conditionalFormatting>
  <conditionalFormatting sqref="L132">
    <cfRule type="cellIs" dxfId="1752" priority="646" operator="greaterThan">
      <formula>0.99</formula>
    </cfRule>
    <cfRule type="cellIs" dxfId="1751" priority="647" operator="between">
      <formula>0.95</formula>
      <formula>1</formula>
    </cfRule>
    <cfRule type="cellIs" dxfId="1750" priority="648" operator="lessThan">
      <formula>0.95</formula>
    </cfRule>
    <cfRule type="cellIs" dxfId="1749" priority="649" operator="lessThan">
      <formula>0.95</formula>
    </cfRule>
    <cfRule type="cellIs" dxfId="1748" priority="650" operator="lessThan">
      <formula>0.95</formula>
    </cfRule>
  </conditionalFormatting>
  <conditionalFormatting sqref="L132">
    <cfRule type="cellIs" dxfId="1747" priority="640" operator="greaterThan">
      <formula>0.99</formula>
    </cfRule>
    <cfRule type="cellIs" dxfId="1746" priority="641" operator="between">
      <formula>0.95</formula>
      <formula>1</formula>
    </cfRule>
    <cfRule type="cellIs" dxfId="1745" priority="642" operator="lessThan">
      <formula>0.96</formula>
    </cfRule>
    <cfRule type="cellIs" dxfId="1744" priority="643" operator="greaterThan">
      <formula>0.99</formula>
    </cfRule>
    <cfRule type="cellIs" dxfId="1743" priority="644" operator="between">
      <formula>0.95</formula>
      <formula>1</formula>
    </cfRule>
    <cfRule type="cellIs" dxfId="1742" priority="645" operator="greaterThan">
      <formula>0.99</formula>
    </cfRule>
  </conditionalFormatting>
  <conditionalFormatting sqref="L132">
    <cfRule type="cellIs" dxfId="1741" priority="637" operator="greaterThan">
      <formula>0.99</formula>
    </cfRule>
    <cfRule type="cellIs" dxfId="1740" priority="638" operator="between">
      <formula>0.95</formula>
      <formula>0.99</formula>
    </cfRule>
    <cfRule type="cellIs" dxfId="1739" priority="639" operator="greaterThan">
      <formula>0.96</formula>
    </cfRule>
  </conditionalFormatting>
  <conditionalFormatting sqref="L132">
    <cfRule type="cellIs" dxfId="1738" priority="627" operator="greaterThan">
      <formula>0.99</formula>
    </cfRule>
    <cfRule type="cellIs" dxfId="1737" priority="628" operator="greaterThan">
      <formula>0.99</formula>
    </cfRule>
    <cfRule type="cellIs" dxfId="1736" priority="629" operator="between">
      <formula>0.95</formula>
      <formula>1</formula>
    </cfRule>
    <cfRule type="cellIs" dxfId="1735" priority="630" operator="lessThan">
      <formula>0.96</formula>
    </cfRule>
    <cfRule type="cellIs" dxfId="1734" priority="631" operator="greaterThan">
      <formula>0.99</formula>
    </cfRule>
    <cfRule type="cellIs" dxfId="1733" priority="632" operator="between">
      <formula>0.95</formula>
      <formula>1</formula>
    </cfRule>
    <cfRule type="cellIs" dxfId="1732" priority="633" operator="lessThan">
      <formula>0.96</formula>
    </cfRule>
    <cfRule type="cellIs" dxfId="1731" priority="634" operator="greaterThan">
      <formula>0.99</formula>
    </cfRule>
    <cfRule type="cellIs" dxfId="1730" priority="635" operator="between">
      <formula>0.95</formula>
      <formula>1</formula>
    </cfRule>
    <cfRule type="cellIs" dxfId="1729" priority="636" operator="lessThan">
      <formula>0.96</formula>
    </cfRule>
  </conditionalFormatting>
  <conditionalFormatting sqref="L132">
    <cfRule type="cellIs" dxfId="1728" priority="622" operator="greaterThan">
      <formula>0.99</formula>
    </cfRule>
    <cfRule type="cellIs" dxfId="1727" priority="623" operator="between">
      <formula>0.95</formula>
      <formula>1</formula>
    </cfRule>
    <cfRule type="cellIs" dxfId="1726" priority="624" operator="lessThan">
      <formula>0.96</formula>
    </cfRule>
    <cfRule type="cellIs" dxfId="1725" priority="625" operator="greaterThan">
      <formula>0.99</formula>
    </cfRule>
    <cfRule type="cellIs" dxfId="1724" priority="626" operator="between">
      <formula>0.95</formula>
      <formula>1</formula>
    </cfRule>
  </conditionalFormatting>
  <conditionalFormatting sqref="L132">
    <cfRule type="cellIs" dxfId="1723" priority="619" operator="greaterThan">
      <formula>0.99</formula>
    </cfRule>
    <cfRule type="cellIs" dxfId="1722" priority="620" operator="between">
      <formula>0.95</formula>
      <formula>1</formula>
    </cfRule>
    <cfRule type="cellIs" dxfId="1721" priority="621" operator="greaterThan">
      <formula>0.99</formula>
    </cfRule>
  </conditionalFormatting>
  <conditionalFormatting sqref="L132">
    <cfRule type="cellIs" dxfId="1720" priority="611" operator="greaterThan">
      <formula>0.99</formula>
    </cfRule>
    <cfRule type="cellIs" dxfId="1719" priority="612" operator="between">
      <formula>0.95</formula>
      <formula>1</formula>
    </cfRule>
    <cfRule type="cellIs" dxfId="1718" priority="613" operator="lessThan">
      <formula>0.96</formula>
    </cfRule>
    <cfRule type="cellIs" dxfId="1717" priority="614" operator="lessThan">
      <formula>0.96</formula>
    </cfRule>
    <cfRule type="cellIs" dxfId="1716" priority="615" operator="greaterThan">
      <formula>0.99</formula>
    </cfRule>
    <cfRule type="cellIs" dxfId="1715" priority="616" operator="greaterThan">
      <formula>0.99</formula>
    </cfRule>
    <cfRule type="cellIs" dxfId="1714" priority="617" operator="between">
      <formula>0.95</formula>
      <formula>1</formula>
    </cfRule>
    <cfRule type="cellIs" dxfId="1713" priority="618" operator="lessThan">
      <formula>0.96</formula>
    </cfRule>
  </conditionalFormatting>
  <conditionalFormatting sqref="L132">
    <cfRule type="cellIs" dxfId="1712" priority="607" operator="lessThan">
      <formula>0.96</formula>
    </cfRule>
    <cfRule type="cellIs" dxfId="1711" priority="608" operator="between">
      <formula>0.95</formula>
      <formula>0.99</formula>
    </cfRule>
    <cfRule type="cellIs" dxfId="1710" priority="609" operator="between">
      <formula>0.95</formula>
      <formula>1</formula>
    </cfRule>
    <cfRule type="cellIs" dxfId="1709" priority="610" operator="between">
      <formula>0.95</formula>
      <formula>0.99</formula>
    </cfRule>
  </conditionalFormatting>
  <conditionalFormatting sqref="L132">
    <cfRule type="cellIs" dxfId="1708" priority="603" operator="greaterThan">
      <formula>0.99</formula>
    </cfRule>
    <cfRule type="cellIs" dxfId="1707" priority="604" operator="between">
      <formula>0.95</formula>
      <formula>1</formula>
    </cfRule>
    <cfRule type="cellIs" dxfId="1706" priority="605" operator="lessThan">
      <formula>0.96</formula>
    </cfRule>
    <cfRule type="cellIs" dxfId="1705" priority="606" operator="lessThan">
      <formula>0.95</formula>
    </cfRule>
  </conditionalFormatting>
  <conditionalFormatting sqref="L132">
    <cfRule type="cellIs" dxfId="1704" priority="599" operator="greaterThan">
      <formula>0.99</formula>
    </cfRule>
    <cfRule type="cellIs" dxfId="1703" priority="600" operator="between">
      <formula>0.95</formula>
      <formula>1</formula>
    </cfRule>
    <cfRule type="cellIs" dxfId="1702" priority="601" operator="lessThan">
      <formula>0.96</formula>
    </cfRule>
    <cfRule type="cellIs" dxfId="1701" priority="602" operator="lessThan">
      <formula>0.96</formula>
    </cfRule>
  </conditionalFormatting>
  <conditionalFormatting sqref="L132">
    <cfRule type="cellIs" dxfId="1700" priority="590" operator="greaterThan">
      <formula>0.99</formula>
    </cfRule>
    <cfRule type="cellIs" dxfId="1699" priority="591" operator="between">
      <formula>0.95</formula>
      <formula>1</formula>
    </cfRule>
    <cfRule type="cellIs" dxfId="1698" priority="592" operator="lessThan">
      <formula>0.96</formula>
    </cfRule>
    <cfRule type="cellIs" dxfId="1697" priority="593" operator="greaterThan">
      <formula>0.99</formula>
    </cfRule>
    <cfRule type="cellIs" dxfId="1696" priority="594" operator="between">
      <formula>0.95</formula>
      <formula>1</formula>
    </cfRule>
    <cfRule type="cellIs" dxfId="1695" priority="595" operator="between">
      <formula>0.95</formula>
      <formula>0</formula>
    </cfRule>
    <cfRule type="cellIs" dxfId="1694" priority="596" operator="greaterThan">
      <formula>0.99</formula>
    </cfRule>
    <cfRule type="cellIs" dxfId="1693" priority="597" operator="between">
      <formula>0.95</formula>
      <formula>1</formula>
    </cfRule>
    <cfRule type="cellIs" dxfId="1692" priority="598" operator="lessThan">
      <formula>0.96</formula>
    </cfRule>
  </conditionalFormatting>
  <conditionalFormatting sqref="L132">
    <cfRule type="cellIs" dxfId="1691" priority="589" operator="between">
      <formula>0.95</formula>
      <formula>1</formula>
    </cfRule>
  </conditionalFormatting>
  <conditionalFormatting sqref="L132">
    <cfRule type="cellIs" dxfId="1690" priority="586" operator="greaterThan">
      <formula>0.95</formula>
    </cfRule>
    <cfRule type="cellIs" dxfId="1689" priority="587" operator="between">
      <formula>0.95</formula>
      <formula>1</formula>
    </cfRule>
    <cfRule type="cellIs" dxfId="1688" priority="588" operator="lessThan">
      <formula>0.96</formula>
    </cfRule>
  </conditionalFormatting>
  <conditionalFormatting sqref="L132">
    <cfRule type="cellIs" dxfId="1687" priority="585" operator="greaterThan">
      <formula>0.99</formula>
    </cfRule>
  </conditionalFormatting>
  <conditionalFormatting sqref="L132">
    <cfRule type="cellIs" dxfId="1686" priority="579" operator="greaterThan">
      <formula>0.99</formula>
    </cfRule>
    <cfRule type="cellIs" dxfId="1685" priority="580" operator="between">
      <formula>0.95</formula>
      <formula>1</formula>
    </cfRule>
    <cfRule type="cellIs" dxfId="1684" priority="581" operator="lessThan">
      <formula>0.96</formula>
    </cfRule>
    <cfRule type="cellIs" dxfId="1683" priority="582" operator="lessThan">
      <formula>0.96</formula>
    </cfRule>
    <cfRule type="cellIs" dxfId="1682" priority="583" operator="between">
      <formula>0.95</formula>
      <formula>1</formula>
    </cfRule>
    <cfRule type="cellIs" dxfId="1681" priority="584" operator="lessThan">
      <formula>0.96</formula>
    </cfRule>
  </conditionalFormatting>
  <conditionalFormatting sqref="L132">
    <cfRule type="cellIs" dxfId="1680" priority="572" operator="lessThan">
      <formula>0.96</formula>
    </cfRule>
    <cfRule type="cellIs" dxfId="1679" priority="573" operator="greaterThan">
      <formula>0.99</formula>
    </cfRule>
    <cfRule type="cellIs" dxfId="1678" priority="574" operator="greaterThan">
      <formula>0.99</formula>
    </cfRule>
    <cfRule type="cellIs" dxfId="1677" priority="575" operator="between">
      <formula>0.95</formula>
      <formula>1</formula>
    </cfRule>
    <cfRule type="cellIs" dxfId="1676" priority="576" operator="greaterThan">
      <formula>0.99</formula>
    </cfRule>
    <cfRule type="cellIs" dxfId="1675" priority="577" operator="between">
      <formula>0.95</formula>
      <formula>1</formula>
    </cfRule>
    <cfRule type="cellIs" dxfId="1674" priority="578" operator="lessThan">
      <formula>0.96</formula>
    </cfRule>
  </conditionalFormatting>
  <conditionalFormatting sqref="L132">
    <cfRule type="cellIs" dxfId="1673" priority="570" operator="lessThan">
      <formula>0.96</formula>
    </cfRule>
    <cfRule type="cellIs" dxfId="1672" priority="571" operator="lessThan">
      <formula>0.96</formula>
    </cfRule>
  </conditionalFormatting>
  <conditionalFormatting sqref="L132">
    <cfRule type="cellIs" dxfId="1671" priority="563" operator="lessThan">
      <formula>0.96</formula>
    </cfRule>
    <cfRule type="cellIs" dxfId="1670" priority="564" operator="greaterThan">
      <formula>0.99</formula>
    </cfRule>
    <cfRule type="cellIs" dxfId="1669" priority="565" operator="between">
      <formula>0.95</formula>
      <formula>1</formula>
    </cfRule>
    <cfRule type="cellIs" dxfId="1668" priority="566" operator="lessThan">
      <formula>0.96</formula>
    </cfRule>
    <cfRule type="cellIs" dxfId="1667" priority="567" operator="greaterThan">
      <formula>0.99</formula>
    </cfRule>
    <cfRule type="cellIs" dxfId="1666" priority="568" operator="between">
      <formula>0.95</formula>
      <formula>1</formula>
    </cfRule>
    <cfRule type="cellIs" dxfId="1665" priority="569" operator="lessThan">
      <formula>0.96</formula>
    </cfRule>
  </conditionalFormatting>
  <conditionalFormatting sqref="L132">
    <cfRule type="cellIs" dxfId="1664" priority="559" operator="between">
      <formula>0.95</formula>
      <formula>1</formula>
    </cfRule>
    <cfRule type="cellIs" dxfId="1663" priority="560" operator="greaterThan">
      <formula>0.99</formula>
    </cfRule>
    <cfRule type="cellIs" dxfId="1662" priority="561" operator="between">
      <formula>0.95</formula>
      <formula>1</formula>
    </cfRule>
    <cfRule type="cellIs" dxfId="1661" priority="562" operator="lessThan">
      <formula>0.96</formula>
    </cfRule>
  </conditionalFormatting>
  <conditionalFormatting sqref="L132">
    <cfRule type="cellIs" dxfId="1660" priority="556" operator="greaterThan">
      <formula>0.99</formula>
    </cfRule>
    <cfRule type="cellIs" dxfId="1659" priority="557" operator="greaterThan">
      <formula>0.99</formula>
    </cfRule>
    <cfRule type="cellIs" dxfId="1658" priority="558" operator="lessThan">
      <formula>0.96</formula>
    </cfRule>
  </conditionalFormatting>
  <conditionalFormatting sqref="L132">
    <cfRule type="cellIs" dxfId="1657" priority="555" operator="between">
      <formula>0.99</formula>
      <formula>1</formula>
    </cfRule>
  </conditionalFormatting>
  <conditionalFormatting sqref="L132">
    <cfRule type="cellIs" dxfId="1656" priority="553" operator="greaterThan">
      <formula>0</formula>
    </cfRule>
    <cfRule type="cellIs" dxfId="1655" priority="554" operator="lessThan">
      <formula>0</formula>
    </cfRule>
  </conditionalFormatting>
  <conditionalFormatting sqref="L132">
    <cfRule type="cellIs" dxfId="1654" priority="551" operator="greaterThan">
      <formula>0.99</formula>
    </cfRule>
    <cfRule type="cellIs" dxfId="1653" priority="552" operator="greaterThan">
      <formula>0.99</formula>
    </cfRule>
  </conditionalFormatting>
  <conditionalFormatting sqref="L132">
    <cfRule type="cellIs" dxfId="1652" priority="543" operator="greaterThan">
      <formula>0.99</formula>
    </cfRule>
    <cfRule type="cellIs" dxfId="1651" priority="544" operator="between">
      <formula>0.95</formula>
      <formula>1</formula>
    </cfRule>
    <cfRule type="cellIs" dxfId="1650" priority="545" operator="greaterThan">
      <formula>0.99</formula>
    </cfRule>
    <cfRule type="cellIs" dxfId="1649" priority="546" operator="between">
      <formula>0.95</formula>
      <formula>1</formula>
    </cfRule>
    <cfRule type="cellIs" dxfId="1648" priority="547" operator="lessThan">
      <formula>0.96</formula>
    </cfRule>
    <cfRule type="cellIs" dxfId="1647" priority="548" operator="greaterThan">
      <formula>0.99</formula>
    </cfRule>
    <cfRule type="cellIs" dxfId="1646" priority="549" operator="between">
      <formula>0.95</formula>
      <formula>1</formula>
    </cfRule>
    <cfRule type="cellIs" dxfId="1645" priority="550" operator="lessThan">
      <formula>0.96</formula>
    </cfRule>
  </conditionalFormatting>
  <conditionalFormatting sqref="L132">
    <cfRule type="cellIs" dxfId="1644" priority="541" operator="between">
      <formula>0.95</formula>
      <formula>1</formula>
    </cfRule>
    <cfRule type="cellIs" dxfId="1643" priority="542" operator="lessThan">
      <formula>0.96</formula>
    </cfRule>
  </conditionalFormatting>
  <conditionalFormatting sqref="L132">
    <cfRule type="cellIs" dxfId="1642" priority="534" operator="greaterThan">
      <formula>0.99</formula>
    </cfRule>
    <cfRule type="cellIs" dxfId="1641" priority="535" operator="greaterThan">
      <formula>0.99</formula>
    </cfRule>
    <cfRule type="cellIs" dxfId="1640" priority="536" operator="between">
      <formula>0.95</formula>
      <formula>1</formula>
    </cfRule>
    <cfRule type="cellIs" dxfId="1639" priority="537" operator="lessThan">
      <formula>0.96</formula>
    </cfRule>
    <cfRule type="cellIs" dxfId="1638" priority="538" operator="greaterThan">
      <formula>0.99</formula>
    </cfRule>
    <cfRule type="cellIs" dxfId="1637" priority="539" operator="between">
      <formula>0.95</formula>
      <formula>1</formula>
    </cfRule>
    <cfRule type="cellIs" dxfId="1636" priority="540" operator="lessThan">
      <formula>0.96</formula>
    </cfRule>
  </conditionalFormatting>
  <conditionalFormatting sqref="L132">
    <cfRule type="cellIs" dxfId="1635" priority="526" operator="greaterThan">
      <formula>0.99</formula>
    </cfRule>
    <cfRule type="cellIs" dxfId="1634" priority="527" operator="between">
      <formula>0.95</formula>
      <formula>1</formula>
    </cfRule>
    <cfRule type="cellIs" dxfId="1633" priority="528" operator="lessThan">
      <formula>0.96</formula>
    </cfRule>
    <cfRule type="cellIs" dxfId="1632" priority="529" operator="lessThan">
      <formula>0.96</formula>
    </cfRule>
    <cfRule type="cellIs" dxfId="1631" priority="530" operator="greaterThan">
      <formula>0.99</formula>
    </cfRule>
    <cfRule type="cellIs" dxfId="1630" priority="531" operator="between">
      <formula>0.95</formula>
      <formula>1</formula>
    </cfRule>
    <cfRule type="cellIs" dxfId="1629" priority="532" operator="lessThan">
      <formula>0.96</formula>
    </cfRule>
    <cfRule type="cellIs" dxfId="1628" priority="533" operator="greaterThan">
      <formula>0.99</formula>
    </cfRule>
  </conditionalFormatting>
  <conditionalFormatting sqref="L132">
    <cfRule type="cellIs" dxfId="1627" priority="522" operator="greaterThan">
      <formula>0.99</formula>
    </cfRule>
    <cfRule type="cellIs" dxfId="1626" priority="523" operator="greaterThan">
      <formula>0.99</formula>
    </cfRule>
    <cfRule type="cellIs" dxfId="1625" priority="524" operator="between">
      <formula>0.95</formula>
      <formula>1</formula>
    </cfRule>
    <cfRule type="cellIs" dxfId="1624" priority="525" operator="lessThan">
      <formula>0.96</formula>
    </cfRule>
  </conditionalFormatting>
  <conditionalFormatting sqref="L132">
    <cfRule type="cellIs" dxfId="1623" priority="238" operator="greaterThan">
      <formula>0.99</formula>
    </cfRule>
    <cfRule type="cellIs" dxfId="1622" priority="521" operator="greaterThan">
      <formula>0.99</formula>
    </cfRule>
  </conditionalFormatting>
  <conditionalFormatting sqref="L132">
    <cfRule type="cellIs" dxfId="1621" priority="517" operator="greaterThan">
      <formula>0.99</formula>
    </cfRule>
    <cfRule type="cellIs" dxfId="1620" priority="518" operator="between">
      <formula>0.95</formula>
      <formula>1</formula>
    </cfRule>
    <cfRule type="cellIs" dxfId="1619" priority="519" operator="lessThan">
      <formula>0.96</formula>
    </cfRule>
    <cfRule type="cellIs" dxfId="1618" priority="520" operator="greaterThan">
      <formula>0.96</formula>
    </cfRule>
  </conditionalFormatting>
  <conditionalFormatting sqref="L132">
    <cfRule type="cellIs" dxfId="1617" priority="510" operator="greaterThan">
      <formula>0.99</formula>
    </cfRule>
    <cfRule type="cellIs" dxfId="1616" priority="511" operator="between">
      <formula>0.95</formula>
      <formula>1</formula>
    </cfRule>
    <cfRule type="cellIs" dxfId="1615" priority="512" operator="lessThan">
      <formula>0.96</formula>
    </cfRule>
    <cfRule type="cellIs" dxfId="1614" priority="513" operator="lessThan">
      <formula>0.96</formula>
    </cfRule>
    <cfRule type="cellIs" dxfId="1613" priority="514" operator="greaterThan">
      <formula>0.99</formula>
    </cfRule>
    <cfRule type="cellIs" dxfId="1612" priority="515" operator="between">
      <formula>0.95</formula>
      <formula>1</formula>
    </cfRule>
    <cfRule type="cellIs" dxfId="1611" priority="516" operator="lessThan">
      <formula>0.96</formula>
    </cfRule>
  </conditionalFormatting>
  <conditionalFormatting sqref="L132">
    <cfRule type="cellIs" dxfId="1610" priority="505" operator="between">
      <formula>0.96</formula>
      <formula>1</formula>
    </cfRule>
    <cfRule type="cellIs" dxfId="1609" priority="506" operator="lessThan">
      <formula>0.99</formula>
    </cfRule>
    <cfRule type="cellIs" dxfId="1608" priority="507" operator="greaterThan">
      <formula>0.99</formula>
    </cfRule>
    <cfRule type="cellIs" dxfId="1607" priority="508" operator="lessThan">
      <formula>0.99</formula>
    </cfRule>
    <cfRule type="cellIs" dxfId="1606" priority="509" operator="greaterThan">
      <formula>0.99</formula>
    </cfRule>
  </conditionalFormatting>
  <conditionalFormatting sqref="L132">
    <cfRule type="cellIs" dxfId="1605" priority="500" operator="between">
      <formula>0.95</formula>
      <formula>1</formula>
    </cfRule>
    <cfRule type="cellIs" dxfId="1604" priority="501" operator="lessThan">
      <formula>0.96</formula>
    </cfRule>
    <cfRule type="cellIs" dxfId="1603" priority="502" operator="greaterThan">
      <formula>0.99</formula>
    </cfRule>
    <cfRule type="cellIs" dxfId="1602" priority="503" operator="between">
      <formula>0.95</formula>
      <formula>1</formula>
    </cfRule>
    <cfRule type="cellIs" dxfId="1601" priority="504" operator="lessThan">
      <formula>0.96</formula>
    </cfRule>
  </conditionalFormatting>
  <conditionalFormatting sqref="L132">
    <cfRule type="cellIs" dxfId="1600" priority="494" operator="greaterThan">
      <formula>0.99</formula>
    </cfRule>
    <cfRule type="cellIs" dxfId="1599" priority="495" operator="between">
      <formula>0.95</formula>
      <formula>1</formula>
    </cfRule>
    <cfRule type="cellIs" dxfId="1598" priority="496" operator="lessThan">
      <formula>0.96</formula>
    </cfRule>
    <cfRule type="cellIs" dxfId="1597" priority="497" operator="greaterThan">
      <formula>0.99</formula>
    </cfRule>
    <cfRule type="cellIs" dxfId="1596" priority="498" operator="between">
      <formula>0.95</formula>
      <formula>1</formula>
    </cfRule>
    <cfRule type="cellIs" dxfId="1595" priority="499" operator="lessThan">
      <formula>0.96</formula>
    </cfRule>
  </conditionalFormatting>
  <conditionalFormatting sqref="L132">
    <cfRule type="cellIs" dxfId="1594" priority="492" operator="greaterThan">
      <formula>0.99</formula>
    </cfRule>
    <cfRule type="cellIs" dxfId="1593" priority="493" operator="between">
      <formula>0.95</formula>
      <formula>1</formula>
    </cfRule>
  </conditionalFormatting>
  <conditionalFormatting sqref="L132">
    <cfRule type="cellIs" dxfId="1592" priority="491" operator="lessThan">
      <formula>0.96</formula>
    </cfRule>
  </conditionalFormatting>
  <conditionalFormatting sqref="L132">
    <cfRule type="top10" dxfId="1591" priority="244" rank="10"/>
    <cfRule type="cellIs" dxfId="1590" priority="245" operator="greaterThan">
      <formula>100</formula>
    </cfRule>
    <cfRule type="cellIs" dxfId="1589" priority="246" operator="greaterThan">
      <formula>1.03</formula>
    </cfRule>
    <cfRule type="cellIs" dxfId="1588" priority="247" operator="greaterThan">
      <formula>1.03</formula>
    </cfRule>
    <cfRule type="cellIs" dxfId="1587" priority="488" operator="lessThan">
      <formula>0.96</formula>
    </cfRule>
    <cfRule type="cellIs" dxfId="1586" priority="489" operator="between">
      <formula>0.95</formula>
      <formula>0.99</formula>
    </cfRule>
    <cfRule type="cellIs" dxfId="1585" priority="490" operator="between">
      <formula>0.95</formula>
      <formula>1</formula>
    </cfRule>
  </conditionalFormatting>
  <conditionalFormatting sqref="L132">
    <cfRule type="top10" dxfId="1584" priority="462" rank="10"/>
    <cfRule type="cellIs" dxfId="1583" priority="463" operator="greaterThan">
      <formula>0.99</formula>
    </cfRule>
    <cfRule type="cellIs" dxfId="1582" priority="464" operator="between">
      <formula>0.95</formula>
      <formula>1</formula>
    </cfRule>
    <cfRule type="cellIs" dxfId="1581" priority="465" operator="lessThan">
      <formula>0.96</formula>
    </cfRule>
    <cfRule type="cellIs" dxfId="1580" priority="466" operator="greaterThan">
      <formula>0.99</formula>
    </cfRule>
    <cfRule type="cellIs" dxfId="1579" priority="467" operator="between">
      <formula>0.95</formula>
      <formula>1</formula>
    </cfRule>
    <cfRule type="cellIs" dxfId="1578" priority="468" operator="lessThan">
      <formula>0.96</formula>
    </cfRule>
    <cfRule type="cellIs" dxfId="1577" priority="469" operator="greaterThan">
      <formula>0.99</formula>
    </cfRule>
    <cfRule type="cellIs" dxfId="1576" priority="470" operator="between">
      <formula>0.95</formula>
      <formula>1</formula>
    </cfRule>
    <cfRule type="cellIs" dxfId="1575" priority="471" operator="greaterThan">
      <formula>0.99</formula>
    </cfRule>
    <cfRule type="cellIs" dxfId="1574" priority="472" operator="between">
      <formula>0.95</formula>
      <formula>1</formula>
    </cfRule>
    <cfRule type="cellIs" dxfId="1573" priority="473" operator="lessThan">
      <formula>0.96</formula>
    </cfRule>
    <cfRule type="cellIs" dxfId="1572" priority="474" operator="lessThan">
      <formula>0</formula>
    </cfRule>
    <cfRule type="cellIs" dxfId="1571" priority="475" operator="greaterThan">
      <formula>0.99</formula>
    </cfRule>
    <cfRule type="cellIs" dxfId="1570" priority="476" operator="between">
      <formula>0.95</formula>
      <formula>1</formula>
    </cfRule>
    <cfRule type="cellIs" dxfId="1569" priority="477" operator="lessThan">
      <formula>0.96</formula>
    </cfRule>
    <cfRule type="cellIs" dxfId="1568" priority="478" operator="greaterThan">
      <formula>0.99</formula>
    </cfRule>
    <cfRule type="cellIs" dxfId="1567" priority="479" operator="between">
      <formula>0.95</formula>
      <formula>1</formula>
    </cfRule>
    <cfRule type="cellIs" dxfId="1566" priority="480" operator="lessThan">
      <formula>0.96</formula>
    </cfRule>
    <cfRule type="cellIs" dxfId="1565" priority="481" operator="greaterThan">
      <formula>0.99</formula>
    </cfRule>
    <cfRule type="cellIs" dxfId="1564" priority="482" operator="between">
      <formula>0.95</formula>
      <formula>1</formula>
    </cfRule>
    <cfRule type="cellIs" dxfId="1563" priority="483" operator="lessThan">
      <formula>0.96</formula>
    </cfRule>
    <cfRule type="cellIs" dxfId="1562" priority="484" operator="lessThan">
      <formula>0.96</formula>
    </cfRule>
    <cfRule type="cellIs" dxfId="1561" priority="485" operator="greaterThan">
      <formula>0.99</formula>
    </cfRule>
    <cfRule type="cellIs" dxfId="1560" priority="486" operator="between">
      <formula>0.95</formula>
      <formula>1</formula>
    </cfRule>
    <cfRule type="cellIs" dxfId="1559" priority="487" operator="lessThan">
      <formula>0.96</formula>
    </cfRule>
  </conditionalFormatting>
  <conditionalFormatting sqref="L132">
    <cfRule type="top10" dxfId="1558" priority="456" rank="10"/>
    <cfRule type="cellIs" dxfId="1557" priority="457" operator="greaterThan">
      <formula>0.99</formula>
    </cfRule>
    <cfRule type="top10" dxfId="1556" priority="458" rank="10"/>
    <cfRule type="cellIs" dxfId="1555" priority="459" operator="lessThan">
      <formula>0.96</formula>
    </cfRule>
    <cfRule type="top10" dxfId="1554" priority="460" percent="1" rank="99"/>
    <cfRule type="cellIs" dxfId="1553" priority="461" operator="lessThan">
      <formula>0.96</formula>
    </cfRule>
  </conditionalFormatting>
  <conditionalFormatting sqref="L132">
    <cfRule type="top10" dxfId="1552" priority="455" rank="10"/>
  </conditionalFormatting>
  <conditionalFormatting sqref="L132">
    <cfRule type="cellIs" dxfId="1551" priority="450" operator="greaterThan">
      <formula>0.99</formula>
    </cfRule>
    <cfRule type="cellIs" dxfId="1550" priority="451" operator="between">
      <formula>0.95</formula>
      <formula>1</formula>
    </cfRule>
    <cfRule type="cellIs" dxfId="1549" priority="452" operator="lessThan">
      <formula>0.96</formula>
    </cfRule>
    <cfRule type="cellIs" dxfId="1548" priority="453" operator="lessThan">
      <formula>0.96</formula>
    </cfRule>
    <cfRule type="top10" dxfId="1547" priority="454" percent="1" rank="10"/>
  </conditionalFormatting>
  <conditionalFormatting sqref="L132">
    <cfRule type="cellIs" dxfId="1546" priority="441" operator="lessThan">
      <formula>1</formula>
    </cfRule>
    <cfRule type="cellIs" dxfId="1545" priority="442" operator="between">
      <formula>0.95</formula>
      <formula>1</formula>
    </cfRule>
    <cfRule type="cellIs" dxfId="1544" priority="443" operator="lessThan">
      <formula>0.96</formula>
    </cfRule>
    <cfRule type="cellIs" dxfId="1543" priority="444" operator="between">
      <formula>0.95</formula>
      <formula>1</formula>
    </cfRule>
    <cfRule type="cellIs" dxfId="1542" priority="445" operator="between">
      <formula>0.95</formula>
      <formula>1</formula>
    </cfRule>
    <cfRule type="top10" dxfId="1541" priority="446" percent="1" rank="10"/>
    <cfRule type="top10" dxfId="1540" priority="447" percent="1" rank="10"/>
    <cfRule type="cellIs" dxfId="1539" priority="448" operator="lessThan">
      <formula>0.96</formula>
    </cfRule>
    <cfRule type="top10" dxfId="1538" priority="449" percent="1" rank="10"/>
  </conditionalFormatting>
  <conditionalFormatting sqref="L132">
    <cfRule type="top10" dxfId="1537" priority="438" percent="1" rank="10"/>
    <cfRule type="cellIs" dxfId="1536" priority="439" operator="lessThan">
      <formula>0.96</formula>
    </cfRule>
    <cfRule type="top10" dxfId="1535" priority="440" percent="1" rank="10"/>
  </conditionalFormatting>
  <conditionalFormatting sqref="L132">
    <cfRule type="top10" dxfId="1534" priority="437" rank="10"/>
  </conditionalFormatting>
  <conditionalFormatting sqref="L132">
    <cfRule type="top10" dxfId="1533" priority="434" rank="10"/>
    <cfRule type="top10" dxfId="1532" priority="435" rank="10"/>
    <cfRule type="top10" dxfId="1531" priority="436" rank="10"/>
  </conditionalFormatting>
  <conditionalFormatting sqref="L132">
    <cfRule type="cellIs" dxfId="1530" priority="426" operator="between">
      <formula>0.95</formula>
      <formula>1</formula>
    </cfRule>
    <cfRule type="cellIs" dxfId="1529" priority="427" operator="lessThan">
      <formula>0.96</formula>
    </cfRule>
    <cfRule type="cellIs" dxfId="1528" priority="428" operator="between">
      <formula>0.95</formula>
      <formula>1</formula>
    </cfRule>
    <cfRule type="cellIs" dxfId="1527" priority="429" operator="between">
      <formula>0.95</formula>
      <formula>1</formula>
    </cfRule>
    <cfRule type="top10" dxfId="1526" priority="430" percent="1" rank="10"/>
    <cfRule type="top10" dxfId="1525" priority="431" percent="1" rank="10"/>
    <cfRule type="cellIs" dxfId="1524" priority="432" operator="lessThan">
      <formula>0.96</formula>
    </cfRule>
    <cfRule type="top10" dxfId="1523" priority="433" percent="1" rank="10"/>
  </conditionalFormatting>
  <conditionalFormatting sqref="L132">
    <cfRule type="top10" dxfId="1522" priority="417" rank="10"/>
    <cfRule type="top10" dxfId="1521" priority="418" rank="10"/>
    <cfRule type="cellIs" dxfId="1520" priority="419" operator="lessThan">
      <formula>0.96</formula>
    </cfRule>
    <cfRule type="cellIs" dxfId="1519" priority="420" operator="between">
      <formula>0.95</formula>
      <formula>1</formula>
    </cfRule>
    <cfRule type="cellIs" dxfId="1518" priority="421" operator="between">
      <formula>0.95</formula>
      <formula>1</formula>
    </cfRule>
    <cfRule type="top10" dxfId="1517" priority="422" percent="1" rank="10"/>
    <cfRule type="top10" dxfId="1516" priority="423" percent="1" rank="10"/>
    <cfRule type="cellIs" dxfId="1515" priority="424" operator="lessThan">
      <formula>0.96</formula>
    </cfRule>
    <cfRule type="top10" dxfId="1514" priority="425" percent="1" rank="10"/>
  </conditionalFormatting>
  <conditionalFormatting sqref="L132">
    <cfRule type="cellIs" dxfId="1513" priority="410" operator="lessThan">
      <formula>0.96</formula>
    </cfRule>
    <cfRule type="cellIs" dxfId="1512" priority="411" operator="between">
      <formula>0.95</formula>
      <formula>1</formula>
    </cfRule>
    <cfRule type="cellIs" dxfId="1511" priority="412" operator="between">
      <formula>0.95</formula>
      <formula>1</formula>
    </cfRule>
    <cfRule type="top10" dxfId="1510" priority="413" percent="1" rank="10"/>
    <cfRule type="top10" dxfId="1509" priority="414" percent="1" rank="10"/>
    <cfRule type="cellIs" dxfId="1508" priority="415" operator="lessThan">
      <formula>0.96</formula>
    </cfRule>
    <cfRule type="top10" dxfId="1507" priority="416" percent="1" rank="10"/>
  </conditionalFormatting>
  <conditionalFormatting sqref="L132">
    <cfRule type="top10" dxfId="1506" priority="407" percent="1" rank="10"/>
    <cfRule type="top10" dxfId="1505" priority="408" rank="10"/>
    <cfRule type="top10" dxfId="1504" priority="409" percent="1" rank="10"/>
  </conditionalFormatting>
  <conditionalFormatting sqref="L132">
    <cfRule type="top10" dxfId="1503" priority="405" rank="10"/>
    <cfRule type="top10" dxfId="1502" priority="406" rank="10"/>
  </conditionalFormatting>
  <conditionalFormatting sqref="L132">
    <cfRule type="top10" dxfId="1501" priority="395" rank="10"/>
    <cfRule type="top10" dxfId="1500" priority="396" rank="10"/>
    <cfRule type="cellIs" dxfId="1499" priority="397" operator="between">
      <formula>0.95</formula>
      <formula>1</formula>
    </cfRule>
    <cfRule type="cellIs" dxfId="1498" priority="398" operator="lessThan">
      <formula>0.96</formula>
    </cfRule>
    <cfRule type="cellIs" dxfId="1497" priority="399" operator="between">
      <formula>0.95</formula>
      <formula>1</formula>
    </cfRule>
    <cfRule type="cellIs" dxfId="1496" priority="400" operator="between">
      <formula>0.95</formula>
      <formula>1</formula>
    </cfRule>
    <cfRule type="top10" dxfId="1495" priority="401" percent="1" rank="10"/>
    <cfRule type="top10" dxfId="1494" priority="402" percent="1" rank="10"/>
    <cfRule type="cellIs" dxfId="1493" priority="403" operator="lessThan">
      <formula>0.96</formula>
    </cfRule>
    <cfRule type="top10" dxfId="1492" priority="404" percent="1" rank="10"/>
  </conditionalFormatting>
  <conditionalFormatting sqref="L132">
    <cfRule type="top10" dxfId="1491" priority="387" rank="10"/>
    <cfRule type="cellIs" dxfId="1490" priority="388" operator="lessThan">
      <formula>0.96</formula>
    </cfRule>
    <cfRule type="cellIs" dxfId="1489" priority="389" operator="between">
      <formula>0.95</formula>
      <formula>1</formula>
    </cfRule>
    <cfRule type="cellIs" dxfId="1488" priority="390" operator="between">
      <formula>0.95</formula>
      <formula>1</formula>
    </cfRule>
    <cfRule type="top10" dxfId="1487" priority="391" percent="1" rank="10"/>
    <cfRule type="top10" dxfId="1486" priority="392" percent="1" rank="10"/>
    <cfRule type="cellIs" dxfId="1485" priority="393" operator="lessThan">
      <formula>0.96</formula>
    </cfRule>
    <cfRule type="top10" dxfId="1484" priority="394" percent="1" rank="10"/>
  </conditionalFormatting>
  <conditionalFormatting sqref="L132">
    <cfRule type="top10" dxfId="1483" priority="374" rank="10"/>
    <cfRule type="cellIs" dxfId="1482" priority="375" operator="lessThan">
      <formula>0.99</formula>
    </cfRule>
    <cfRule type="top10" dxfId="1481" priority="376" rank="10"/>
    <cfRule type="cellIs" dxfId="1480" priority="377" operator="greaterThan">
      <formula>0.99</formula>
    </cfRule>
    <cfRule type="top10" dxfId="1479" priority="378" percent="1" rank="10"/>
    <cfRule type="top10" dxfId="1478" priority="379" rank="10"/>
    <cfRule type="cellIs" dxfId="1477" priority="380" operator="lessThan">
      <formula>0.96</formula>
    </cfRule>
    <cfRule type="cellIs" dxfId="1476" priority="381" operator="between">
      <formula>0.95</formula>
      <formula>1</formula>
    </cfRule>
    <cfRule type="cellIs" dxfId="1475" priority="382" operator="between">
      <formula>0.95</formula>
      <formula>1</formula>
    </cfRule>
    <cfRule type="top10" dxfId="1474" priority="383" percent="1" rank="10"/>
    <cfRule type="top10" dxfId="1473" priority="384" percent="1" rank="10"/>
    <cfRule type="cellIs" dxfId="1472" priority="385" operator="lessThan">
      <formula>0.96</formula>
    </cfRule>
    <cfRule type="top10" dxfId="1471" priority="386" percent="1" rank="10"/>
  </conditionalFormatting>
  <conditionalFormatting sqref="L132">
    <cfRule type="top10" dxfId="1470" priority="360" rank="10"/>
    <cfRule type="top10" dxfId="1469" priority="361" rank="10"/>
    <cfRule type="cellIs" dxfId="1468" priority="362" operator="lessThan">
      <formula>0.99</formula>
    </cfRule>
    <cfRule type="top10" dxfId="1467" priority="363" rank="10"/>
    <cfRule type="cellIs" dxfId="1466" priority="364" operator="greaterThan">
      <formula>0.99</formula>
    </cfRule>
    <cfRule type="top10" dxfId="1465" priority="365" percent="1" rank="10"/>
    <cfRule type="top10" dxfId="1464" priority="366" rank="10"/>
    <cfRule type="cellIs" dxfId="1463" priority="367" operator="lessThan">
      <formula>0.96</formula>
    </cfRule>
    <cfRule type="cellIs" dxfId="1462" priority="368" operator="between">
      <formula>0.95</formula>
      <formula>1</formula>
    </cfRule>
    <cfRule type="cellIs" dxfId="1461" priority="369" operator="between">
      <formula>0.95</formula>
      <formula>1</formula>
    </cfRule>
    <cfRule type="top10" dxfId="1460" priority="370" percent="1" rank="10"/>
    <cfRule type="top10" dxfId="1459" priority="371" percent="1" rank="10"/>
    <cfRule type="cellIs" dxfId="1458" priority="372" operator="lessThan">
      <formula>0.96</formula>
    </cfRule>
    <cfRule type="top10" dxfId="1457" priority="373" percent="1" rank="10"/>
  </conditionalFormatting>
  <conditionalFormatting sqref="L132">
    <cfRule type="cellIs" dxfId="1456" priority="357" operator="between">
      <formula>0.95</formula>
      <formula>1</formula>
    </cfRule>
    <cfRule type="cellIs" dxfId="1455" priority="358" operator="between">
      <formula>0.95</formula>
      <formula>1</formula>
    </cfRule>
    <cfRule type="top10" dxfId="1454" priority="359" rank="10"/>
  </conditionalFormatting>
  <conditionalFormatting sqref="L132">
    <cfRule type="cellIs" dxfId="1453" priority="348" operator="between">
      <formula>0.95</formula>
      <formula>1</formula>
    </cfRule>
    <cfRule type="cellIs" dxfId="1452" priority="349" operator="between">
      <formula>0.95</formula>
      <formula>1</formula>
    </cfRule>
    <cfRule type="cellIs" dxfId="1451" priority="350" operator="lessThan">
      <formula>0.96</formula>
    </cfRule>
    <cfRule type="cellIs" dxfId="1450" priority="351" operator="between">
      <formula>0.95</formula>
      <formula>1</formula>
    </cfRule>
    <cfRule type="cellIs" dxfId="1449" priority="352" operator="between">
      <formula>0.95</formula>
      <formula>1</formula>
    </cfRule>
    <cfRule type="top10" dxfId="1448" priority="353" percent="1" rank="10"/>
    <cfRule type="top10" dxfId="1447" priority="354" percent="1" rank="10"/>
    <cfRule type="cellIs" dxfId="1446" priority="355" operator="lessThan">
      <formula>0.96</formula>
    </cfRule>
    <cfRule type="top10" dxfId="1445" priority="356" percent="1" rank="10"/>
  </conditionalFormatting>
  <conditionalFormatting sqref="L132">
    <cfRule type="top10" dxfId="1444" priority="338" rank="10"/>
    <cfRule type="top10" dxfId="1443" priority="339" rank="10"/>
    <cfRule type="top10" dxfId="1442" priority="340" rank="10"/>
    <cfRule type="cellIs" dxfId="1441" priority="341" operator="lessThan">
      <formula>0.96</formula>
    </cfRule>
    <cfRule type="cellIs" dxfId="1440" priority="342" operator="between">
      <formula>0.95</formula>
      <formula>1</formula>
    </cfRule>
    <cfRule type="cellIs" dxfId="1439" priority="343" operator="between">
      <formula>0.95</formula>
      <formula>1</formula>
    </cfRule>
    <cfRule type="top10" dxfId="1438" priority="344" percent="1" rank="10"/>
    <cfRule type="top10" dxfId="1437" priority="345" percent="1" rank="10"/>
    <cfRule type="cellIs" dxfId="1436" priority="346" operator="lessThan">
      <formula>0.96</formula>
    </cfRule>
    <cfRule type="top10" dxfId="1435" priority="347" percent="1" rank="10"/>
  </conditionalFormatting>
  <conditionalFormatting sqref="L132">
    <cfRule type="top10" dxfId="1434" priority="323" percent="1" rank="10"/>
    <cfRule type="top10" dxfId="1433" priority="324" rank="10"/>
    <cfRule type="top10" dxfId="1432" priority="325" rank="10"/>
    <cfRule type="cellIs" dxfId="1431" priority="326" operator="lessThan">
      <formula>0.99</formula>
    </cfRule>
    <cfRule type="top10" dxfId="1430" priority="327" rank="10"/>
    <cfRule type="cellIs" dxfId="1429" priority="328" operator="greaterThan">
      <formula>0.99</formula>
    </cfRule>
    <cfRule type="top10" dxfId="1428" priority="329" percent="1" rank="10"/>
    <cfRule type="top10" dxfId="1427" priority="330" rank="10"/>
    <cfRule type="cellIs" dxfId="1426" priority="331" operator="lessThan">
      <formula>0.96</formula>
    </cfRule>
    <cfRule type="cellIs" dxfId="1425" priority="332" operator="between">
      <formula>0.95</formula>
      <formula>1</formula>
    </cfRule>
    <cfRule type="cellIs" dxfId="1424" priority="333" operator="between">
      <formula>0.95</formula>
      <formula>1</formula>
    </cfRule>
    <cfRule type="top10" dxfId="1423" priority="334" percent="1" rank="10"/>
    <cfRule type="top10" dxfId="1422" priority="335" percent="1" rank="10"/>
    <cfRule type="cellIs" dxfId="1421" priority="336" operator="lessThan">
      <formula>0.96</formula>
    </cfRule>
    <cfRule type="top10" dxfId="1420" priority="337" percent="1" rank="10"/>
  </conditionalFormatting>
  <conditionalFormatting sqref="L132">
    <cfRule type="top10" dxfId="1419" priority="322" percent="1" rank="10"/>
  </conditionalFormatting>
  <conditionalFormatting sqref="L132">
    <cfRule type="top10" dxfId="1418" priority="320" rank="10"/>
    <cfRule type="top10" dxfId="1417" priority="321" percent="1" rank="10"/>
  </conditionalFormatting>
  <conditionalFormatting sqref="L132">
    <cfRule type="top10" dxfId="1416" priority="316" percent="1" rank="10"/>
    <cfRule type="cellIs" dxfId="1415" priority="317" operator="lessThan">
      <formula>0.96</formula>
    </cfRule>
    <cfRule type="top10" dxfId="1414" priority="318" rank="10"/>
    <cfRule type="top10" dxfId="1413" priority="319" percent="1" rank="10"/>
  </conditionalFormatting>
  <conditionalFormatting sqref="L132">
    <cfRule type="top10" dxfId="1412" priority="310" percent="1" rank="10"/>
    <cfRule type="cellIs" dxfId="1411" priority="311" operator="between">
      <formula>0.95</formula>
      <formula>1</formula>
    </cfRule>
    <cfRule type="top10" dxfId="1410" priority="312" percent="1" rank="10"/>
    <cfRule type="cellIs" dxfId="1409" priority="313" operator="lessThan">
      <formula>0.96</formula>
    </cfRule>
    <cfRule type="top10" dxfId="1408" priority="314" rank="10"/>
    <cfRule type="top10" dxfId="1407" priority="315" percent="1" rank="10"/>
  </conditionalFormatting>
  <conditionalFormatting sqref="L132">
    <cfRule type="cellIs" dxfId="1406" priority="305" operator="between">
      <formula>0.95</formula>
      <formula>1</formula>
    </cfRule>
    <cfRule type="top10" dxfId="1405" priority="306" percent="1" rank="10"/>
    <cfRule type="cellIs" dxfId="1404" priority="307" operator="lessThan">
      <formula>0.96</formula>
    </cfRule>
    <cfRule type="top10" dxfId="1403" priority="308" rank="10"/>
    <cfRule type="top10" dxfId="1402" priority="309" percent="1" rank="10"/>
  </conditionalFormatting>
  <conditionalFormatting sqref="L132">
    <cfRule type="top10" dxfId="1401" priority="288" percent="1" rank="10"/>
    <cfRule type="top10" dxfId="1400" priority="289" percent="1" rank="10"/>
    <cfRule type="cellIs" dxfId="1399" priority="290" operator="between">
      <formula>0.95</formula>
      <formula>1</formula>
    </cfRule>
    <cfRule type="top10" dxfId="1398" priority="291" rank="10"/>
    <cfRule type="top10" dxfId="1397" priority="292" rank="10"/>
    <cfRule type="cellIs" dxfId="1396" priority="293" operator="lessThan">
      <formula>0.99</formula>
    </cfRule>
    <cfRule type="top10" dxfId="1395" priority="294" rank="10"/>
    <cfRule type="cellIs" dxfId="1394" priority="295" operator="greaterThan">
      <formula>0.99</formula>
    </cfRule>
    <cfRule type="top10" dxfId="1393" priority="296" percent="1" rank="10"/>
    <cfRule type="top10" dxfId="1392" priority="297" rank="10"/>
    <cfRule type="cellIs" dxfId="1391" priority="298" operator="lessThan">
      <formula>0.96</formula>
    </cfRule>
    <cfRule type="cellIs" dxfId="1390" priority="299" operator="between">
      <formula>0.95</formula>
      <formula>1</formula>
    </cfRule>
    <cfRule type="cellIs" dxfId="1389" priority="300" operator="between">
      <formula>0.95</formula>
      <formula>1</formula>
    </cfRule>
    <cfRule type="top10" dxfId="1388" priority="301" percent="1" rank="10"/>
    <cfRule type="top10" dxfId="1387" priority="302" percent="1" rank="10"/>
    <cfRule type="cellIs" dxfId="1386" priority="303" operator="lessThan">
      <formula>0.96</formula>
    </cfRule>
    <cfRule type="top10" dxfId="1385" priority="304" percent="1" rank="10"/>
  </conditionalFormatting>
  <conditionalFormatting sqref="L132">
    <cfRule type="top10" dxfId="1384" priority="286" percent="1" rank="10"/>
    <cfRule type="top10" dxfId="1383" priority="287" percent="1" rank="10"/>
  </conditionalFormatting>
  <conditionalFormatting sqref="L132">
    <cfRule type="cellIs" dxfId="1382" priority="280" operator="between">
      <formula>0.95</formula>
      <formula>1</formula>
    </cfRule>
    <cfRule type="cellIs" dxfId="1381" priority="281" operator="between">
      <formula>0.95</formula>
      <formula>1</formula>
    </cfRule>
    <cfRule type="top10" dxfId="1380" priority="282" percent="1" rank="10"/>
    <cfRule type="cellIs" dxfId="1379" priority="283" operator="lessThan">
      <formula>0.96</formula>
    </cfRule>
    <cfRule type="top10" dxfId="1378" priority="284" rank="10"/>
    <cfRule type="top10" dxfId="1377" priority="285" percent="1" rank="10"/>
  </conditionalFormatting>
  <conditionalFormatting sqref="L132">
    <cfRule type="top10" dxfId="1376" priority="264" percent="1" rank="10"/>
    <cfRule type="cellIs" dxfId="1375" priority="265" operator="greaterThan">
      <formula>0.99</formula>
    </cfRule>
    <cfRule type="top10" dxfId="1374" priority="266" rank="10"/>
    <cfRule type="top10" dxfId="1373" priority="267" rank="10"/>
    <cfRule type="cellIs" dxfId="1372" priority="268" operator="lessThan">
      <formula>0.99</formula>
    </cfRule>
    <cfRule type="top10" dxfId="1371" priority="269" rank="10"/>
    <cfRule type="cellIs" dxfId="1370" priority="270" operator="greaterThan">
      <formula>0.99</formula>
    </cfRule>
    <cfRule type="top10" dxfId="1369" priority="271" percent="1" rank="10"/>
    <cfRule type="top10" dxfId="1368" priority="272" rank="10"/>
    <cfRule type="cellIs" dxfId="1367" priority="273" operator="lessThan">
      <formula>0.96</formula>
    </cfRule>
    <cfRule type="cellIs" dxfId="1366" priority="274" operator="between">
      <formula>0.95</formula>
      <formula>1</formula>
    </cfRule>
    <cfRule type="cellIs" dxfId="1365" priority="275" operator="between">
      <formula>0.95</formula>
      <formula>1</formula>
    </cfRule>
    <cfRule type="top10" dxfId="1364" priority="276" percent="1" rank="10"/>
    <cfRule type="top10" dxfId="1363" priority="277" percent="1" rank="10"/>
    <cfRule type="cellIs" dxfId="1362" priority="278" operator="lessThan">
      <formula>0.96</formula>
    </cfRule>
    <cfRule type="top10" dxfId="1361" priority="279" percent="1" rank="10"/>
  </conditionalFormatting>
  <conditionalFormatting sqref="L132">
    <cfRule type="top10" dxfId="1360" priority="248" percent="1" rank="10"/>
    <cfRule type="cellIs" dxfId="1359" priority="249" operator="between">
      <formula>0.95</formula>
      <formula>1</formula>
    </cfRule>
    <cfRule type="top10" dxfId="1358" priority="250" rank="10"/>
    <cfRule type="top10" dxfId="1357" priority="251" rank="10"/>
    <cfRule type="cellIs" dxfId="1356" priority="252" operator="lessThan">
      <formula>0.99</formula>
    </cfRule>
    <cfRule type="top10" dxfId="1355" priority="253" rank="10"/>
    <cfRule type="cellIs" dxfId="1354" priority="254" operator="greaterThan">
      <formula>0.99</formula>
    </cfRule>
    <cfRule type="top10" dxfId="1353" priority="255" percent="1" rank="10"/>
    <cfRule type="top10" dxfId="1352" priority="256" rank="10"/>
    <cfRule type="cellIs" dxfId="1351" priority="257" operator="lessThan">
      <formula>0.96</formula>
    </cfRule>
    <cfRule type="cellIs" dxfId="1350" priority="258" operator="between">
      <formula>0.95</formula>
      <formula>1</formula>
    </cfRule>
    <cfRule type="cellIs" dxfId="1349" priority="259" operator="between">
      <formula>0.95</formula>
      <formula>1</formula>
    </cfRule>
    <cfRule type="top10" dxfId="1348" priority="260" percent="1" rank="10"/>
    <cfRule type="top10" dxfId="1347" priority="261" percent="1" rank="10"/>
    <cfRule type="cellIs" dxfId="1346" priority="262" operator="lessThan">
      <formula>0.96</formula>
    </cfRule>
    <cfRule type="top10" dxfId="1345" priority="263" percent="1" rank="10"/>
  </conditionalFormatting>
  <conditionalFormatting sqref="L132">
    <cfRule type="cellIs" dxfId="1344" priority="239" operator="greaterThan">
      <formula>0.99</formula>
    </cfRule>
    <cfRule type="cellIs" dxfId="1343" priority="240" operator="between">
      <formula>0.95</formula>
      <formula>1</formula>
    </cfRule>
    <cfRule type="cellIs" dxfId="1342" priority="241" operator="lessThan">
      <formula>0.96</formula>
    </cfRule>
    <cfRule type="cellIs" dxfId="1341" priority="242" operator="greaterThan">
      <formula>0.99</formula>
    </cfRule>
    <cfRule type="cellIs" dxfId="1340" priority="243" operator="lessThan">
      <formula>0.96</formula>
    </cfRule>
  </conditionalFormatting>
  <conditionalFormatting sqref="L118 L120">
    <cfRule type="cellIs" dxfId="1339" priority="234" operator="between">
      <formula>0.95</formula>
      <formula>1</formula>
    </cfRule>
  </conditionalFormatting>
  <conditionalFormatting sqref="L118 L120">
    <cfRule type="cellIs" dxfId="1338" priority="221" operator="greaterThan">
      <formula>0.99</formula>
    </cfRule>
    <cfRule type="cellIs" dxfId="1337" priority="233" operator="greaterThan">
      <formula>0.99</formula>
    </cfRule>
  </conditionalFormatting>
  <conditionalFormatting sqref="L118 L120">
    <cfRule type="cellIs" dxfId="1336" priority="227" operator="greaterThan">
      <formula>0.99</formula>
    </cfRule>
    <cfRule type="cellIs" dxfId="1335" priority="228" operator="between">
      <formula>0.95</formula>
      <formula>1</formula>
    </cfRule>
    <cfRule type="cellIs" dxfId="1334" priority="229" operator="lessThan">
      <formula>0.96</formula>
    </cfRule>
    <cfRule type="cellIs" dxfId="1333" priority="230" operator="greaterThan">
      <formula>0.99</formula>
    </cfRule>
    <cfRule type="cellIs" dxfId="1332" priority="231" operator="between">
      <formula>0.95</formula>
      <formula>1</formula>
    </cfRule>
    <cfRule type="cellIs" dxfId="1331" priority="232" operator="lessThan">
      <formula>0.96</formula>
    </cfRule>
  </conditionalFormatting>
  <conditionalFormatting sqref="L118 L120">
    <cfRule type="cellIs" dxfId="1330" priority="222" operator="greaterThan">
      <formula>0.99</formula>
    </cfRule>
    <cfRule type="cellIs" dxfId="1329" priority="223" operator="between">
      <formula>0.95</formula>
      <formula>1</formula>
    </cfRule>
    <cfRule type="cellIs" dxfId="1328" priority="224" operator="lessThan">
      <formula>0.96</formula>
    </cfRule>
    <cfRule type="cellIs" dxfId="1327" priority="225" operator="greaterThan">
      <formula>0.99</formula>
    </cfRule>
    <cfRule type="cellIs" dxfId="1326" priority="226" operator="lessThan">
      <formula>0.96</formula>
    </cfRule>
  </conditionalFormatting>
  <conditionalFormatting sqref="L118 L120">
    <cfRule type="cellIs" dxfId="1325" priority="220" operator="between">
      <formula>0.95</formula>
      <formula>1</formula>
    </cfRule>
  </conditionalFormatting>
  <conditionalFormatting sqref="L118 L120">
    <cfRule type="cellIs" dxfId="1324" priority="22" operator="greaterThan">
      <formula>0.99</formula>
    </cfRule>
    <cfRule type="cellIs" dxfId="1323" priority="219" operator="greaterThan">
      <formula>0.99</formula>
    </cfRule>
  </conditionalFormatting>
  <conditionalFormatting sqref="L118 L120">
    <cfRule type="cellIs" dxfId="1322" priority="213" operator="greaterThan">
      <formula>0.99</formula>
    </cfRule>
    <cfRule type="cellIs" dxfId="1321" priority="214" operator="between">
      <formula>0.95</formula>
      <formula>1</formula>
    </cfRule>
    <cfRule type="cellIs" dxfId="1320" priority="215" operator="lessThan">
      <formula>0.96</formula>
    </cfRule>
    <cfRule type="cellIs" dxfId="1319" priority="216" operator="greaterThan">
      <formula>0.99</formula>
    </cfRule>
    <cfRule type="cellIs" dxfId="1318" priority="217" operator="between">
      <formula>0.95</formula>
      <formula>1</formula>
    </cfRule>
    <cfRule type="cellIs" dxfId="1317" priority="218" operator="lessThan">
      <formula>0.96</formula>
    </cfRule>
  </conditionalFormatting>
  <conditionalFormatting sqref="L118 L120">
    <cfRule type="cellIs" dxfId="1316" priority="208" operator="greaterThan">
      <formula>0.99</formula>
    </cfRule>
    <cfRule type="cellIs" dxfId="1315" priority="209" operator="between">
      <formula>0.95</formula>
      <formula>1</formula>
    </cfRule>
    <cfRule type="cellIs" dxfId="1314" priority="210" operator="lessThan">
      <formula>0.96</formula>
    </cfRule>
    <cfRule type="cellIs" dxfId="1313" priority="211" operator="greaterThan">
      <formula>0.99</formula>
    </cfRule>
    <cfRule type="cellIs" dxfId="1312" priority="212" operator="lessThan">
      <formula>0.96</formula>
    </cfRule>
  </conditionalFormatting>
  <conditionalFormatting sqref="L118 L120">
    <cfRule type="cellIs" dxfId="1311" priority="183" operator="greaterThan">
      <formula>0.99</formula>
    </cfRule>
    <cfRule type="cellIs" dxfId="1310" priority="184" operator="between">
      <formula>0.95</formula>
      <formula>1</formula>
    </cfRule>
    <cfRule type="cellIs" dxfId="1309" priority="185" operator="lessThan">
      <formula>0.96</formula>
    </cfRule>
    <cfRule type="cellIs" dxfId="1308" priority="186" operator="greaterThan">
      <formula>0.99</formula>
    </cfRule>
    <cfRule type="cellIs" dxfId="1307" priority="187" operator="between">
      <formula>0.95</formula>
      <formula>1</formula>
    </cfRule>
    <cfRule type="cellIs" dxfId="1306" priority="188" operator="lessThan">
      <formula>0.96</formula>
    </cfRule>
    <cfRule type="cellIs" dxfId="1305" priority="189" operator="greaterThan">
      <formula>0.99</formula>
    </cfRule>
    <cfRule type="cellIs" dxfId="1304" priority="190" operator="between">
      <formula>0.95</formula>
      <formula>1</formula>
    </cfRule>
    <cfRule type="cellIs" dxfId="1303" priority="191" operator="greaterThan">
      <formula>0.99</formula>
    </cfRule>
    <cfRule type="cellIs" dxfId="1302" priority="192" operator="between">
      <formula>0.95</formula>
      <formula>1</formula>
    </cfRule>
    <cfRule type="cellIs" dxfId="1301" priority="193" operator="lessThan">
      <formula>0.96</formula>
    </cfRule>
    <cfRule type="cellIs" dxfId="1300" priority="194" operator="lessThan">
      <formula>0</formula>
    </cfRule>
    <cfRule type="cellIs" dxfId="1299" priority="195" operator="greaterThan">
      <formula>0.99</formula>
    </cfRule>
    <cfRule type="cellIs" dxfId="1298" priority="196" operator="between">
      <formula>0.95</formula>
      <formula>1</formula>
    </cfRule>
    <cfRule type="cellIs" dxfId="1297" priority="197" operator="lessThan">
      <formula>0.96</formula>
    </cfRule>
    <cfRule type="cellIs" dxfId="1296" priority="198" operator="greaterThan">
      <formula>0.99</formula>
    </cfRule>
    <cfRule type="cellIs" dxfId="1295" priority="199" operator="between">
      <formula>0.95</formula>
      <formula>1</formula>
    </cfRule>
    <cfRule type="cellIs" dxfId="1294" priority="200" operator="lessThan">
      <formula>0.96</formula>
    </cfRule>
    <cfRule type="cellIs" dxfId="1293" priority="201" operator="greaterThan">
      <formula>0.99</formula>
    </cfRule>
    <cfRule type="cellIs" dxfId="1292" priority="202" operator="between">
      <formula>0.95</formula>
      <formula>1</formula>
    </cfRule>
    <cfRule type="cellIs" dxfId="1291" priority="203" operator="lessThan">
      <formula>0.96</formula>
    </cfRule>
    <cfRule type="cellIs" dxfId="1290" priority="204" operator="lessThan">
      <formula>0.96</formula>
    </cfRule>
    <cfRule type="cellIs" dxfId="1289" priority="205" operator="greaterThan">
      <formula>0.99</formula>
    </cfRule>
    <cfRule type="cellIs" dxfId="1288" priority="206" operator="between">
      <formula>0.95</formula>
      <formula>1</formula>
    </cfRule>
    <cfRule type="cellIs" dxfId="1287" priority="207" operator="lessThan">
      <formula>0.96</formula>
    </cfRule>
  </conditionalFormatting>
  <conditionalFormatting sqref="L118 L120">
    <cfRule type="cellIs" dxfId="1286" priority="180" operator="lessThan">
      <formula>0.96</formula>
    </cfRule>
    <cfRule type="cellIs" dxfId="1285" priority="181" operator="between">
      <formula>0.95</formula>
      <formula>0.99</formula>
    </cfRule>
    <cfRule type="cellIs" dxfId="1284" priority="182" operator="between">
      <formula>0.95</formula>
      <formula>1</formula>
    </cfRule>
  </conditionalFormatting>
  <conditionalFormatting sqref="L118 L120">
    <cfRule type="cellIs" dxfId="1283" priority="176" operator="greaterThan">
      <formula>0.99</formula>
    </cfRule>
    <cfRule type="cellIs" dxfId="1282" priority="177" operator="between">
      <formula>0.95</formula>
      <formula>1</formula>
    </cfRule>
    <cfRule type="cellIs" dxfId="1281" priority="178" operator="between">
      <formula>0.95</formula>
      <formula>1</formula>
    </cfRule>
    <cfRule type="cellIs" dxfId="1280" priority="179" operator="lessThan">
      <formula>0.95</formula>
    </cfRule>
  </conditionalFormatting>
  <conditionalFormatting sqref="L118 L120">
    <cfRule type="cellIs" dxfId="1279" priority="171" operator="greaterThan">
      <formula>0.99</formula>
    </cfRule>
    <cfRule type="cellIs" dxfId="1278" priority="172" operator="between">
      <formula>0.95</formula>
      <formula>1</formula>
    </cfRule>
    <cfRule type="cellIs" dxfId="1277" priority="173" operator="lessThan">
      <formula>0.95</formula>
    </cfRule>
    <cfRule type="cellIs" dxfId="1276" priority="174" operator="lessThan">
      <formula>0.95</formula>
    </cfRule>
    <cfRule type="cellIs" dxfId="1275" priority="175" operator="lessThan">
      <formula>0.95</formula>
    </cfRule>
  </conditionalFormatting>
  <conditionalFormatting sqref="L118 L120">
    <cfRule type="cellIs" dxfId="1274" priority="165" operator="greaterThan">
      <formula>0.99</formula>
    </cfRule>
    <cfRule type="cellIs" dxfId="1273" priority="166" operator="between">
      <formula>0.95</formula>
      <formula>1</formula>
    </cfRule>
    <cfRule type="cellIs" dxfId="1272" priority="167" operator="lessThan">
      <formula>0.96</formula>
    </cfRule>
    <cfRule type="cellIs" dxfId="1271" priority="168" operator="greaterThan">
      <formula>0.99</formula>
    </cfRule>
    <cfRule type="cellIs" dxfId="1270" priority="169" operator="between">
      <formula>0.95</formula>
      <formula>1</formula>
    </cfRule>
    <cfRule type="cellIs" dxfId="1269" priority="170" operator="greaterThan">
      <formula>0.99</formula>
    </cfRule>
  </conditionalFormatting>
  <conditionalFormatting sqref="L118 L120">
    <cfRule type="cellIs" dxfId="1268" priority="162" operator="greaterThan">
      <formula>0.99</formula>
    </cfRule>
    <cfRule type="cellIs" dxfId="1267" priority="163" operator="between">
      <formula>0.95</formula>
      <formula>0.99</formula>
    </cfRule>
    <cfRule type="cellIs" dxfId="1266" priority="164" operator="greaterThan">
      <formula>0.96</formula>
    </cfRule>
  </conditionalFormatting>
  <conditionalFormatting sqref="L118 L120">
    <cfRule type="cellIs" dxfId="1265" priority="152" operator="greaterThan">
      <formula>0.99</formula>
    </cfRule>
    <cfRule type="cellIs" dxfId="1264" priority="153" operator="greaterThan">
      <formula>0.99</formula>
    </cfRule>
    <cfRule type="cellIs" dxfId="1263" priority="154" operator="between">
      <formula>0.95</formula>
      <formula>1</formula>
    </cfRule>
    <cfRule type="cellIs" dxfId="1262" priority="155" operator="lessThan">
      <formula>0.96</formula>
    </cfRule>
    <cfRule type="cellIs" dxfId="1261" priority="156" operator="greaterThan">
      <formula>0.99</formula>
    </cfRule>
    <cfRule type="cellIs" dxfId="1260" priority="157" operator="between">
      <formula>0.95</formula>
      <formula>1</formula>
    </cfRule>
    <cfRule type="cellIs" dxfId="1259" priority="158" operator="lessThan">
      <formula>0.96</formula>
    </cfRule>
    <cfRule type="cellIs" dxfId="1258" priority="159" operator="greaterThan">
      <formula>0.99</formula>
    </cfRule>
    <cfRule type="cellIs" dxfId="1257" priority="160" operator="between">
      <formula>0.95</formula>
      <formula>1</formula>
    </cfRule>
    <cfRule type="cellIs" dxfId="1256" priority="161" operator="lessThan">
      <formula>0.96</formula>
    </cfRule>
  </conditionalFormatting>
  <conditionalFormatting sqref="L118 L120">
    <cfRule type="cellIs" dxfId="1255" priority="147" operator="greaterThan">
      <formula>0.99</formula>
    </cfRule>
    <cfRule type="cellIs" dxfId="1254" priority="148" operator="between">
      <formula>0.95</formula>
      <formula>1</formula>
    </cfRule>
    <cfRule type="cellIs" dxfId="1253" priority="149" operator="lessThan">
      <formula>0.96</formula>
    </cfRule>
    <cfRule type="cellIs" dxfId="1252" priority="150" operator="greaterThan">
      <formula>0.99</formula>
    </cfRule>
    <cfRule type="cellIs" dxfId="1251" priority="151" operator="between">
      <formula>0.95</formula>
      <formula>1</formula>
    </cfRule>
  </conditionalFormatting>
  <conditionalFormatting sqref="L118 L120">
    <cfRule type="cellIs" dxfId="1250" priority="144" operator="greaterThan">
      <formula>0.99</formula>
    </cfRule>
    <cfRule type="cellIs" dxfId="1249" priority="145" operator="between">
      <formula>0.95</formula>
      <formula>1</formula>
    </cfRule>
    <cfRule type="cellIs" dxfId="1248" priority="146" operator="greaterThan">
      <formula>0.99</formula>
    </cfRule>
  </conditionalFormatting>
  <conditionalFormatting sqref="L118 L120">
    <cfRule type="cellIs" dxfId="1247" priority="136" operator="greaterThan">
      <formula>0.99</formula>
    </cfRule>
    <cfRule type="cellIs" dxfId="1246" priority="137" operator="between">
      <formula>0.95</formula>
      <formula>1</formula>
    </cfRule>
    <cfRule type="cellIs" dxfId="1245" priority="138" operator="lessThan">
      <formula>0.96</formula>
    </cfRule>
    <cfRule type="cellIs" dxfId="1244" priority="139" operator="lessThan">
      <formula>0.96</formula>
    </cfRule>
    <cfRule type="cellIs" dxfId="1243" priority="140" operator="greaterThan">
      <formula>0.99</formula>
    </cfRule>
    <cfRule type="cellIs" dxfId="1242" priority="141" operator="greaterThan">
      <formula>0.99</formula>
    </cfRule>
    <cfRule type="cellIs" dxfId="1241" priority="142" operator="between">
      <formula>0.95</formula>
      <formula>1</formula>
    </cfRule>
    <cfRule type="cellIs" dxfId="1240" priority="143" operator="lessThan">
      <formula>0.96</formula>
    </cfRule>
  </conditionalFormatting>
  <conditionalFormatting sqref="L118 L120">
    <cfRule type="cellIs" dxfId="1239" priority="132" operator="lessThan">
      <formula>0.96</formula>
    </cfRule>
    <cfRule type="cellIs" dxfId="1238" priority="133" operator="between">
      <formula>0.95</formula>
      <formula>0.99</formula>
    </cfRule>
    <cfRule type="cellIs" dxfId="1237" priority="134" operator="between">
      <formula>0.95</formula>
      <formula>1</formula>
    </cfRule>
    <cfRule type="cellIs" dxfId="1236" priority="135" operator="between">
      <formula>0.95</formula>
      <formula>0.99</formula>
    </cfRule>
  </conditionalFormatting>
  <conditionalFormatting sqref="L118 L120">
    <cfRule type="cellIs" dxfId="1235" priority="128" operator="greaterThan">
      <formula>0.99</formula>
    </cfRule>
    <cfRule type="cellIs" dxfId="1234" priority="129" operator="between">
      <formula>0.95</formula>
      <formula>1</formula>
    </cfRule>
    <cfRule type="cellIs" dxfId="1233" priority="130" operator="lessThan">
      <formula>0.96</formula>
    </cfRule>
    <cfRule type="cellIs" dxfId="1232" priority="131" operator="lessThan">
      <formula>0.95</formula>
    </cfRule>
  </conditionalFormatting>
  <conditionalFormatting sqref="L118 L120">
    <cfRule type="cellIs" dxfId="1231" priority="124" operator="greaterThan">
      <formula>0.99</formula>
    </cfRule>
    <cfRule type="cellIs" dxfId="1230" priority="125" operator="between">
      <formula>0.95</formula>
      <formula>1</formula>
    </cfRule>
    <cfRule type="cellIs" dxfId="1229" priority="126" operator="lessThan">
      <formula>0.96</formula>
    </cfRule>
    <cfRule type="cellIs" dxfId="1228" priority="127" operator="lessThan">
      <formula>0.96</formula>
    </cfRule>
  </conditionalFormatting>
  <conditionalFormatting sqref="L118 L120">
    <cfRule type="cellIs" dxfId="1227" priority="115" operator="greaterThan">
      <formula>0.99</formula>
    </cfRule>
    <cfRule type="cellIs" dxfId="1226" priority="116" operator="between">
      <formula>0.95</formula>
      <formula>1</formula>
    </cfRule>
    <cfRule type="cellIs" dxfId="1225" priority="117" operator="lessThan">
      <formula>0.96</formula>
    </cfRule>
    <cfRule type="cellIs" dxfId="1224" priority="118" operator="greaterThan">
      <formula>0.99</formula>
    </cfRule>
    <cfRule type="cellIs" dxfId="1223" priority="119" operator="between">
      <formula>0.95</formula>
      <formula>1</formula>
    </cfRule>
    <cfRule type="cellIs" dxfId="1222" priority="120" operator="between">
      <formula>0.95</formula>
      <formula>0</formula>
    </cfRule>
    <cfRule type="cellIs" dxfId="1221" priority="121" operator="greaterThan">
      <formula>0.99</formula>
    </cfRule>
    <cfRule type="cellIs" dxfId="1220" priority="122" operator="between">
      <formula>0.95</formula>
      <formula>1</formula>
    </cfRule>
    <cfRule type="cellIs" dxfId="1219" priority="123" operator="lessThan">
      <formula>0.96</formula>
    </cfRule>
  </conditionalFormatting>
  <conditionalFormatting sqref="L118 L120">
    <cfRule type="cellIs" dxfId="1218" priority="112" operator="greaterThan">
      <formula>0.95</formula>
    </cfRule>
    <cfRule type="cellIs" dxfId="1217" priority="113" operator="between">
      <formula>0.95</formula>
      <formula>1</formula>
    </cfRule>
    <cfRule type="cellIs" dxfId="1216" priority="114" operator="lessThan">
      <formula>0.96</formula>
    </cfRule>
  </conditionalFormatting>
  <conditionalFormatting sqref="L118 L120">
    <cfRule type="cellIs" dxfId="1215" priority="111" operator="greaterThan">
      <formula>0.99</formula>
    </cfRule>
  </conditionalFormatting>
  <conditionalFormatting sqref="L118 L120">
    <cfRule type="cellIs" dxfId="1214" priority="105" operator="greaterThan">
      <formula>0.99</formula>
    </cfRule>
    <cfRule type="cellIs" dxfId="1213" priority="106" operator="between">
      <formula>0.95</formula>
      <formula>1</formula>
    </cfRule>
    <cfRule type="cellIs" dxfId="1212" priority="107" operator="lessThan">
      <formula>0.96</formula>
    </cfRule>
    <cfRule type="cellIs" dxfId="1211" priority="108" operator="lessThan">
      <formula>0.96</formula>
    </cfRule>
    <cfRule type="cellIs" dxfId="1210" priority="109" operator="between">
      <formula>0.95</formula>
      <formula>1</formula>
    </cfRule>
    <cfRule type="cellIs" dxfId="1209" priority="110" operator="lessThan">
      <formula>0.96</formula>
    </cfRule>
  </conditionalFormatting>
  <conditionalFormatting sqref="L118 L120">
    <cfRule type="cellIs" dxfId="1208" priority="98" operator="lessThan">
      <formula>0.96</formula>
    </cfRule>
    <cfRule type="cellIs" dxfId="1207" priority="99" operator="greaterThan">
      <formula>0.99</formula>
    </cfRule>
    <cfRule type="cellIs" dxfId="1206" priority="100" operator="greaterThan">
      <formula>0.99</formula>
    </cfRule>
    <cfRule type="cellIs" dxfId="1205" priority="101" operator="between">
      <formula>0.95</formula>
      <formula>1</formula>
    </cfRule>
    <cfRule type="cellIs" dxfId="1204" priority="102" operator="greaterThan">
      <formula>0.99</formula>
    </cfRule>
    <cfRule type="cellIs" dxfId="1203" priority="103" operator="between">
      <formula>0.95</formula>
      <formula>1</formula>
    </cfRule>
    <cfRule type="cellIs" dxfId="1202" priority="104" operator="lessThan">
      <formula>0.96</formula>
    </cfRule>
  </conditionalFormatting>
  <conditionalFormatting sqref="L118 L120">
    <cfRule type="cellIs" dxfId="1201" priority="96" operator="lessThan">
      <formula>0.96</formula>
    </cfRule>
    <cfRule type="cellIs" dxfId="1200" priority="97" operator="lessThan">
      <formula>0.96</formula>
    </cfRule>
  </conditionalFormatting>
  <conditionalFormatting sqref="L118 L120">
    <cfRule type="cellIs" dxfId="1199" priority="89" operator="lessThan">
      <formula>0.96</formula>
    </cfRule>
    <cfRule type="cellIs" dxfId="1198" priority="90" operator="greaterThan">
      <formula>0.99</formula>
    </cfRule>
    <cfRule type="cellIs" dxfId="1197" priority="91" operator="between">
      <formula>0.95</formula>
      <formula>1</formula>
    </cfRule>
    <cfRule type="cellIs" dxfId="1196" priority="92" operator="lessThan">
      <formula>0.96</formula>
    </cfRule>
    <cfRule type="cellIs" dxfId="1195" priority="93" operator="greaterThan">
      <formula>0.99</formula>
    </cfRule>
    <cfRule type="cellIs" dxfId="1194" priority="94" operator="between">
      <formula>0.95</formula>
      <formula>1</formula>
    </cfRule>
    <cfRule type="cellIs" dxfId="1193" priority="95" operator="lessThan">
      <formula>0.96</formula>
    </cfRule>
  </conditionalFormatting>
  <conditionalFormatting sqref="L118 L120">
    <cfRule type="cellIs" dxfId="1192" priority="85" operator="between">
      <formula>0.95</formula>
      <formula>1</formula>
    </cfRule>
    <cfRule type="cellIs" dxfId="1191" priority="86" operator="greaterThan">
      <formula>0.99</formula>
    </cfRule>
    <cfRule type="cellIs" dxfId="1190" priority="87" operator="between">
      <formula>0.95</formula>
      <formula>1</formula>
    </cfRule>
    <cfRule type="cellIs" dxfId="1189" priority="88" operator="lessThan">
      <formula>0.96</formula>
    </cfRule>
  </conditionalFormatting>
  <conditionalFormatting sqref="L118 L120">
    <cfRule type="cellIs" dxfId="1188" priority="82" operator="greaterThan">
      <formula>0.99</formula>
    </cfRule>
    <cfRule type="cellIs" dxfId="1187" priority="83" operator="greaterThan">
      <formula>0.99</formula>
    </cfRule>
    <cfRule type="cellIs" dxfId="1186" priority="84" operator="lessThan">
      <formula>0.96</formula>
    </cfRule>
  </conditionalFormatting>
  <conditionalFormatting sqref="L118 L120">
    <cfRule type="cellIs" dxfId="1185" priority="81" operator="between">
      <formula>0.99</formula>
      <formula>1</formula>
    </cfRule>
  </conditionalFormatting>
  <conditionalFormatting sqref="L118 L120">
    <cfRule type="cellIs" dxfId="1184" priority="79" operator="greaterThan">
      <formula>0</formula>
    </cfRule>
    <cfRule type="cellIs" dxfId="1183" priority="80" operator="lessThan">
      <formula>0</formula>
    </cfRule>
  </conditionalFormatting>
  <conditionalFormatting sqref="L118 L120">
    <cfRule type="cellIs" dxfId="1182" priority="77" operator="greaterThan">
      <formula>0.99</formula>
    </cfRule>
    <cfRule type="cellIs" dxfId="1181" priority="78" operator="greaterThan">
      <formula>0.99</formula>
    </cfRule>
  </conditionalFormatting>
  <conditionalFormatting sqref="L118 L120">
    <cfRule type="cellIs" dxfId="1180" priority="69" operator="greaterThan">
      <formula>0.99</formula>
    </cfRule>
    <cfRule type="cellIs" dxfId="1179" priority="70" operator="between">
      <formula>0.95</formula>
      <formula>1</formula>
    </cfRule>
    <cfRule type="cellIs" dxfId="1178" priority="71" operator="greaterThan">
      <formula>0.99</formula>
    </cfRule>
    <cfRule type="cellIs" dxfId="1177" priority="72" operator="between">
      <formula>0.95</formula>
      <formula>1</formula>
    </cfRule>
    <cfRule type="cellIs" dxfId="1176" priority="73" operator="lessThan">
      <formula>0.96</formula>
    </cfRule>
    <cfRule type="cellIs" dxfId="1175" priority="74" operator="greaterThan">
      <formula>0.99</formula>
    </cfRule>
    <cfRule type="cellIs" dxfId="1174" priority="75" operator="between">
      <formula>0.95</formula>
      <formula>1</formula>
    </cfRule>
    <cfRule type="cellIs" dxfId="1173" priority="76" operator="lessThan">
      <formula>0.96</formula>
    </cfRule>
  </conditionalFormatting>
  <conditionalFormatting sqref="L118 L120">
    <cfRule type="cellIs" dxfId="1172" priority="67" operator="between">
      <formula>0.95</formula>
      <formula>1</formula>
    </cfRule>
    <cfRule type="cellIs" dxfId="1171" priority="68" operator="lessThan">
      <formula>0.96</formula>
    </cfRule>
  </conditionalFormatting>
  <conditionalFormatting sqref="L118 L120">
    <cfRule type="cellIs" dxfId="1170" priority="60" operator="greaterThan">
      <formula>0.99</formula>
    </cfRule>
    <cfRule type="cellIs" dxfId="1169" priority="61" operator="greaterThan">
      <formula>0.99</formula>
    </cfRule>
    <cfRule type="cellIs" dxfId="1168" priority="62" operator="between">
      <formula>0.95</formula>
      <formula>1</formula>
    </cfRule>
    <cfRule type="cellIs" dxfId="1167" priority="63" operator="lessThan">
      <formula>0.96</formula>
    </cfRule>
    <cfRule type="cellIs" dxfId="1166" priority="64" operator="greaterThan">
      <formula>0.99</formula>
    </cfRule>
    <cfRule type="cellIs" dxfId="1165" priority="65" operator="between">
      <formula>0.95</formula>
      <formula>1</formula>
    </cfRule>
    <cfRule type="cellIs" dxfId="1164" priority="66" operator="lessThan">
      <formula>0.96</formula>
    </cfRule>
  </conditionalFormatting>
  <conditionalFormatting sqref="L118 L120">
    <cfRule type="cellIs" dxfId="1163" priority="52" operator="greaterThan">
      <formula>0.99</formula>
    </cfRule>
    <cfRule type="cellIs" dxfId="1162" priority="53" operator="between">
      <formula>0.95</formula>
      <formula>1</formula>
    </cfRule>
    <cfRule type="cellIs" dxfId="1161" priority="54" operator="lessThan">
      <formula>0.96</formula>
    </cfRule>
    <cfRule type="cellIs" dxfId="1160" priority="55" operator="lessThan">
      <formula>0.96</formula>
    </cfRule>
    <cfRule type="cellIs" dxfId="1159" priority="56" operator="greaterThan">
      <formula>0.99</formula>
    </cfRule>
    <cfRule type="cellIs" dxfId="1158" priority="57" operator="between">
      <formula>0.95</formula>
      <formula>1</formula>
    </cfRule>
    <cfRule type="cellIs" dxfId="1157" priority="58" operator="lessThan">
      <formula>0.96</formula>
    </cfRule>
    <cfRule type="cellIs" dxfId="1156" priority="59" operator="greaterThan">
      <formula>0.99</formula>
    </cfRule>
  </conditionalFormatting>
  <conditionalFormatting sqref="L118 L120">
    <cfRule type="cellIs" dxfId="1155" priority="48" operator="greaterThan">
      <formula>0.99</formula>
    </cfRule>
    <cfRule type="cellIs" dxfId="1154" priority="49" operator="greaterThan">
      <formula>0.99</formula>
    </cfRule>
    <cfRule type="cellIs" dxfId="1153" priority="50" operator="between">
      <formula>0.95</formula>
      <formula>1</formula>
    </cfRule>
    <cfRule type="cellIs" dxfId="1152" priority="51" operator="lessThan">
      <formula>0.96</formula>
    </cfRule>
  </conditionalFormatting>
  <conditionalFormatting sqref="L118 L120">
    <cfRule type="cellIs" dxfId="1151" priority="47" operator="greaterThan">
      <formula>0.99</formula>
    </cfRule>
  </conditionalFormatting>
  <conditionalFormatting sqref="L118 L120">
    <cfRule type="cellIs" dxfId="1150" priority="43" operator="greaterThan">
      <formula>0.99</formula>
    </cfRule>
    <cfRule type="cellIs" dxfId="1149" priority="44" operator="between">
      <formula>0.95</formula>
      <formula>1</formula>
    </cfRule>
    <cfRule type="cellIs" dxfId="1148" priority="45" operator="lessThan">
      <formula>0.96</formula>
    </cfRule>
    <cfRule type="cellIs" dxfId="1147" priority="46" operator="greaterThan">
      <formula>0.96</formula>
    </cfRule>
  </conditionalFormatting>
  <conditionalFormatting sqref="L118 L120">
    <cfRule type="cellIs" dxfId="1146" priority="36" operator="greaterThan">
      <formula>0.99</formula>
    </cfRule>
    <cfRule type="cellIs" dxfId="1145" priority="37" operator="between">
      <formula>0.95</formula>
      <formula>1</formula>
    </cfRule>
    <cfRule type="cellIs" dxfId="1144" priority="38" operator="lessThan">
      <formula>0.96</formula>
    </cfRule>
    <cfRule type="cellIs" dxfId="1143" priority="39" operator="lessThan">
      <formula>0.96</formula>
    </cfRule>
    <cfRule type="cellIs" dxfId="1142" priority="40" operator="greaterThan">
      <formula>0.99</formula>
    </cfRule>
    <cfRule type="cellIs" dxfId="1141" priority="41" operator="between">
      <formula>0.95</formula>
      <formula>1</formula>
    </cfRule>
    <cfRule type="cellIs" dxfId="1140" priority="42" operator="lessThan">
      <formula>0.96</formula>
    </cfRule>
  </conditionalFormatting>
  <conditionalFormatting sqref="L118 L120">
    <cfRule type="cellIs" dxfId="1139" priority="31" operator="between">
      <formula>0.96</formula>
      <formula>1</formula>
    </cfRule>
    <cfRule type="cellIs" dxfId="1138" priority="32" operator="lessThan">
      <formula>0.99</formula>
    </cfRule>
    <cfRule type="cellIs" dxfId="1137" priority="33" operator="greaterThan">
      <formula>0.99</formula>
    </cfRule>
    <cfRule type="cellIs" dxfId="1136" priority="34" operator="lessThan">
      <formula>0.99</formula>
    </cfRule>
    <cfRule type="cellIs" dxfId="1135" priority="35" operator="greaterThan">
      <formula>0.99</formula>
    </cfRule>
  </conditionalFormatting>
  <conditionalFormatting sqref="L118 L120">
    <cfRule type="cellIs" dxfId="1134" priority="26" operator="between">
      <formula>0.95</formula>
      <formula>1</formula>
    </cfRule>
    <cfRule type="cellIs" dxfId="1133" priority="27" operator="lessThan">
      <formula>0.96</formula>
    </cfRule>
    <cfRule type="cellIs" dxfId="1132" priority="28" operator="greaterThan">
      <formula>0.99</formula>
    </cfRule>
    <cfRule type="cellIs" dxfId="1131" priority="29" operator="between">
      <formula>0.95</formula>
      <formula>1</formula>
    </cfRule>
    <cfRule type="cellIs" dxfId="1130" priority="30" operator="lessThan">
      <formula>0.96</formula>
    </cfRule>
  </conditionalFormatting>
  <conditionalFormatting sqref="L118 L120">
    <cfRule type="cellIs" dxfId="1129" priority="24" operator="greaterThan">
      <formula>0.99</formula>
    </cfRule>
    <cfRule type="cellIs" dxfId="1128" priority="25" operator="between">
      <formula>0.95</formula>
      <formula>1</formula>
    </cfRule>
  </conditionalFormatting>
  <conditionalFormatting sqref="L118 L120">
    <cfRule type="cellIs" dxfId="1127" priority="23" operator="lessThan">
      <formula>0.96</formula>
    </cfRule>
  </conditionalFormatting>
  <conditionalFormatting sqref="L131">
    <cfRule type="cellIs" dxfId="1126" priority="20" operator="lessThan">
      <formula>0.96</formula>
    </cfRule>
    <cfRule type="cellIs" dxfId="1125" priority="21" operator="lessThan">
      <formula>0.96</formula>
    </cfRule>
  </conditionalFormatting>
  <conditionalFormatting sqref="L131">
    <cfRule type="cellIs" dxfId="1124" priority="19" operator="between">
      <formula>0.95</formula>
      <formula>1</formula>
    </cfRule>
  </conditionalFormatting>
  <conditionalFormatting sqref="L131">
    <cfRule type="cellIs" dxfId="1123" priority="2" operator="greaterThan">
      <formula>0.99</formula>
    </cfRule>
    <cfRule type="cellIs" dxfId="1122" priority="18" operator="greaterThan">
      <formula>0.99</formula>
    </cfRule>
  </conditionalFormatting>
  <conditionalFormatting sqref="L131">
    <cfRule type="cellIs" dxfId="1121" priority="12" operator="greaterThan">
      <formula>0.99</formula>
    </cfRule>
    <cfRule type="cellIs" dxfId="1120" priority="13" operator="between">
      <formula>0.95</formula>
      <formula>1</formula>
    </cfRule>
    <cfRule type="cellIs" dxfId="1119" priority="14" operator="lessThan">
      <formula>0.96</formula>
    </cfRule>
    <cfRule type="cellIs" dxfId="1118" priority="15" operator="greaterThan">
      <formula>0.99</formula>
    </cfRule>
    <cfRule type="cellIs" dxfId="1117" priority="16" operator="between">
      <formula>0.95</formula>
      <formula>1</formula>
    </cfRule>
    <cfRule type="cellIs" dxfId="1116" priority="17" operator="lessThan">
      <formula>0.96</formula>
    </cfRule>
  </conditionalFormatting>
  <conditionalFormatting sqref="L131">
    <cfRule type="cellIs" dxfId="1115" priority="10" operator="greaterThan">
      <formula>0.99</formula>
    </cfRule>
    <cfRule type="cellIs" dxfId="1114" priority="11" operator="between">
      <formula>0.95</formula>
      <formula>1</formula>
    </cfRule>
  </conditionalFormatting>
  <conditionalFormatting sqref="L131">
    <cfRule type="cellIs" dxfId="1113" priority="9" operator="lessThan">
      <formula>0.96</formula>
    </cfRule>
  </conditionalFormatting>
  <conditionalFormatting sqref="L131">
    <cfRule type="cellIs" dxfId="1112" priority="4" operator="greaterThan">
      <formula>0.99</formula>
    </cfRule>
    <cfRule type="cellIs" dxfId="1111" priority="5" operator="between">
      <formula>0.95</formula>
      <formula>1</formula>
    </cfRule>
    <cfRule type="cellIs" dxfId="1110" priority="6" operator="lessThan">
      <formula>0.96</formula>
    </cfRule>
    <cfRule type="cellIs" dxfId="1109" priority="7" operator="greaterThan">
      <formula>0.99</formula>
    </cfRule>
    <cfRule type="cellIs" dxfId="1108" priority="8" operator="lessThan">
      <formula>0.96</formula>
    </cfRule>
  </conditionalFormatting>
  <conditionalFormatting sqref="L131">
    <cfRule type="cellIs" dxfId="1107" priority="3" operator="greaterThan">
      <formula>0.99</formula>
    </cfRule>
  </conditionalFormatting>
  <conditionalFormatting sqref="L118 L120">
    <cfRule type="top10" dxfId="1106" priority="2465" rank="10"/>
    <cfRule type="cellIs" dxfId="1105" priority="2466" operator="greaterThan">
      <formula>0.99</formula>
    </cfRule>
    <cfRule type="top10" dxfId="1104" priority="2467" rank="10"/>
    <cfRule type="cellIs" dxfId="1103" priority="2468" operator="lessThan">
      <formula>0.96</formula>
    </cfRule>
    <cfRule type="top10" dxfId="1102" priority="2469" percent="1" rank="99"/>
    <cfRule type="cellIs" dxfId="1101" priority="2470" operator="lessThan">
      <formula>0.96</formula>
    </cfRule>
  </conditionalFormatting>
  <conditionalFormatting sqref="L118 L120">
    <cfRule type="top10" dxfId="1100" priority="2471" rank="10"/>
  </conditionalFormatting>
  <conditionalFormatting sqref="L118 L120">
    <cfRule type="cellIs" dxfId="1099" priority="2472" operator="greaterThan">
      <formula>0.99</formula>
    </cfRule>
    <cfRule type="cellIs" dxfId="1098" priority="2473" operator="between">
      <formula>0.95</formula>
      <formula>1</formula>
    </cfRule>
    <cfRule type="cellIs" dxfId="1097" priority="2474" operator="lessThan">
      <formula>0.96</formula>
    </cfRule>
    <cfRule type="cellIs" dxfId="1096" priority="2475" operator="lessThan">
      <formula>0.96</formula>
    </cfRule>
    <cfRule type="top10" dxfId="1095" priority="2476" percent="1" rank="10"/>
  </conditionalFormatting>
  <conditionalFormatting sqref="L118 L120">
    <cfRule type="cellIs" dxfId="1094" priority="2477" operator="lessThan">
      <formula>1</formula>
    </cfRule>
    <cfRule type="cellIs" dxfId="1093" priority="2478" operator="between">
      <formula>0.95</formula>
      <formula>1</formula>
    </cfRule>
    <cfRule type="cellIs" dxfId="1092" priority="2479" operator="lessThan">
      <formula>0.96</formula>
    </cfRule>
    <cfRule type="cellIs" dxfId="1091" priority="2480" operator="between">
      <formula>0.95</formula>
      <formula>1</formula>
    </cfRule>
    <cfRule type="cellIs" dxfId="1090" priority="2481" operator="between">
      <formula>0.95</formula>
      <formula>1</formula>
    </cfRule>
    <cfRule type="top10" dxfId="1089" priority="2482" percent="1" rank="10"/>
    <cfRule type="top10" dxfId="1088" priority="2483" percent="1" rank="10"/>
    <cfRule type="cellIs" dxfId="1087" priority="2484" operator="lessThan">
      <formula>0.96</formula>
    </cfRule>
    <cfRule type="top10" dxfId="1086" priority="2485" percent="1" rank="10"/>
  </conditionalFormatting>
  <conditionalFormatting sqref="L118 L120">
    <cfRule type="top10" dxfId="1085" priority="2486" percent="1" rank="10"/>
    <cfRule type="cellIs" dxfId="1084" priority="2487" operator="lessThan">
      <formula>0.96</formula>
    </cfRule>
    <cfRule type="top10" dxfId="1083" priority="2488" percent="1" rank="10"/>
  </conditionalFormatting>
  <conditionalFormatting sqref="L118 L120">
    <cfRule type="top10" dxfId="1082" priority="2489" rank="10"/>
  </conditionalFormatting>
  <conditionalFormatting sqref="L118 L120">
    <cfRule type="top10" dxfId="1081" priority="2490" rank="10"/>
    <cfRule type="top10" dxfId="1080" priority="2491" rank="10"/>
    <cfRule type="top10" dxfId="1079" priority="2492" rank="10"/>
  </conditionalFormatting>
  <conditionalFormatting sqref="L118 L120">
    <cfRule type="cellIs" dxfId="1078" priority="2493" operator="between">
      <formula>0.95</formula>
      <formula>1</formula>
    </cfRule>
    <cfRule type="cellIs" dxfId="1077" priority="2494" operator="lessThan">
      <formula>0.96</formula>
    </cfRule>
    <cfRule type="cellIs" dxfId="1076" priority="2495" operator="between">
      <formula>0.95</formula>
      <formula>1</formula>
    </cfRule>
    <cfRule type="cellIs" dxfId="1075" priority="2496" operator="between">
      <formula>0.95</formula>
      <formula>1</formula>
    </cfRule>
    <cfRule type="top10" dxfId="1074" priority="2497" percent="1" rank="10"/>
    <cfRule type="top10" dxfId="1073" priority="2498" percent="1" rank="10"/>
    <cfRule type="cellIs" dxfId="1072" priority="2499" operator="lessThan">
      <formula>0.96</formula>
    </cfRule>
    <cfRule type="top10" dxfId="1071" priority="2500" percent="1" rank="10"/>
  </conditionalFormatting>
  <conditionalFormatting sqref="L118 L120">
    <cfRule type="top10" dxfId="1070" priority="2501" rank="10"/>
    <cfRule type="top10" dxfId="1069" priority="2502" rank="10"/>
    <cfRule type="cellIs" dxfId="1068" priority="2503" operator="lessThan">
      <formula>0.96</formula>
    </cfRule>
    <cfRule type="cellIs" dxfId="1067" priority="2504" operator="between">
      <formula>0.95</formula>
      <formula>1</formula>
    </cfRule>
    <cfRule type="cellIs" dxfId="1066" priority="2505" operator="between">
      <formula>0.95</formula>
      <formula>1</formula>
    </cfRule>
    <cfRule type="top10" dxfId="1065" priority="2506" percent="1" rank="10"/>
    <cfRule type="top10" dxfId="1064" priority="2507" percent="1" rank="10"/>
    <cfRule type="cellIs" dxfId="1063" priority="2508" operator="lessThan">
      <formula>0.96</formula>
    </cfRule>
    <cfRule type="top10" dxfId="1062" priority="2509" percent="1" rank="10"/>
  </conditionalFormatting>
  <conditionalFormatting sqref="L118 L120">
    <cfRule type="cellIs" dxfId="1061" priority="2510" operator="lessThan">
      <formula>0.96</formula>
    </cfRule>
    <cfRule type="cellIs" dxfId="1060" priority="2511" operator="between">
      <formula>0.95</formula>
      <formula>1</formula>
    </cfRule>
    <cfRule type="cellIs" dxfId="1059" priority="2512" operator="between">
      <formula>0.95</formula>
      <formula>1</formula>
    </cfRule>
    <cfRule type="top10" dxfId="1058" priority="2513" percent="1" rank="10"/>
    <cfRule type="top10" dxfId="1057" priority="2514" percent="1" rank="10"/>
    <cfRule type="cellIs" dxfId="1056" priority="2515" operator="lessThan">
      <formula>0.96</formula>
    </cfRule>
    <cfRule type="top10" dxfId="1055" priority="2516" percent="1" rank="10"/>
  </conditionalFormatting>
  <conditionalFormatting sqref="L118 L120">
    <cfRule type="top10" dxfId="1054" priority="2517" percent="1" rank="10"/>
    <cfRule type="top10" dxfId="1053" priority="2518" rank="10"/>
    <cfRule type="top10" dxfId="1052" priority="2519" percent="1" rank="10"/>
  </conditionalFormatting>
  <conditionalFormatting sqref="L118 L120">
    <cfRule type="top10" dxfId="1051" priority="2520" rank="10"/>
    <cfRule type="top10" dxfId="1050" priority="2521" rank="10"/>
  </conditionalFormatting>
  <conditionalFormatting sqref="L118 L120">
    <cfRule type="top10" dxfId="1049" priority="2522" rank="10"/>
    <cfRule type="top10" dxfId="1048" priority="2523" rank="10"/>
    <cfRule type="cellIs" dxfId="1047" priority="2524" operator="between">
      <formula>0.95</formula>
      <formula>1</formula>
    </cfRule>
    <cfRule type="cellIs" dxfId="1046" priority="2525" operator="lessThan">
      <formula>0.96</formula>
    </cfRule>
    <cfRule type="cellIs" dxfId="1045" priority="2526" operator="between">
      <formula>0.95</formula>
      <formula>1</formula>
    </cfRule>
    <cfRule type="cellIs" dxfId="1044" priority="2527" operator="between">
      <formula>0.95</formula>
      <formula>1</formula>
    </cfRule>
    <cfRule type="top10" dxfId="1043" priority="2528" percent="1" rank="10"/>
    <cfRule type="top10" dxfId="1042" priority="2529" percent="1" rank="10"/>
    <cfRule type="cellIs" dxfId="1041" priority="2530" operator="lessThan">
      <formula>0.96</formula>
    </cfRule>
    <cfRule type="top10" dxfId="1040" priority="2531" percent="1" rank="10"/>
  </conditionalFormatting>
  <conditionalFormatting sqref="L118 L120">
    <cfRule type="top10" dxfId="1039" priority="2532" rank="10"/>
    <cfRule type="cellIs" dxfId="1038" priority="2533" operator="lessThan">
      <formula>0.96</formula>
    </cfRule>
    <cfRule type="cellIs" dxfId="1037" priority="2534" operator="between">
      <formula>0.95</formula>
      <formula>1</formula>
    </cfRule>
    <cfRule type="cellIs" dxfId="1036" priority="2535" operator="between">
      <formula>0.95</formula>
      <formula>1</formula>
    </cfRule>
    <cfRule type="top10" dxfId="1035" priority="2536" percent="1" rank="10"/>
    <cfRule type="top10" dxfId="1034" priority="2537" percent="1" rank="10"/>
    <cfRule type="cellIs" dxfId="1033" priority="2538" operator="lessThan">
      <formula>0.96</formula>
    </cfRule>
    <cfRule type="top10" dxfId="1032" priority="2539" percent="1" rank="10"/>
  </conditionalFormatting>
  <conditionalFormatting sqref="L118 L120">
    <cfRule type="top10" dxfId="1031" priority="2540" rank="10"/>
    <cfRule type="cellIs" dxfId="1030" priority="2541" operator="lessThan">
      <formula>0.99</formula>
    </cfRule>
    <cfRule type="top10" dxfId="1029" priority="2542" rank="10"/>
    <cfRule type="cellIs" dxfId="1028" priority="2543" operator="greaterThan">
      <formula>0.99</formula>
    </cfRule>
    <cfRule type="top10" dxfId="1027" priority="2544" percent="1" rank="10"/>
    <cfRule type="top10" dxfId="1026" priority="2545" rank="10"/>
    <cfRule type="cellIs" dxfId="1025" priority="2546" operator="lessThan">
      <formula>0.96</formula>
    </cfRule>
    <cfRule type="cellIs" dxfId="1024" priority="2547" operator="between">
      <formula>0.95</formula>
      <formula>1</formula>
    </cfRule>
    <cfRule type="cellIs" dxfId="1023" priority="2548" operator="between">
      <formula>0.95</formula>
      <formula>1</formula>
    </cfRule>
    <cfRule type="top10" dxfId="1022" priority="2549" percent="1" rank="10"/>
    <cfRule type="top10" dxfId="1021" priority="2550" percent="1" rank="10"/>
    <cfRule type="cellIs" dxfId="1020" priority="2551" operator="lessThan">
      <formula>0.96</formula>
    </cfRule>
    <cfRule type="top10" dxfId="1019" priority="2552" percent="1" rank="10"/>
  </conditionalFormatting>
  <conditionalFormatting sqref="L118 L120">
    <cfRule type="top10" dxfId="1018" priority="2553" rank="10"/>
    <cfRule type="top10" dxfId="1017" priority="2554" rank="10"/>
    <cfRule type="cellIs" dxfId="1016" priority="2555" operator="lessThan">
      <formula>0.99</formula>
    </cfRule>
    <cfRule type="top10" dxfId="1015" priority="2556" rank="10"/>
    <cfRule type="cellIs" dxfId="1014" priority="2557" operator="greaterThan">
      <formula>0.99</formula>
    </cfRule>
    <cfRule type="top10" dxfId="1013" priority="2558" percent="1" rank="10"/>
    <cfRule type="top10" dxfId="1012" priority="2559" rank="10"/>
    <cfRule type="cellIs" dxfId="1011" priority="2560" operator="lessThan">
      <formula>0.96</formula>
    </cfRule>
    <cfRule type="cellIs" dxfId="1010" priority="2561" operator="between">
      <formula>0.95</formula>
      <formula>1</formula>
    </cfRule>
    <cfRule type="cellIs" dxfId="1009" priority="2562" operator="between">
      <formula>0.95</formula>
      <formula>1</formula>
    </cfRule>
    <cfRule type="top10" dxfId="1008" priority="2563" percent="1" rank="10"/>
    <cfRule type="top10" dxfId="1007" priority="2564" percent="1" rank="10"/>
    <cfRule type="cellIs" dxfId="1006" priority="2565" operator="lessThan">
      <formula>0.96</formula>
    </cfRule>
    <cfRule type="top10" dxfId="1005" priority="2566" percent="1" rank="10"/>
  </conditionalFormatting>
  <conditionalFormatting sqref="L118 L120">
    <cfRule type="cellIs" dxfId="1004" priority="2567" operator="between">
      <formula>0.95</formula>
      <formula>1</formula>
    </cfRule>
    <cfRule type="cellIs" dxfId="1003" priority="2568" operator="between">
      <formula>0.95</formula>
      <formula>1</formula>
    </cfRule>
    <cfRule type="top10" dxfId="1002" priority="2569" rank="10"/>
  </conditionalFormatting>
  <conditionalFormatting sqref="L118 L120">
    <cfRule type="cellIs" dxfId="1001" priority="2570" operator="between">
      <formula>0.95</formula>
      <formula>1</formula>
    </cfRule>
    <cfRule type="cellIs" dxfId="1000" priority="2571" operator="between">
      <formula>0.95</formula>
      <formula>1</formula>
    </cfRule>
    <cfRule type="cellIs" dxfId="999" priority="2572" operator="lessThan">
      <formula>0.96</formula>
    </cfRule>
    <cfRule type="cellIs" dxfId="998" priority="2573" operator="between">
      <formula>0.95</formula>
      <formula>1</formula>
    </cfRule>
    <cfRule type="cellIs" dxfId="997" priority="2574" operator="between">
      <formula>0.95</formula>
      <formula>1</formula>
    </cfRule>
    <cfRule type="top10" dxfId="996" priority="2575" percent="1" rank="10"/>
    <cfRule type="top10" dxfId="995" priority="2576" percent="1" rank="10"/>
    <cfRule type="cellIs" dxfId="994" priority="2577" operator="lessThan">
      <formula>0.96</formula>
    </cfRule>
    <cfRule type="top10" dxfId="993" priority="2578" percent="1" rank="10"/>
  </conditionalFormatting>
  <conditionalFormatting sqref="L118 L120">
    <cfRule type="top10" dxfId="992" priority="2579" rank="10"/>
    <cfRule type="top10" dxfId="991" priority="2580" rank="10"/>
    <cfRule type="top10" dxfId="990" priority="2581" rank="10"/>
    <cfRule type="cellIs" dxfId="989" priority="2582" operator="lessThan">
      <formula>0.96</formula>
    </cfRule>
    <cfRule type="cellIs" dxfId="988" priority="2583" operator="between">
      <formula>0.95</formula>
      <formula>1</formula>
    </cfRule>
    <cfRule type="cellIs" dxfId="987" priority="2584" operator="between">
      <formula>0.95</formula>
      <formula>1</formula>
    </cfRule>
    <cfRule type="top10" dxfId="986" priority="2585" percent="1" rank="10"/>
    <cfRule type="top10" dxfId="985" priority="2586" percent="1" rank="10"/>
    <cfRule type="cellIs" dxfId="984" priority="2587" operator="lessThan">
      <formula>0.96</formula>
    </cfRule>
    <cfRule type="top10" dxfId="983" priority="2588" percent="1" rank="10"/>
  </conditionalFormatting>
  <conditionalFormatting sqref="L118 L120">
    <cfRule type="top10" dxfId="982" priority="2589" percent="1" rank="10"/>
    <cfRule type="top10" dxfId="981" priority="2590" rank="10"/>
    <cfRule type="top10" dxfId="980" priority="2591" rank="10"/>
    <cfRule type="cellIs" dxfId="979" priority="2592" operator="lessThan">
      <formula>0.99</formula>
    </cfRule>
    <cfRule type="top10" dxfId="978" priority="2593" rank="10"/>
    <cfRule type="cellIs" dxfId="977" priority="2594" operator="greaterThan">
      <formula>0.99</formula>
    </cfRule>
    <cfRule type="top10" dxfId="976" priority="2595" percent="1" rank="10"/>
    <cfRule type="top10" dxfId="975" priority="2596" rank="10"/>
    <cfRule type="cellIs" dxfId="974" priority="2597" operator="lessThan">
      <formula>0.96</formula>
    </cfRule>
    <cfRule type="cellIs" dxfId="973" priority="2598" operator="between">
      <formula>0.95</formula>
      <formula>1</formula>
    </cfRule>
    <cfRule type="cellIs" dxfId="972" priority="2599" operator="between">
      <formula>0.95</formula>
      <formula>1</formula>
    </cfRule>
    <cfRule type="top10" dxfId="971" priority="2600" percent="1" rank="10"/>
    <cfRule type="top10" dxfId="970" priority="2601" percent="1" rank="10"/>
    <cfRule type="cellIs" dxfId="969" priority="2602" operator="lessThan">
      <formula>0.96</formula>
    </cfRule>
    <cfRule type="top10" dxfId="968" priority="2603" percent="1" rank="10"/>
  </conditionalFormatting>
  <conditionalFormatting sqref="L118 L120">
    <cfRule type="top10" dxfId="967" priority="2604" percent="1" rank="10"/>
  </conditionalFormatting>
  <conditionalFormatting sqref="L118 L120">
    <cfRule type="top10" dxfId="966" priority="2605" rank="10"/>
    <cfRule type="top10" dxfId="965" priority="2606" percent="1" rank="10"/>
  </conditionalFormatting>
  <conditionalFormatting sqref="L118 L120">
    <cfRule type="top10" dxfId="964" priority="2607" percent="1" rank="10"/>
    <cfRule type="cellIs" dxfId="963" priority="2608" operator="lessThan">
      <formula>0.96</formula>
    </cfRule>
    <cfRule type="top10" dxfId="962" priority="2609" rank="10"/>
    <cfRule type="top10" dxfId="961" priority="2610" percent="1" rank="10"/>
  </conditionalFormatting>
  <conditionalFormatting sqref="L118 L120">
    <cfRule type="top10" dxfId="960" priority="2611" percent="1" rank="10"/>
    <cfRule type="cellIs" dxfId="959" priority="2612" operator="between">
      <formula>0.95</formula>
      <formula>1</formula>
    </cfRule>
    <cfRule type="top10" dxfId="958" priority="2613" percent="1" rank="10"/>
    <cfRule type="cellIs" dxfId="957" priority="2614" operator="lessThan">
      <formula>0.96</formula>
    </cfRule>
    <cfRule type="top10" dxfId="956" priority="2615" rank="10"/>
    <cfRule type="top10" dxfId="955" priority="2616" percent="1" rank="10"/>
  </conditionalFormatting>
  <conditionalFormatting sqref="L118 L120">
    <cfRule type="cellIs" dxfId="954" priority="2617" operator="between">
      <formula>0.95</formula>
      <formula>1</formula>
    </cfRule>
    <cfRule type="top10" dxfId="953" priority="2618" percent="1" rank="10"/>
    <cfRule type="cellIs" dxfId="952" priority="2619" operator="lessThan">
      <formula>0.96</formula>
    </cfRule>
    <cfRule type="top10" dxfId="951" priority="2620" rank="10"/>
    <cfRule type="top10" dxfId="950" priority="2621" percent="1" rank="10"/>
  </conditionalFormatting>
  <conditionalFormatting sqref="L118 L120">
    <cfRule type="top10" dxfId="949" priority="2622" percent="1" rank="10"/>
    <cfRule type="top10" dxfId="948" priority="2623" percent="1" rank="10"/>
    <cfRule type="cellIs" dxfId="947" priority="2624" operator="between">
      <formula>0.95</formula>
      <formula>1</formula>
    </cfRule>
    <cfRule type="top10" dxfId="946" priority="2625" rank="10"/>
    <cfRule type="top10" dxfId="945" priority="2626" rank="10"/>
    <cfRule type="cellIs" dxfId="944" priority="2627" operator="lessThan">
      <formula>0.99</formula>
    </cfRule>
    <cfRule type="top10" dxfId="943" priority="2628" rank="10"/>
    <cfRule type="cellIs" dxfId="942" priority="2629" operator="greaterThan">
      <formula>0.99</formula>
    </cfRule>
    <cfRule type="top10" dxfId="941" priority="2630" percent="1" rank="10"/>
    <cfRule type="top10" dxfId="940" priority="2631" rank="10"/>
    <cfRule type="cellIs" dxfId="939" priority="2632" operator="lessThan">
      <formula>0.96</formula>
    </cfRule>
    <cfRule type="cellIs" dxfId="938" priority="2633" operator="between">
      <formula>0.95</formula>
      <formula>1</formula>
    </cfRule>
    <cfRule type="cellIs" dxfId="937" priority="2634" operator="between">
      <formula>0.95</formula>
      <formula>1</formula>
    </cfRule>
    <cfRule type="top10" dxfId="936" priority="2635" percent="1" rank="10"/>
    <cfRule type="top10" dxfId="935" priority="2636" percent="1" rank="10"/>
    <cfRule type="cellIs" dxfId="934" priority="2637" operator="lessThan">
      <formula>0.96</formula>
    </cfRule>
    <cfRule type="top10" dxfId="933" priority="2638" percent="1" rank="10"/>
  </conditionalFormatting>
  <conditionalFormatting sqref="L118 L120">
    <cfRule type="top10" dxfId="932" priority="2639" percent="1" rank="10"/>
    <cfRule type="top10" dxfId="931" priority="2640" percent="1" rank="10"/>
  </conditionalFormatting>
  <conditionalFormatting sqref="L118 L120">
    <cfRule type="cellIs" dxfId="930" priority="2641" operator="between">
      <formula>0.95</formula>
      <formula>1</formula>
    </cfRule>
    <cfRule type="cellIs" dxfId="929" priority="2642" operator="between">
      <formula>0.95</formula>
      <formula>1</formula>
    </cfRule>
    <cfRule type="top10" dxfId="928" priority="2643" percent="1" rank="10"/>
    <cfRule type="cellIs" dxfId="927" priority="2644" operator="lessThan">
      <formula>0.96</formula>
    </cfRule>
    <cfRule type="top10" dxfId="926" priority="2645" rank="10"/>
    <cfRule type="top10" dxfId="925" priority="2646" percent="1" rank="10"/>
  </conditionalFormatting>
  <conditionalFormatting sqref="L118 L120">
    <cfRule type="top10" dxfId="924" priority="2647" percent="1" rank="10"/>
    <cfRule type="cellIs" dxfId="923" priority="2648" operator="greaterThan">
      <formula>0.99</formula>
    </cfRule>
    <cfRule type="top10" dxfId="922" priority="2649" rank="10"/>
    <cfRule type="top10" dxfId="921" priority="2650" rank="10"/>
    <cfRule type="cellIs" dxfId="920" priority="2651" operator="lessThan">
      <formula>0.99</formula>
    </cfRule>
    <cfRule type="top10" dxfId="919" priority="2652" rank="10"/>
    <cfRule type="cellIs" dxfId="918" priority="2653" operator="greaterThan">
      <formula>0.99</formula>
    </cfRule>
    <cfRule type="top10" dxfId="917" priority="2654" percent="1" rank="10"/>
    <cfRule type="top10" dxfId="916" priority="2655" rank="10"/>
    <cfRule type="cellIs" dxfId="915" priority="2656" operator="lessThan">
      <formula>0.96</formula>
    </cfRule>
    <cfRule type="cellIs" dxfId="914" priority="2657" operator="between">
      <formula>0.95</formula>
      <formula>1</formula>
    </cfRule>
    <cfRule type="cellIs" dxfId="913" priority="2658" operator="between">
      <formula>0.95</formula>
      <formula>1</formula>
    </cfRule>
    <cfRule type="top10" dxfId="912" priority="2659" percent="1" rank="10"/>
    <cfRule type="top10" dxfId="911" priority="2660" percent="1" rank="10"/>
    <cfRule type="cellIs" dxfId="910" priority="2661" operator="lessThan">
      <formula>0.96</formula>
    </cfRule>
    <cfRule type="top10" dxfId="909" priority="2662" percent="1" rank="10"/>
  </conditionalFormatting>
  <conditionalFormatting sqref="L118 L120">
    <cfRule type="top10" dxfId="908" priority="2663" percent="1" rank="10"/>
    <cfRule type="cellIs" dxfId="907" priority="2664" operator="between">
      <formula>0.95</formula>
      <formula>1</formula>
    </cfRule>
    <cfRule type="top10" dxfId="906" priority="2665" rank="10"/>
    <cfRule type="top10" dxfId="905" priority="2666" rank="10"/>
    <cfRule type="cellIs" dxfId="904" priority="2667" operator="lessThan">
      <formula>0.99</formula>
    </cfRule>
    <cfRule type="top10" dxfId="903" priority="2668" rank="10"/>
    <cfRule type="cellIs" dxfId="902" priority="2669" operator="greaterThan">
      <formula>0.99</formula>
    </cfRule>
    <cfRule type="top10" dxfId="901" priority="2670" percent="1" rank="10"/>
    <cfRule type="top10" dxfId="900" priority="2671" rank="10"/>
    <cfRule type="cellIs" dxfId="899" priority="2672" operator="lessThan">
      <formula>0.96</formula>
    </cfRule>
    <cfRule type="cellIs" dxfId="898" priority="2673" operator="between">
      <formula>0.95</formula>
      <formula>1</formula>
    </cfRule>
    <cfRule type="cellIs" dxfId="897" priority="2674" operator="between">
      <formula>0.95</formula>
      <formula>1</formula>
    </cfRule>
    <cfRule type="top10" dxfId="896" priority="2675" percent="1" rank="10"/>
    <cfRule type="top10" dxfId="895" priority="2676" percent="1" rank="10"/>
    <cfRule type="cellIs" dxfId="894" priority="2677" operator="lessThan">
      <formula>0.96</formula>
    </cfRule>
    <cfRule type="top10" dxfId="893" priority="2678" percent="1" rank="10"/>
  </conditionalFormatting>
  <conditionalFormatting sqref="L111:L112">
    <cfRule type="top10" dxfId="892" priority="2679" rank="10"/>
    <cfRule type="cellIs" dxfId="891" priority="2680" operator="greaterThan">
      <formula>0.99</formula>
    </cfRule>
    <cfRule type="top10" dxfId="890" priority="2681" rank="10"/>
    <cfRule type="cellIs" dxfId="889" priority="2682" operator="lessThan">
      <formula>0.96</formula>
    </cfRule>
    <cfRule type="top10" dxfId="888" priority="2683" percent="1" rank="99"/>
    <cfRule type="cellIs" dxfId="887" priority="2684" operator="lessThan">
      <formula>0.96</formula>
    </cfRule>
  </conditionalFormatting>
  <conditionalFormatting sqref="L111:L112">
    <cfRule type="top10" dxfId="886" priority="2685" rank="10"/>
  </conditionalFormatting>
  <conditionalFormatting sqref="L111:L112">
    <cfRule type="cellIs" dxfId="885" priority="2686" operator="greaterThan">
      <formula>0.99</formula>
    </cfRule>
    <cfRule type="cellIs" dxfId="884" priority="2687" operator="between">
      <formula>0.95</formula>
      <formula>1</formula>
    </cfRule>
    <cfRule type="cellIs" dxfId="883" priority="2688" operator="lessThan">
      <formula>0.96</formula>
    </cfRule>
    <cfRule type="cellIs" dxfId="882" priority="2689" operator="lessThan">
      <formula>0.96</formula>
    </cfRule>
    <cfRule type="top10" dxfId="881" priority="2690" percent="1" rank="10"/>
  </conditionalFormatting>
  <conditionalFormatting sqref="L111:L112">
    <cfRule type="cellIs" dxfId="880" priority="2691" operator="lessThan">
      <formula>1</formula>
    </cfRule>
    <cfRule type="cellIs" dxfId="879" priority="2692" operator="between">
      <formula>0.95</formula>
      <formula>1</formula>
    </cfRule>
    <cfRule type="cellIs" dxfId="878" priority="2693" operator="lessThan">
      <formula>0.96</formula>
    </cfRule>
    <cfRule type="cellIs" dxfId="877" priority="2694" operator="between">
      <formula>0.95</formula>
      <formula>1</formula>
    </cfRule>
    <cfRule type="cellIs" dxfId="876" priority="2695" operator="between">
      <formula>0.95</formula>
      <formula>1</formula>
    </cfRule>
    <cfRule type="top10" dxfId="875" priority="2696" percent="1" rank="10"/>
    <cfRule type="top10" dxfId="874" priority="2697" percent="1" rank="10"/>
    <cfRule type="cellIs" dxfId="873" priority="2698" operator="lessThan">
      <formula>0.96</formula>
    </cfRule>
    <cfRule type="top10" dxfId="872" priority="2699" percent="1" rank="10"/>
  </conditionalFormatting>
  <conditionalFormatting sqref="L111:L112">
    <cfRule type="top10" dxfId="871" priority="2700" percent="1" rank="10"/>
    <cfRule type="cellIs" dxfId="870" priority="2701" operator="lessThan">
      <formula>0.96</formula>
    </cfRule>
    <cfRule type="top10" dxfId="869" priority="2702" percent="1" rank="10"/>
  </conditionalFormatting>
  <conditionalFormatting sqref="L111:L112">
    <cfRule type="top10" dxfId="868" priority="2703" rank="10"/>
  </conditionalFormatting>
  <conditionalFormatting sqref="L111:L112">
    <cfRule type="top10" dxfId="867" priority="2704" rank="10"/>
    <cfRule type="top10" dxfId="866" priority="2705" rank="10"/>
    <cfRule type="top10" dxfId="865" priority="2706" rank="10"/>
  </conditionalFormatting>
  <conditionalFormatting sqref="L111:L112">
    <cfRule type="cellIs" dxfId="864" priority="2707" operator="between">
      <formula>0.95</formula>
      <formula>1</formula>
    </cfRule>
    <cfRule type="cellIs" dxfId="863" priority="2708" operator="lessThan">
      <formula>0.96</formula>
    </cfRule>
    <cfRule type="cellIs" dxfId="862" priority="2709" operator="between">
      <formula>0.95</formula>
      <formula>1</formula>
    </cfRule>
    <cfRule type="cellIs" dxfId="861" priority="2710" operator="between">
      <formula>0.95</formula>
      <formula>1</formula>
    </cfRule>
    <cfRule type="top10" dxfId="860" priority="2711" percent="1" rank="10"/>
    <cfRule type="top10" dxfId="859" priority="2712" percent="1" rank="10"/>
    <cfRule type="cellIs" dxfId="858" priority="2713" operator="lessThan">
      <formula>0.96</formula>
    </cfRule>
    <cfRule type="top10" dxfId="857" priority="2714" percent="1" rank="10"/>
  </conditionalFormatting>
  <conditionalFormatting sqref="L111:L112">
    <cfRule type="top10" dxfId="856" priority="2715" rank="10"/>
    <cfRule type="top10" dxfId="855" priority="2716" rank="10"/>
    <cfRule type="cellIs" dxfId="854" priority="2717" operator="lessThan">
      <formula>0.96</formula>
    </cfRule>
    <cfRule type="cellIs" dxfId="853" priority="2718" operator="between">
      <formula>0.95</formula>
      <formula>1</formula>
    </cfRule>
    <cfRule type="cellIs" dxfId="852" priority="2719" operator="between">
      <formula>0.95</formula>
      <formula>1</formula>
    </cfRule>
    <cfRule type="top10" dxfId="851" priority="2720" percent="1" rank="10"/>
    <cfRule type="top10" dxfId="850" priority="2721" percent="1" rank="10"/>
    <cfRule type="cellIs" dxfId="849" priority="2722" operator="lessThan">
      <formula>0.96</formula>
    </cfRule>
    <cfRule type="top10" dxfId="848" priority="2723" percent="1" rank="10"/>
  </conditionalFormatting>
  <conditionalFormatting sqref="L111:L112">
    <cfRule type="cellIs" dxfId="847" priority="2724" operator="lessThan">
      <formula>0.96</formula>
    </cfRule>
    <cfRule type="cellIs" dxfId="846" priority="2725" operator="between">
      <formula>0.95</formula>
      <formula>1</formula>
    </cfRule>
    <cfRule type="cellIs" dxfId="845" priority="2726" operator="between">
      <formula>0.95</formula>
      <formula>1</formula>
    </cfRule>
    <cfRule type="top10" dxfId="844" priority="2727" percent="1" rank="10"/>
    <cfRule type="top10" dxfId="843" priority="2728" percent="1" rank="10"/>
    <cfRule type="cellIs" dxfId="842" priority="2729" operator="lessThan">
      <formula>0.96</formula>
    </cfRule>
    <cfRule type="top10" dxfId="841" priority="2730" percent="1" rank="10"/>
  </conditionalFormatting>
  <conditionalFormatting sqref="L111:L112">
    <cfRule type="top10" dxfId="840" priority="2731" percent="1" rank="10"/>
    <cfRule type="top10" dxfId="839" priority="2732" rank="10"/>
    <cfRule type="top10" dxfId="838" priority="2733" percent="1" rank="10"/>
  </conditionalFormatting>
  <conditionalFormatting sqref="L111:L112">
    <cfRule type="top10" dxfId="837" priority="2734" rank="10"/>
    <cfRule type="top10" dxfId="836" priority="2735" rank="10"/>
  </conditionalFormatting>
  <conditionalFormatting sqref="L111:L112">
    <cfRule type="top10" dxfId="835" priority="2736" rank="10"/>
    <cfRule type="top10" dxfId="834" priority="2737" rank="10"/>
    <cfRule type="cellIs" dxfId="833" priority="2738" operator="between">
      <formula>0.95</formula>
      <formula>1</formula>
    </cfRule>
    <cfRule type="cellIs" dxfId="832" priority="2739" operator="lessThan">
      <formula>0.96</formula>
    </cfRule>
    <cfRule type="cellIs" dxfId="831" priority="2740" operator="between">
      <formula>0.95</formula>
      <formula>1</formula>
    </cfRule>
    <cfRule type="cellIs" dxfId="830" priority="2741" operator="between">
      <formula>0.95</formula>
      <formula>1</formula>
    </cfRule>
    <cfRule type="top10" dxfId="829" priority="2742" percent="1" rank="10"/>
    <cfRule type="top10" dxfId="828" priority="2743" percent="1" rank="10"/>
    <cfRule type="cellIs" dxfId="827" priority="2744" operator="lessThan">
      <formula>0.96</formula>
    </cfRule>
    <cfRule type="top10" dxfId="826" priority="2745" percent="1" rank="10"/>
  </conditionalFormatting>
  <conditionalFormatting sqref="L111:L112">
    <cfRule type="top10" dxfId="825" priority="2746" rank="10"/>
    <cfRule type="cellIs" dxfId="824" priority="2747" operator="lessThan">
      <formula>0.96</formula>
    </cfRule>
    <cfRule type="cellIs" dxfId="823" priority="2748" operator="between">
      <formula>0.95</formula>
      <formula>1</formula>
    </cfRule>
    <cfRule type="cellIs" dxfId="822" priority="2749" operator="between">
      <formula>0.95</formula>
      <formula>1</formula>
    </cfRule>
    <cfRule type="top10" dxfId="821" priority="2750" percent="1" rank="10"/>
    <cfRule type="top10" dxfId="820" priority="2751" percent="1" rank="10"/>
    <cfRule type="cellIs" dxfId="819" priority="2752" operator="lessThan">
      <formula>0.96</formula>
    </cfRule>
    <cfRule type="top10" dxfId="818" priority="2753" percent="1" rank="10"/>
  </conditionalFormatting>
  <conditionalFormatting sqref="L111:L112">
    <cfRule type="top10" dxfId="817" priority="2754" rank="10"/>
    <cfRule type="cellIs" dxfId="816" priority="2755" operator="lessThan">
      <formula>0.99</formula>
    </cfRule>
    <cfRule type="top10" dxfId="815" priority="2756" rank="10"/>
    <cfRule type="cellIs" dxfId="814" priority="2757" operator="greaterThan">
      <formula>0.99</formula>
    </cfRule>
    <cfRule type="top10" dxfId="813" priority="2758" percent="1" rank="10"/>
    <cfRule type="top10" dxfId="812" priority="2759" rank="10"/>
    <cfRule type="cellIs" dxfId="811" priority="2760" operator="lessThan">
      <formula>0.96</formula>
    </cfRule>
    <cfRule type="cellIs" dxfId="810" priority="2761" operator="between">
      <formula>0.95</formula>
      <formula>1</formula>
    </cfRule>
    <cfRule type="cellIs" dxfId="809" priority="2762" operator="between">
      <formula>0.95</formula>
      <formula>1</formula>
    </cfRule>
    <cfRule type="top10" dxfId="808" priority="2763" percent="1" rank="10"/>
    <cfRule type="top10" dxfId="807" priority="2764" percent="1" rank="10"/>
    <cfRule type="cellIs" dxfId="806" priority="2765" operator="lessThan">
      <formula>0.96</formula>
    </cfRule>
    <cfRule type="top10" dxfId="805" priority="2766" percent="1" rank="10"/>
  </conditionalFormatting>
  <conditionalFormatting sqref="L111:L112">
    <cfRule type="top10" dxfId="804" priority="2767" rank="10"/>
    <cfRule type="top10" dxfId="803" priority="2768" rank="10"/>
    <cfRule type="cellIs" dxfId="802" priority="2769" operator="lessThan">
      <formula>0.99</formula>
    </cfRule>
    <cfRule type="top10" dxfId="801" priority="2770" rank="10"/>
    <cfRule type="cellIs" dxfId="800" priority="2771" operator="greaterThan">
      <formula>0.99</formula>
    </cfRule>
    <cfRule type="top10" dxfId="799" priority="2772" percent="1" rank="10"/>
    <cfRule type="top10" dxfId="798" priority="2773" rank="10"/>
    <cfRule type="cellIs" dxfId="797" priority="2774" operator="lessThan">
      <formula>0.96</formula>
    </cfRule>
    <cfRule type="cellIs" dxfId="796" priority="2775" operator="between">
      <formula>0.95</formula>
      <formula>1</formula>
    </cfRule>
    <cfRule type="cellIs" dxfId="795" priority="2776" operator="between">
      <formula>0.95</formula>
      <formula>1</formula>
    </cfRule>
    <cfRule type="top10" dxfId="794" priority="2777" percent="1" rank="10"/>
    <cfRule type="top10" dxfId="793" priority="2778" percent="1" rank="10"/>
    <cfRule type="cellIs" dxfId="792" priority="2779" operator="lessThan">
      <formula>0.96</formula>
    </cfRule>
    <cfRule type="top10" dxfId="791" priority="2780" percent="1" rank="10"/>
  </conditionalFormatting>
  <conditionalFormatting sqref="L111:L112">
    <cfRule type="cellIs" dxfId="790" priority="2781" operator="between">
      <formula>0.95</formula>
      <formula>1</formula>
    </cfRule>
    <cfRule type="cellIs" dxfId="789" priority="2782" operator="between">
      <formula>0.95</formula>
      <formula>1</formula>
    </cfRule>
    <cfRule type="top10" dxfId="788" priority="2783" rank="10"/>
  </conditionalFormatting>
  <conditionalFormatting sqref="L111:L112">
    <cfRule type="cellIs" dxfId="787" priority="2784" operator="between">
      <formula>0.95</formula>
      <formula>1</formula>
    </cfRule>
    <cfRule type="cellIs" dxfId="786" priority="2785" operator="between">
      <formula>0.95</formula>
      <formula>1</formula>
    </cfRule>
    <cfRule type="cellIs" dxfId="785" priority="2786" operator="lessThan">
      <formula>0.96</formula>
    </cfRule>
    <cfRule type="cellIs" dxfId="784" priority="2787" operator="between">
      <formula>0.95</formula>
      <formula>1</formula>
    </cfRule>
    <cfRule type="cellIs" dxfId="783" priority="2788" operator="between">
      <formula>0.95</formula>
      <formula>1</formula>
    </cfRule>
    <cfRule type="top10" dxfId="782" priority="2789" percent="1" rank="10"/>
    <cfRule type="top10" dxfId="781" priority="2790" percent="1" rank="10"/>
    <cfRule type="cellIs" dxfId="780" priority="2791" operator="lessThan">
      <formula>0.96</formula>
    </cfRule>
    <cfRule type="top10" dxfId="779" priority="2792" percent="1" rank="10"/>
  </conditionalFormatting>
  <conditionalFormatting sqref="L111:L112">
    <cfRule type="top10" dxfId="778" priority="2793" rank="10"/>
    <cfRule type="top10" dxfId="777" priority="2794" rank="10"/>
    <cfRule type="top10" dxfId="776" priority="2795" rank="10"/>
    <cfRule type="cellIs" dxfId="775" priority="2796" operator="lessThan">
      <formula>0.96</formula>
    </cfRule>
    <cfRule type="cellIs" dxfId="774" priority="2797" operator="between">
      <formula>0.95</formula>
      <formula>1</formula>
    </cfRule>
    <cfRule type="cellIs" dxfId="773" priority="2798" operator="between">
      <formula>0.95</formula>
      <formula>1</formula>
    </cfRule>
    <cfRule type="top10" dxfId="772" priority="2799" percent="1" rank="10"/>
    <cfRule type="top10" dxfId="771" priority="2800" percent="1" rank="10"/>
    <cfRule type="cellIs" dxfId="770" priority="2801" operator="lessThan">
      <formula>0.96</formula>
    </cfRule>
    <cfRule type="top10" dxfId="769" priority="2802" percent="1" rank="10"/>
  </conditionalFormatting>
  <conditionalFormatting sqref="L111:L112">
    <cfRule type="top10" dxfId="768" priority="2803" percent="1" rank="10"/>
    <cfRule type="top10" dxfId="767" priority="2804" rank="10"/>
    <cfRule type="top10" dxfId="766" priority="2805" rank="10"/>
    <cfRule type="cellIs" dxfId="765" priority="2806" operator="lessThan">
      <formula>0.99</formula>
    </cfRule>
    <cfRule type="top10" dxfId="764" priority="2807" rank="10"/>
    <cfRule type="cellIs" dxfId="763" priority="2808" operator="greaterThan">
      <formula>0.99</formula>
    </cfRule>
    <cfRule type="top10" dxfId="762" priority="2809" percent="1" rank="10"/>
    <cfRule type="top10" dxfId="761" priority="2810" rank="10"/>
    <cfRule type="cellIs" dxfId="760" priority="2811" operator="lessThan">
      <formula>0.96</formula>
    </cfRule>
    <cfRule type="cellIs" dxfId="759" priority="2812" operator="between">
      <formula>0.95</formula>
      <formula>1</formula>
    </cfRule>
    <cfRule type="cellIs" dxfId="758" priority="2813" operator="between">
      <formula>0.95</formula>
      <formula>1</formula>
    </cfRule>
    <cfRule type="top10" dxfId="757" priority="2814" percent="1" rank="10"/>
    <cfRule type="top10" dxfId="756" priority="2815" percent="1" rank="10"/>
    <cfRule type="cellIs" dxfId="755" priority="2816" operator="lessThan">
      <formula>0.96</formula>
    </cfRule>
    <cfRule type="top10" dxfId="754" priority="2817" percent="1" rank="10"/>
  </conditionalFormatting>
  <conditionalFormatting sqref="L111:L112">
    <cfRule type="top10" dxfId="753" priority="2818" percent="1" rank="10"/>
  </conditionalFormatting>
  <conditionalFormatting sqref="L111:L112">
    <cfRule type="top10" dxfId="752" priority="2819" rank="10"/>
    <cfRule type="top10" dxfId="751" priority="2820" percent="1" rank="10"/>
  </conditionalFormatting>
  <conditionalFormatting sqref="L111:L112">
    <cfRule type="top10" dxfId="750" priority="2821" percent="1" rank="10"/>
    <cfRule type="cellIs" dxfId="749" priority="2822" operator="lessThan">
      <formula>0.96</formula>
    </cfRule>
    <cfRule type="top10" dxfId="748" priority="2823" rank="10"/>
    <cfRule type="top10" dxfId="747" priority="2824" percent="1" rank="10"/>
  </conditionalFormatting>
  <conditionalFormatting sqref="L111:L112">
    <cfRule type="top10" dxfId="746" priority="2825" percent="1" rank="10"/>
    <cfRule type="cellIs" dxfId="745" priority="2826" operator="between">
      <formula>0.95</formula>
      <formula>1</formula>
    </cfRule>
    <cfRule type="top10" dxfId="744" priority="2827" percent="1" rank="10"/>
    <cfRule type="cellIs" dxfId="743" priority="2828" operator="lessThan">
      <formula>0.96</formula>
    </cfRule>
    <cfRule type="top10" dxfId="742" priority="2829" rank="10"/>
    <cfRule type="top10" dxfId="741" priority="2830" percent="1" rank="10"/>
  </conditionalFormatting>
  <conditionalFormatting sqref="L111:L112">
    <cfRule type="cellIs" dxfId="740" priority="2831" operator="between">
      <formula>0.95</formula>
      <formula>1</formula>
    </cfRule>
    <cfRule type="top10" dxfId="739" priority="2832" percent="1" rank="10"/>
    <cfRule type="cellIs" dxfId="738" priority="2833" operator="lessThan">
      <formula>0.96</formula>
    </cfRule>
    <cfRule type="top10" dxfId="737" priority="2834" rank="10"/>
    <cfRule type="top10" dxfId="736" priority="2835" percent="1" rank="10"/>
  </conditionalFormatting>
  <conditionalFormatting sqref="L111:L112">
    <cfRule type="top10" dxfId="735" priority="2836" percent="1" rank="10"/>
    <cfRule type="top10" dxfId="734" priority="2837" percent="1" rank="10"/>
    <cfRule type="cellIs" dxfId="733" priority="2838" operator="between">
      <formula>0.95</formula>
      <formula>1</formula>
    </cfRule>
    <cfRule type="top10" dxfId="732" priority="2839" rank="10"/>
    <cfRule type="top10" dxfId="731" priority="2840" rank="10"/>
    <cfRule type="cellIs" dxfId="730" priority="2841" operator="lessThan">
      <formula>0.99</formula>
    </cfRule>
    <cfRule type="top10" dxfId="729" priority="2842" rank="10"/>
    <cfRule type="cellIs" dxfId="728" priority="2843" operator="greaterThan">
      <formula>0.99</formula>
    </cfRule>
    <cfRule type="top10" dxfId="727" priority="2844" percent="1" rank="10"/>
    <cfRule type="top10" dxfId="726" priority="2845" rank="10"/>
    <cfRule type="cellIs" dxfId="725" priority="2846" operator="lessThan">
      <formula>0.96</formula>
    </cfRule>
    <cfRule type="cellIs" dxfId="724" priority="2847" operator="between">
      <formula>0.95</formula>
      <formula>1</formula>
    </cfRule>
    <cfRule type="cellIs" dxfId="723" priority="2848" operator="between">
      <formula>0.95</formula>
      <formula>1</formula>
    </cfRule>
    <cfRule type="top10" dxfId="722" priority="2849" percent="1" rank="10"/>
    <cfRule type="top10" dxfId="721" priority="2850" percent="1" rank="10"/>
    <cfRule type="cellIs" dxfId="720" priority="2851" operator="lessThan">
      <formula>0.96</formula>
    </cfRule>
    <cfRule type="top10" dxfId="719" priority="2852" percent="1" rank="10"/>
  </conditionalFormatting>
  <conditionalFormatting sqref="L111:L112">
    <cfRule type="top10" dxfId="718" priority="2853" percent="1" rank="10"/>
    <cfRule type="top10" dxfId="717" priority="2854" percent="1" rank="10"/>
  </conditionalFormatting>
  <conditionalFormatting sqref="L111:L112">
    <cfRule type="cellIs" dxfId="716" priority="2855" operator="between">
      <formula>0.95</formula>
      <formula>1</formula>
    </cfRule>
    <cfRule type="cellIs" dxfId="715" priority="2856" operator="between">
      <formula>0.95</formula>
      <formula>1</formula>
    </cfRule>
    <cfRule type="top10" dxfId="714" priority="2857" percent="1" rank="10"/>
    <cfRule type="cellIs" dxfId="713" priority="2858" operator="lessThan">
      <formula>0.96</formula>
    </cfRule>
    <cfRule type="top10" dxfId="712" priority="2859" rank="10"/>
    <cfRule type="top10" dxfId="711" priority="2860" percent="1" rank="10"/>
  </conditionalFormatting>
  <conditionalFormatting sqref="L111:L112">
    <cfRule type="top10" dxfId="710" priority="2861" percent="1" rank="10"/>
    <cfRule type="cellIs" dxfId="709" priority="2862" operator="greaterThan">
      <formula>0.99</formula>
    </cfRule>
    <cfRule type="top10" dxfId="708" priority="2863" rank="10"/>
    <cfRule type="top10" dxfId="707" priority="2864" rank="10"/>
    <cfRule type="cellIs" dxfId="706" priority="2865" operator="lessThan">
      <formula>0.99</formula>
    </cfRule>
    <cfRule type="top10" dxfId="705" priority="2866" rank="10"/>
    <cfRule type="cellIs" dxfId="704" priority="2867" operator="greaterThan">
      <formula>0.99</formula>
    </cfRule>
    <cfRule type="top10" dxfId="703" priority="2868" percent="1" rank="10"/>
    <cfRule type="top10" dxfId="702" priority="2869" rank="10"/>
    <cfRule type="cellIs" dxfId="701" priority="2870" operator="lessThan">
      <formula>0.96</formula>
    </cfRule>
    <cfRule type="cellIs" dxfId="700" priority="2871" operator="between">
      <formula>0.95</formula>
      <formula>1</formula>
    </cfRule>
    <cfRule type="cellIs" dxfId="699" priority="2872" operator="between">
      <formula>0.95</formula>
      <formula>1</formula>
    </cfRule>
    <cfRule type="top10" dxfId="698" priority="2873" percent="1" rank="10"/>
    <cfRule type="top10" dxfId="697" priority="2874" percent="1" rank="10"/>
    <cfRule type="cellIs" dxfId="696" priority="2875" operator="lessThan">
      <formula>0.96</formula>
    </cfRule>
    <cfRule type="top10" dxfId="695" priority="2876" percent="1" rank="10"/>
  </conditionalFormatting>
  <conditionalFormatting sqref="L111:L112">
    <cfRule type="top10" dxfId="694" priority="2877" percent="1" rank="10"/>
    <cfRule type="cellIs" dxfId="693" priority="2878" operator="between">
      <formula>0.95</formula>
      <formula>1</formula>
    </cfRule>
    <cfRule type="top10" dxfId="692" priority="2879" rank="10"/>
    <cfRule type="top10" dxfId="691" priority="2880" rank="10"/>
    <cfRule type="cellIs" dxfId="690" priority="2881" operator="lessThan">
      <formula>0.99</formula>
    </cfRule>
    <cfRule type="top10" dxfId="689" priority="2882" rank="10"/>
    <cfRule type="cellIs" dxfId="688" priority="2883" operator="greaterThan">
      <formula>0.99</formula>
    </cfRule>
    <cfRule type="top10" dxfId="687" priority="2884" percent="1" rank="10"/>
    <cfRule type="top10" dxfId="686" priority="2885" rank="10"/>
    <cfRule type="cellIs" dxfId="685" priority="2886" operator="lessThan">
      <formula>0.96</formula>
    </cfRule>
    <cfRule type="cellIs" dxfId="684" priority="2887" operator="between">
      <formula>0.95</formula>
      <formula>1</formula>
    </cfRule>
    <cfRule type="cellIs" dxfId="683" priority="2888" operator="between">
      <formula>0.95</formula>
      <formula>1</formula>
    </cfRule>
    <cfRule type="top10" dxfId="682" priority="2889" percent="1" rank="10"/>
    <cfRule type="top10" dxfId="681" priority="2890" percent="1" rank="10"/>
    <cfRule type="cellIs" dxfId="680" priority="2891" operator="lessThan">
      <formula>0.96</formula>
    </cfRule>
    <cfRule type="top10" dxfId="679" priority="2892" percent="1" rank="10"/>
  </conditionalFormatting>
  <conditionalFormatting sqref="L129">
    <cfRule type="top10" dxfId="678" priority="2893" rank="10"/>
    <cfRule type="cellIs" dxfId="677" priority="2894" operator="greaterThan">
      <formula>0.99</formula>
    </cfRule>
    <cfRule type="cellIs" dxfId="676" priority="2895" operator="between">
      <formula>0.95</formula>
      <formula>1</formula>
    </cfRule>
    <cfRule type="cellIs" dxfId="675" priority="2896" operator="lessThan">
      <formula>0.96</formula>
    </cfRule>
    <cfRule type="cellIs" dxfId="674" priority="2897" operator="greaterThan">
      <formula>0.99</formula>
    </cfRule>
    <cfRule type="cellIs" dxfId="673" priority="2898" operator="between">
      <formula>0.95</formula>
      <formula>1</formula>
    </cfRule>
    <cfRule type="cellIs" dxfId="672" priority="2899" operator="lessThan">
      <formula>0.96</formula>
    </cfRule>
    <cfRule type="cellIs" dxfId="671" priority="2900" operator="greaterThan">
      <formula>0.99</formula>
    </cfRule>
    <cfRule type="cellIs" dxfId="670" priority="2901" operator="between">
      <formula>0.95</formula>
      <formula>1</formula>
    </cfRule>
    <cfRule type="cellIs" dxfId="669" priority="2902" operator="greaterThan">
      <formula>0.99</formula>
    </cfRule>
    <cfRule type="cellIs" dxfId="668" priority="2903" operator="between">
      <formula>0.95</formula>
      <formula>1</formula>
    </cfRule>
    <cfRule type="cellIs" dxfId="667" priority="2904" operator="lessThan">
      <formula>0.96</formula>
    </cfRule>
    <cfRule type="cellIs" dxfId="666" priority="2905" operator="lessThan">
      <formula>0</formula>
    </cfRule>
    <cfRule type="cellIs" dxfId="665" priority="2906" operator="greaterThan">
      <formula>0.99</formula>
    </cfRule>
    <cfRule type="cellIs" dxfId="664" priority="2907" operator="between">
      <formula>0.95</formula>
      <formula>1</formula>
    </cfRule>
    <cfRule type="cellIs" dxfId="663" priority="2908" operator="lessThan">
      <formula>0.96</formula>
    </cfRule>
    <cfRule type="cellIs" dxfId="662" priority="2909" operator="greaterThan">
      <formula>0.99</formula>
    </cfRule>
    <cfRule type="cellIs" dxfId="661" priority="2910" operator="between">
      <formula>0.95</formula>
      <formula>1</formula>
    </cfRule>
    <cfRule type="cellIs" dxfId="660" priority="2911" operator="lessThan">
      <formula>0.96</formula>
    </cfRule>
    <cfRule type="cellIs" dxfId="659" priority="2912" operator="greaterThan">
      <formula>0.99</formula>
    </cfRule>
    <cfRule type="cellIs" dxfId="658" priority="2913" operator="between">
      <formula>0.95</formula>
      <formula>1</formula>
    </cfRule>
    <cfRule type="cellIs" dxfId="657" priority="2914" operator="lessThan">
      <formula>0.96</formula>
    </cfRule>
    <cfRule type="cellIs" dxfId="656" priority="2915" operator="lessThan">
      <formula>0.96</formula>
    </cfRule>
    <cfRule type="cellIs" dxfId="655" priority="2916" operator="greaterThan">
      <formula>0.99</formula>
    </cfRule>
    <cfRule type="cellIs" dxfId="654" priority="2917" operator="between">
      <formula>0.95</formula>
      <formula>1</formula>
    </cfRule>
    <cfRule type="cellIs" dxfId="653" priority="2918" operator="lessThan">
      <formula>0.96</formula>
    </cfRule>
  </conditionalFormatting>
  <conditionalFormatting sqref="L129">
    <cfRule type="top10" dxfId="652" priority="2919" rank="10"/>
    <cfRule type="cellIs" dxfId="651" priority="2920" operator="greaterThan">
      <formula>0.99</formula>
    </cfRule>
    <cfRule type="top10" dxfId="650" priority="2921" rank="10"/>
    <cfRule type="cellIs" dxfId="649" priority="2922" operator="lessThan">
      <formula>0.96</formula>
    </cfRule>
    <cfRule type="top10" dxfId="648" priority="2923" percent="1" rank="99"/>
    <cfRule type="cellIs" dxfId="647" priority="2924" operator="lessThan">
      <formula>0.96</formula>
    </cfRule>
  </conditionalFormatting>
  <conditionalFormatting sqref="L129">
    <cfRule type="top10" dxfId="646" priority="2925" rank="10"/>
  </conditionalFormatting>
  <conditionalFormatting sqref="L129">
    <cfRule type="cellIs" dxfId="645" priority="2926" operator="greaterThan">
      <formula>0.99</formula>
    </cfRule>
    <cfRule type="cellIs" dxfId="644" priority="2927" operator="between">
      <formula>0.95</formula>
      <formula>1</formula>
    </cfRule>
    <cfRule type="cellIs" dxfId="643" priority="2928" operator="lessThan">
      <formula>0.96</formula>
    </cfRule>
    <cfRule type="cellIs" dxfId="642" priority="2929" operator="lessThan">
      <formula>0.96</formula>
    </cfRule>
    <cfRule type="top10" dxfId="641" priority="2930" percent="1" rank="10"/>
  </conditionalFormatting>
  <conditionalFormatting sqref="L129">
    <cfRule type="cellIs" dxfId="640" priority="2931" operator="lessThan">
      <formula>1</formula>
    </cfRule>
    <cfRule type="cellIs" dxfId="639" priority="2932" operator="between">
      <formula>0.95</formula>
      <formula>1</formula>
    </cfRule>
    <cfRule type="cellIs" dxfId="638" priority="2933" operator="lessThan">
      <formula>0.96</formula>
    </cfRule>
    <cfRule type="cellIs" dxfId="637" priority="2934" operator="between">
      <formula>0.95</formula>
      <formula>1</formula>
    </cfRule>
    <cfRule type="cellIs" dxfId="636" priority="2935" operator="between">
      <formula>0.95</formula>
      <formula>1</formula>
    </cfRule>
    <cfRule type="top10" dxfId="635" priority="2936" percent="1" rank="10"/>
    <cfRule type="top10" dxfId="634" priority="2937" percent="1" rank="10"/>
    <cfRule type="cellIs" dxfId="633" priority="2938" operator="lessThan">
      <formula>0.96</formula>
    </cfRule>
    <cfRule type="top10" dxfId="632" priority="2939" percent="1" rank="10"/>
  </conditionalFormatting>
  <conditionalFormatting sqref="L129">
    <cfRule type="top10" dxfId="631" priority="2940" percent="1" rank="10"/>
    <cfRule type="cellIs" dxfId="630" priority="2941" operator="lessThan">
      <formula>0.96</formula>
    </cfRule>
    <cfRule type="top10" dxfId="629" priority="2942" percent="1" rank="10"/>
  </conditionalFormatting>
  <conditionalFormatting sqref="L129">
    <cfRule type="top10" dxfId="628" priority="2943" rank="10"/>
  </conditionalFormatting>
  <conditionalFormatting sqref="L129">
    <cfRule type="top10" dxfId="627" priority="2944" rank="10"/>
    <cfRule type="top10" dxfId="626" priority="2945" rank="10"/>
    <cfRule type="top10" dxfId="625" priority="2946" rank="10"/>
  </conditionalFormatting>
  <conditionalFormatting sqref="L129">
    <cfRule type="cellIs" dxfId="624" priority="2947" operator="between">
      <formula>0.95</formula>
      <formula>1</formula>
    </cfRule>
    <cfRule type="cellIs" dxfId="623" priority="2948" operator="lessThan">
      <formula>0.96</formula>
    </cfRule>
    <cfRule type="cellIs" dxfId="622" priority="2949" operator="between">
      <formula>0.95</formula>
      <formula>1</formula>
    </cfRule>
    <cfRule type="cellIs" dxfId="621" priority="2950" operator="between">
      <formula>0.95</formula>
      <formula>1</formula>
    </cfRule>
    <cfRule type="top10" dxfId="620" priority="2951" percent="1" rank="10"/>
    <cfRule type="top10" dxfId="619" priority="2952" percent="1" rank="10"/>
    <cfRule type="cellIs" dxfId="618" priority="2953" operator="lessThan">
      <formula>0.96</formula>
    </cfRule>
    <cfRule type="top10" dxfId="617" priority="2954" percent="1" rank="10"/>
  </conditionalFormatting>
  <conditionalFormatting sqref="L129">
    <cfRule type="top10" dxfId="616" priority="2955" rank="10"/>
    <cfRule type="top10" dxfId="615" priority="2956" rank="10"/>
    <cfRule type="cellIs" dxfId="614" priority="2957" operator="lessThan">
      <formula>0.96</formula>
    </cfRule>
    <cfRule type="cellIs" dxfId="613" priority="2958" operator="between">
      <formula>0.95</formula>
      <formula>1</formula>
    </cfRule>
    <cfRule type="cellIs" dxfId="612" priority="2959" operator="between">
      <formula>0.95</formula>
      <formula>1</formula>
    </cfRule>
    <cfRule type="top10" dxfId="611" priority="2960" percent="1" rank="10"/>
    <cfRule type="top10" dxfId="610" priority="2961" percent="1" rank="10"/>
    <cfRule type="cellIs" dxfId="609" priority="2962" operator="lessThan">
      <formula>0.96</formula>
    </cfRule>
    <cfRule type="top10" dxfId="608" priority="2963" percent="1" rank="10"/>
  </conditionalFormatting>
  <conditionalFormatting sqref="L129">
    <cfRule type="cellIs" dxfId="607" priority="2964" operator="lessThan">
      <formula>0.96</formula>
    </cfRule>
    <cfRule type="cellIs" dxfId="606" priority="2965" operator="between">
      <formula>0.95</formula>
      <formula>1</formula>
    </cfRule>
    <cfRule type="cellIs" dxfId="605" priority="2966" operator="between">
      <formula>0.95</formula>
      <formula>1</formula>
    </cfRule>
    <cfRule type="top10" dxfId="604" priority="2967" percent="1" rank="10"/>
    <cfRule type="top10" dxfId="603" priority="2968" percent="1" rank="10"/>
    <cfRule type="cellIs" dxfId="602" priority="2969" operator="lessThan">
      <formula>0.96</formula>
    </cfRule>
    <cfRule type="top10" dxfId="601" priority="2970" percent="1" rank="10"/>
  </conditionalFormatting>
  <conditionalFormatting sqref="L129">
    <cfRule type="top10" dxfId="600" priority="2971" percent="1" rank="10"/>
    <cfRule type="top10" dxfId="599" priority="2972" rank="10"/>
    <cfRule type="top10" dxfId="598" priority="2973" percent="1" rank="10"/>
  </conditionalFormatting>
  <conditionalFormatting sqref="L129">
    <cfRule type="top10" dxfId="597" priority="2974" rank="10"/>
    <cfRule type="top10" dxfId="596" priority="2975" rank="10"/>
  </conditionalFormatting>
  <conditionalFormatting sqref="L129">
    <cfRule type="top10" dxfId="595" priority="2976" rank="10"/>
    <cfRule type="top10" dxfId="594" priority="2977" rank="10"/>
    <cfRule type="cellIs" dxfId="593" priority="2978" operator="between">
      <formula>0.95</formula>
      <formula>1</formula>
    </cfRule>
    <cfRule type="cellIs" dxfId="592" priority="2979" operator="lessThan">
      <formula>0.96</formula>
    </cfRule>
    <cfRule type="cellIs" dxfId="591" priority="2980" operator="between">
      <formula>0.95</formula>
      <formula>1</formula>
    </cfRule>
    <cfRule type="cellIs" dxfId="590" priority="2981" operator="between">
      <formula>0.95</formula>
      <formula>1</formula>
    </cfRule>
    <cfRule type="top10" dxfId="589" priority="2982" percent="1" rank="10"/>
    <cfRule type="top10" dxfId="588" priority="2983" percent="1" rank="10"/>
    <cfRule type="cellIs" dxfId="587" priority="2984" operator="lessThan">
      <formula>0.96</formula>
    </cfRule>
    <cfRule type="top10" dxfId="586" priority="2985" percent="1" rank="10"/>
  </conditionalFormatting>
  <conditionalFormatting sqref="L129">
    <cfRule type="top10" dxfId="585" priority="2986" rank="10"/>
    <cfRule type="cellIs" dxfId="584" priority="2987" operator="lessThan">
      <formula>0.96</formula>
    </cfRule>
    <cfRule type="cellIs" dxfId="583" priority="2988" operator="between">
      <formula>0.95</formula>
      <formula>1</formula>
    </cfRule>
    <cfRule type="cellIs" dxfId="582" priority="2989" operator="between">
      <formula>0.95</formula>
      <formula>1</formula>
    </cfRule>
    <cfRule type="top10" dxfId="581" priority="2990" percent="1" rank="10"/>
    <cfRule type="top10" dxfId="580" priority="2991" percent="1" rank="10"/>
    <cfRule type="cellIs" dxfId="579" priority="2992" operator="lessThan">
      <formula>0.96</formula>
    </cfRule>
    <cfRule type="top10" dxfId="578" priority="2993" percent="1" rank="10"/>
  </conditionalFormatting>
  <conditionalFormatting sqref="L129">
    <cfRule type="top10" dxfId="577" priority="2994" rank="10"/>
    <cfRule type="cellIs" dxfId="576" priority="2995" operator="lessThan">
      <formula>0.99</formula>
    </cfRule>
    <cfRule type="top10" dxfId="575" priority="2996" rank="10"/>
    <cfRule type="cellIs" dxfId="574" priority="2997" operator="greaterThan">
      <formula>0.99</formula>
    </cfRule>
    <cfRule type="top10" dxfId="573" priority="2998" percent="1" rank="10"/>
    <cfRule type="top10" dxfId="572" priority="2999" rank="10"/>
    <cfRule type="cellIs" dxfId="571" priority="3000" operator="lessThan">
      <formula>0.96</formula>
    </cfRule>
    <cfRule type="cellIs" dxfId="570" priority="3001" operator="between">
      <formula>0.95</formula>
      <formula>1</formula>
    </cfRule>
    <cfRule type="cellIs" dxfId="569" priority="3002" operator="between">
      <formula>0.95</formula>
      <formula>1</formula>
    </cfRule>
    <cfRule type="top10" dxfId="568" priority="3003" percent="1" rank="10"/>
    <cfRule type="top10" dxfId="567" priority="3004" percent="1" rank="10"/>
    <cfRule type="cellIs" dxfId="566" priority="3005" operator="lessThan">
      <formula>0.96</formula>
    </cfRule>
    <cfRule type="top10" dxfId="565" priority="3006" percent="1" rank="10"/>
  </conditionalFormatting>
  <conditionalFormatting sqref="L129">
    <cfRule type="top10" dxfId="564" priority="3007" rank="10"/>
    <cfRule type="top10" dxfId="563" priority="3008" rank="10"/>
    <cfRule type="cellIs" dxfId="562" priority="3009" operator="lessThan">
      <formula>0.99</formula>
    </cfRule>
    <cfRule type="top10" dxfId="561" priority="3010" rank="10"/>
    <cfRule type="cellIs" dxfId="560" priority="3011" operator="greaterThan">
      <formula>0.99</formula>
    </cfRule>
    <cfRule type="top10" dxfId="559" priority="3012" percent="1" rank="10"/>
    <cfRule type="top10" dxfId="558" priority="3013" rank="10"/>
    <cfRule type="cellIs" dxfId="557" priority="3014" operator="lessThan">
      <formula>0.96</formula>
    </cfRule>
    <cfRule type="cellIs" dxfId="556" priority="3015" operator="between">
      <formula>0.95</formula>
      <formula>1</formula>
    </cfRule>
    <cfRule type="cellIs" dxfId="555" priority="3016" operator="between">
      <formula>0.95</formula>
      <formula>1</formula>
    </cfRule>
    <cfRule type="top10" dxfId="554" priority="3017" percent="1" rank="10"/>
    <cfRule type="top10" dxfId="553" priority="3018" percent="1" rank="10"/>
    <cfRule type="cellIs" dxfId="552" priority="3019" operator="lessThan">
      <formula>0.96</formula>
    </cfRule>
    <cfRule type="top10" dxfId="551" priority="3020" percent="1" rank="10"/>
  </conditionalFormatting>
  <conditionalFormatting sqref="L129">
    <cfRule type="cellIs" dxfId="550" priority="3021" operator="between">
      <formula>0.95</formula>
      <formula>1</formula>
    </cfRule>
    <cfRule type="cellIs" dxfId="549" priority="3022" operator="between">
      <formula>0.95</formula>
      <formula>1</formula>
    </cfRule>
    <cfRule type="top10" dxfId="548" priority="3023" rank="10"/>
  </conditionalFormatting>
  <conditionalFormatting sqref="L129">
    <cfRule type="cellIs" dxfId="547" priority="3024" operator="between">
      <formula>0.95</formula>
      <formula>1</formula>
    </cfRule>
    <cfRule type="cellIs" dxfId="546" priority="3025" operator="between">
      <formula>0.95</formula>
      <formula>1</formula>
    </cfRule>
    <cfRule type="cellIs" dxfId="545" priority="3026" operator="lessThan">
      <formula>0.96</formula>
    </cfRule>
    <cfRule type="cellIs" dxfId="544" priority="3027" operator="between">
      <formula>0.95</formula>
      <formula>1</formula>
    </cfRule>
    <cfRule type="cellIs" dxfId="543" priority="3028" operator="between">
      <formula>0.95</formula>
      <formula>1</formula>
    </cfRule>
    <cfRule type="top10" dxfId="542" priority="3029" percent="1" rank="10"/>
    <cfRule type="top10" dxfId="541" priority="3030" percent="1" rank="10"/>
    <cfRule type="cellIs" dxfId="540" priority="3031" operator="lessThan">
      <formula>0.96</formula>
    </cfRule>
    <cfRule type="top10" dxfId="539" priority="3032" percent="1" rank="10"/>
  </conditionalFormatting>
  <conditionalFormatting sqref="L129">
    <cfRule type="top10" dxfId="538" priority="3033" rank="10"/>
    <cfRule type="top10" dxfId="537" priority="3034" rank="10"/>
    <cfRule type="top10" dxfId="536" priority="3035" rank="10"/>
    <cfRule type="cellIs" dxfId="535" priority="3036" operator="lessThan">
      <formula>0.96</formula>
    </cfRule>
    <cfRule type="cellIs" dxfId="534" priority="3037" operator="between">
      <formula>0.95</formula>
      <formula>1</formula>
    </cfRule>
    <cfRule type="cellIs" dxfId="533" priority="3038" operator="between">
      <formula>0.95</formula>
      <formula>1</formula>
    </cfRule>
    <cfRule type="top10" dxfId="532" priority="3039" percent="1" rank="10"/>
    <cfRule type="top10" dxfId="531" priority="3040" percent="1" rank="10"/>
    <cfRule type="cellIs" dxfId="530" priority="3041" operator="lessThan">
      <formula>0.96</formula>
    </cfRule>
    <cfRule type="top10" dxfId="529" priority="3042" percent="1" rank="10"/>
  </conditionalFormatting>
  <conditionalFormatting sqref="L129">
    <cfRule type="top10" dxfId="528" priority="3043" percent="1" rank="10"/>
    <cfRule type="top10" dxfId="527" priority="3044" rank="10"/>
    <cfRule type="top10" dxfId="526" priority="3045" rank="10"/>
    <cfRule type="cellIs" dxfId="525" priority="3046" operator="lessThan">
      <formula>0.99</formula>
    </cfRule>
    <cfRule type="top10" dxfId="524" priority="3047" rank="10"/>
    <cfRule type="cellIs" dxfId="523" priority="3048" operator="greaterThan">
      <formula>0.99</formula>
    </cfRule>
    <cfRule type="top10" dxfId="522" priority="3049" percent="1" rank="10"/>
    <cfRule type="top10" dxfId="521" priority="3050" rank="10"/>
    <cfRule type="cellIs" dxfId="520" priority="3051" operator="lessThan">
      <formula>0.96</formula>
    </cfRule>
    <cfRule type="cellIs" dxfId="519" priority="3052" operator="between">
      <formula>0.95</formula>
      <formula>1</formula>
    </cfRule>
    <cfRule type="cellIs" dxfId="518" priority="3053" operator="between">
      <formula>0.95</formula>
      <formula>1</formula>
    </cfRule>
    <cfRule type="top10" dxfId="517" priority="3054" percent="1" rank="10"/>
    <cfRule type="top10" dxfId="516" priority="3055" percent="1" rank="10"/>
    <cfRule type="cellIs" dxfId="515" priority="3056" operator="lessThan">
      <formula>0.96</formula>
    </cfRule>
    <cfRule type="top10" dxfId="514" priority="3057" percent="1" rank="10"/>
  </conditionalFormatting>
  <conditionalFormatting sqref="L129">
    <cfRule type="top10" dxfId="513" priority="3058" percent="1" rank="10"/>
  </conditionalFormatting>
  <conditionalFormatting sqref="L129">
    <cfRule type="top10" dxfId="512" priority="3059" rank="10"/>
    <cfRule type="top10" dxfId="511" priority="3060" percent="1" rank="10"/>
  </conditionalFormatting>
  <conditionalFormatting sqref="L129">
    <cfRule type="top10" dxfId="510" priority="3061" percent="1" rank="10"/>
    <cfRule type="cellIs" dxfId="509" priority="3062" operator="lessThan">
      <formula>0.96</formula>
    </cfRule>
    <cfRule type="top10" dxfId="508" priority="3063" rank="10"/>
    <cfRule type="top10" dxfId="507" priority="3064" percent="1" rank="10"/>
  </conditionalFormatting>
  <conditionalFormatting sqref="L129">
    <cfRule type="top10" dxfId="506" priority="3065" percent="1" rank="10"/>
    <cfRule type="cellIs" dxfId="505" priority="3066" operator="between">
      <formula>0.95</formula>
      <formula>1</formula>
    </cfRule>
    <cfRule type="top10" dxfId="504" priority="3067" percent="1" rank="10"/>
    <cfRule type="cellIs" dxfId="503" priority="3068" operator="lessThan">
      <formula>0.96</formula>
    </cfRule>
    <cfRule type="top10" dxfId="502" priority="3069" rank="10"/>
    <cfRule type="top10" dxfId="501" priority="3070" percent="1" rank="10"/>
  </conditionalFormatting>
  <conditionalFormatting sqref="L129">
    <cfRule type="cellIs" dxfId="500" priority="3071" operator="between">
      <formula>0.95</formula>
      <formula>1</formula>
    </cfRule>
    <cfRule type="top10" dxfId="499" priority="3072" percent="1" rank="10"/>
    <cfRule type="cellIs" dxfId="498" priority="3073" operator="lessThan">
      <formula>0.96</formula>
    </cfRule>
    <cfRule type="top10" dxfId="497" priority="3074" rank="10"/>
    <cfRule type="top10" dxfId="496" priority="3075" percent="1" rank="10"/>
  </conditionalFormatting>
  <conditionalFormatting sqref="L129">
    <cfRule type="top10" dxfId="495" priority="3076" percent="1" rank="10"/>
    <cfRule type="top10" dxfId="494" priority="3077" percent="1" rank="10"/>
    <cfRule type="cellIs" dxfId="493" priority="3078" operator="between">
      <formula>0.95</formula>
      <formula>1</formula>
    </cfRule>
    <cfRule type="top10" dxfId="492" priority="3079" rank="10"/>
    <cfRule type="top10" dxfId="491" priority="3080" rank="10"/>
    <cfRule type="cellIs" dxfId="490" priority="3081" operator="lessThan">
      <formula>0.99</formula>
    </cfRule>
    <cfRule type="top10" dxfId="489" priority="3082" rank="10"/>
    <cfRule type="cellIs" dxfId="488" priority="3083" operator="greaterThan">
      <formula>0.99</formula>
    </cfRule>
    <cfRule type="top10" dxfId="487" priority="3084" percent="1" rank="10"/>
    <cfRule type="top10" dxfId="486" priority="3085" rank="10"/>
    <cfRule type="cellIs" dxfId="485" priority="3086" operator="lessThan">
      <formula>0.96</formula>
    </cfRule>
    <cfRule type="cellIs" dxfId="484" priority="3087" operator="between">
      <formula>0.95</formula>
      <formula>1</formula>
    </cfRule>
    <cfRule type="cellIs" dxfId="483" priority="3088" operator="between">
      <formula>0.95</formula>
      <formula>1</formula>
    </cfRule>
    <cfRule type="top10" dxfId="482" priority="3089" percent="1" rank="10"/>
    <cfRule type="top10" dxfId="481" priority="3090" percent="1" rank="10"/>
    <cfRule type="cellIs" dxfId="480" priority="3091" operator="lessThan">
      <formula>0.96</formula>
    </cfRule>
    <cfRule type="top10" dxfId="479" priority="3092" percent="1" rank="10"/>
  </conditionalFormatting>
  <conditionalFormatting sqref="L129">
    <cfRule type="top10" dxfId="478" priority="3093" percent="1" rank="10"/>
    <cfRule type="top10" dxfId="477" priority="3094" percent="1" rank="10"/>
  </conditionalFormatting>
  <conditionalFormatting sqref="L129">
    <cfRule type="cellIs" dxfId="476" priority="3095" operator="between">
      <formula>0.95</formula>
      <formula>1</formula>
    </cfRule>
    <cfRule type="cellIs" dxfId="475" priority="3096" operator="between">
      <formula>0.95</formula>
      <formula>1</formula>
    </cfRule>
    <cfRule type="top10" dxfId="474" priority="3097" percent="1" rank="10"/>
    <cfRule type="cellIs" dxfId="473" priority="3098" operator="lessThan">
      <formula>0.96</formula>
    </cfRule>
    <cfRule type="top10" dxfId="472" priority="3099" rank="10"/>
    <cfRule type="top10" dxfId="471" priority="3100" percent="1" rank="10"/>
  </conditionalFormatting>
  <conditionalFormatting sqref="L129">
    <cfRule type="top10" dxfId="470" priority="3101" percent="1" rank="10"/>
    <cfRule type="cellIs" dxfId="469" priority="3102" operator="greaterThan">
      <formula>0.99</formula>
    </cfRule>
    <cfRule type="top10" dxfId="468" priority="3103" rank="10"/>
    <cfRule type="top10" dxfId="467" priority="3104" rank="10"/>
    <cfRule type="cellIs" dxfId="466" priority="3105" operator="lessThan">
      <formula>0.99</formula>
    </cfRule>
    <cfRule type="top10" dxfId="465" priority="3106" rank="10"/>
    <cfRule type="cellIs" dxfId="464" priority="3107" operator="greaterThan">
      <formula>0.99</formula>
    </cfRule>
    <cfRule type="top10" dxfId="463" priority="3108" percent="1" rank="10"/>
    <cfRule type="top10" dxfId="462" priority="3109" rank="10"/>
    <cfRule type="cellIs" dxfId="461" priority="3110" operator="lessThan">
      <formula>0.96</formula>
    </cfRule>
    <cfRule type="cellIs" dxfId="460" priority="3111" operator="between">
      <formula>0.95</formula>
      <formula>1</formula>
    </cfRule>
    <cfRule type="cellIs" dxfId="459" priority="3112" operator="between">
      <formula>0.95</formula>
      <formula>1</formula>
    </cfRule>
    <cfRule type="top10" dxfId="458" priority="3113" percent="1" rank="10"/>
    <cfRule type="top10" dxfId="457" priority="3114" percent="1" rank="10"/>
    <cfRule type="cellIs" dxfId="456" priority="3115" operator="lessThan">
      <formula>0.96</formula>
    </cfRule>
    <cfRule type="top10" dxfId="455" priority="3116" percent="1" rank="10"/>
  </conditionalFormatting>
  <conditionalFormatting sqref="L129">
    <cfRule type="top10" dxfId="454" priority="3117" percent="1" rank="10"/>
    <cfRule type="cellIs" dxfId="453" priority="3118" operator="between">
      <formula>0.95</formula>
      <formula>1</formula>
    </cfRule>
    <cfRule type="top10" dxfId="452" priority="3119" rank="10"/>
    <cfRule type="top10" dxfId="451" priority="3120" rank="10"/>
    <cfRule type="cellIs" dxfId="450" priority="3121" operator="lessThan">
      <formula>0.99</formula>
    </cfRule>
    <cfRule type="top10" dxfId="449" priority="3122" rank="10"/>
    <cfRule type="cellIs" dxfId="448" priority="3123" operator="greaterThan">
      <formula>0.99</formula>
    </cfRule>
    <cfRule type="top10" dxfId="447" priority="3124" percent="1" rank="10"/>
    <cfRule type="top10" dxfId="446" priority="3125" rank="10"/>
    <cfRule type="cellIs" dxfId="445" priority="3126" operator="lessThan">
      <formula>0.96</formula>
    </cfRule>
    <cfRule type="cellIs" dxfId="444" priority="3127" operator="between">
      <formula>0.95</formula>
      <formula>1</formula>
    </cfRule>
    <cfRule type="cellIs" dxfId="443" priority="3128" operator="between">
      <formula>0.95</formula>
      <formula>1</formula>
    </cfRule>
    <cfRule type="top10" dxfId="442" priority="3129" percent="1" rank="10"/>
    <cfRule type="top10" dxfId="441" priority="3130" percent="1" rank="10"/>
    <cfRule type="cellIs" dxfId="440" priority="3131" operator="lessThan">
      <formula>0.96</formula>
    </cfRule>
    <cfRule type="top10" dxfId="439" priority="3132" percent="1" rank="10"/>
  </conditionalFormatting>
  <conditionalFormatting sqref="L126">
    <cfRule type="cellIs" dxfId="438" priority="1" operator="between">
      <formula>0.99</formula>
      <formula>1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BD381"/>
  <sheetViews>
    <sheetView showGridLines="0" zoomScale="80" zoomScaleNormal="80" workbookViewId="0">
      <pane ySplit="23" topLeftCell="A42" activePane="bottomLeft" state="frozen"/>
      <selection sqref="A1:XFD1048576"/>
      <selection pane="bottomLeft" activeCell="AA16" sqref="AA16"/>
    </sheetView>
  </sheetViews>
  <sheetFormatPr defaultColWidth="9.42578125" defaultRowHeight="15"/>
  <cols>
    <col min="1" max="1" width="6.42578125" style="14" customWidth="1"/>
    <col min="2" max="2" width="28.85546875" style="14" customWidth="1"/>
    <col min="3" max="3" width="19.5703125" style="14" customWidth="1"/>
    <col min="4" max="7" width="7.42578125" style="14" customWidth="1"/>
    <col min="8" max="11" width="6.5703125" style="14" customWidth="1"/>
    <col min="12" max="13" width="6.42578125" style="14" customWidth="1"/>
    <col min="14" max="15" width="6.5703125" style="14" customWidth="1"/>
    <col min="16" max="22" width="7.42578125" style="14" customWidth="1"/>
    <col min="23" max="23" width="13" style="14" customWidth="1"/>
    <col min="24" max="25" width="7.42578125" style="14" customWidth="1"/>
    <col min="26" max="26" width="13" style="14" customWidth="1"/>
    <col min="27" max="27" width="7.42578125" style="14" customWidth="1"/>
    <col min="28" max="28" width="13" style="14" customWidth="1"/>
    <col min="29" max="29" width="8" style="14" customWidth="1"/>
    <col min="30" max="16384" width="9.42578125" style="14"/>
  </cols>
  <sheetData>
    <row r="1" spans="2:26" ht="15.75" thickBot="1"/>
    <row r="2" spans="2:26" ht="15" customHeight="1">
      <c r="B2" s="142"/>
      <c r="C2" s="143"/>
      <c r="D2" s="143"/>
      <c r="E2" s="183" t="s">
        <v>75</v>
      </c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5"/>
      <c r="T2" s="143" t="s">
        <v>76</v>
      </c>
      <c r="U2" s="143"/>
      <c r="V2" s="190" t="s">
        <v>77</v>
      </c>
      <c r="W2" s="161"/>
      <c r="X2" s="161"/>
      <c r="Y2" s="162"/>
    </row>
    <row r="3" spans="2:26" ht="15" customHeight="1">
      <c r="B3" s="144"/>
      <c r="C3" s="145"/>
      <c r="D3" s="145"/>
      <c r="E3" s="186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8"/>
      <c r="T3" s="145" t="s">
        <v>78</v>
      </c>
      <c r="U3" s="145"/>
      <c r="V3" s="189" t="s">
        <v>79</v>
      </c>
      <c r="W3" s="164"/>
      <c r="X3" s="164"/>
      <c r="Y3" s="165"/>
    </row>
    <row r="4" spans="2:26" ht="15.75" customHeight="1" thickBot="1">
      <c r="B4" s="179"/>
      <c r="C4" s="180"/>
      <c r="D4" s="180"/>
      <c r="E4" s="186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8"/>
      <c r="T4" s="180" t="s">
        <v>80</v>
      </c>
      <c r="U4" s="180"/>
      <c r="V4" s="189" t="s">
        <v>81</v>
      </c>
      <c r="W4" s="164"/>
      <c r="X4" s="164"/>
      <c r="Y4" s="165"/>
      <c r="Z4"/>
    </row>
    <row r="5" spans="2:26" ht="15.75" thickBot="1">
      <c r="B5" s="49" t="s">
        <v>82</v>
      </c>
      <c r="C5" s="176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8"/>
      <c r="Z5"/>
    </row>
    <row r="6" spans="2:26"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8"/>
      <c r="O6" s="45"/>
      <c r="P6" s="45"/>
      <c r="Q6" s="45"/>
      <c r="R6" s="45"/>
      <c r="S6" s="45"/>
      <c r="T6" s="45"/>
      <c r="U6" s="45"/>
      <c r="V6" s="45"/>
      <c r="W6" s="46"/>
      <c r="X6"/>
      <c r="Y6"/>
      <c r="Z6"/>
    </row>
    <row r="7" spans="2:26">
      <c r="B7" s="44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8"/>
      <c r="O7" s="45"/>
      <c r="P7" s="45"/>
      <c r="Q7" s="45"/>
      <c r="R7" s="45"/>
      <c r="S7" s="45"/>
      <c r="T7" s="45"/>
      <c r="U7" s="45"/>
      <c r="V7" s="45"/>
      <c r="W7" s="46"/>
      <c r="X7"/>
      <c r="Y7"/>
      <c r="Z7"/>
    </row>
    <row r="8" spans="2:26">
      <c r="B8" s="44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8"/>
      <c r="O8" s="45"/>
      <c r="P8" s="45"/>
      <c r="Q8" s="45"/>
      <c r="R8" s="45"/>
      <c r="S8" s="45"/>
      <c r="T8" s="45"/>
      <c r="U8" s="45"/>
      <c r="V8" s="45"/>
      <c r="W8" s="46"/>
    </row>
    <row r="9" spans="2:26">
      <c r="B9" s="44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8"/>
      <c r="O9" s="45"/>
      <c r="P9" s="45"/>
      <c r="Q9" s="45"/>
      <c r="R9" s="45"/>
      <c r="S9" s="45"/>
      <c r="T9" s="45"/>
      <c r="U9" s="45"/>
      <c r="V9" s="45"/>
      <c r="W9" s="46"/>
    </row>
    <row r="10" spans="2:26">
      <c r="B10" s="44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8"/>
      <c r="O10" s="45"/>
      <c r="P10" s="45"/>
      <c r="Q10" s="45"/>
      <c r="R10" s="45"/>
      <c r="S10" s="45"/>
      <c r="T10" s="45"/>
      <c r="U10" s="45"/>
      <c r="V10" s="45"/>
      <c r="W10" s="46"/>
    </row>
    <row r="11" spans="2:26"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8"/>
      <c r="O11" s="45"/>
      <c r="P11" s="45"/>
      <c r="Q11" s="45"/>
      <c r="R11" s="45"/>
      <c r="S11" s="45"/>
      <c r="T11" s="45"/>
      <c r="U11" s="45"/>
      <c r="V11" s="45"/>
      <c r="W11" s="46"/>
    </row>
    <row r="12" spans="2:26"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8"/>
      <c r="O12" s="45"/>
      <c r="P12" s="45"/>
      <c r="Q12" s="45"/>
      <c r="R12" s="45"/>
      <c r="S12" s="45"/>
      <c r="T12" s="45"/>
      <c r="U12" s="45"/>
      <c r="V12" s="45"/>
      <c r="W12" s="46"/>
    </row>
    <row r="13" spans="2:26">
      <c r="B13" s="44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8"/>
      <c r="O13" s="45"/>
      <c r="P13" s="45"/>
      <c r="Q13" s="45"/>
      <c r="R13" s="45"/>
      <c r="S13" s="45"/>
      <c r="T13" s="45"/>
      <c r="U13" s="45"/>
      <c r="V13" s="45"/>
      <c r="W13" s="46"/>
    </row>
    <row r="14" spans="2:26"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8"/>
      <c r="O14" s="45"/>
      <c r="P14" s="45"/>
      <c r="Q14" s="45"/>
      <c r="R14" s="45"/>
      <c r="S14" s="45"/>
      <c r="T14" s="45"/>
      <c r="U14" s="45"/>
      <c r="V14" s="45"/>
      <c r="W14" s="46"/>
    </row>
    <row r="15" spans="2:26">
      <c r="B15" s="44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8"/>
      <c r="O15" s="45"/>
      <c r="P15" s="45"/>
      <c r="Q15" s="45"/>
      <c r="R15" s="45"/>
      <c r="S15" s="45"/>
      <c r="T15" s="45"/>
      <c r="U15" s="45"/>
      <c r="V15" s="45"/>
      <c r="W15" s="46"/>
    </row>
    <row r="16" spans="2:26" ht="15.75" thickBot="1"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8"/>
      <c r="O16" s="45"/>
      <c r="P16" s="45"/>
      <c r="Q16" s="45"/>
      <c r="R16" s="45"/>
      <c r="S16" s="45"/>
      <c r="T16" s="45"/>
      <c r="U16" s="45"/>
      <c r="V16" s="45"/>
      <c r="W16" s="46"/>
    </row>
    <row r="17" spans="2:56" ht="15.75" thickBot="1">
      <c r="B17" s="181" t="s">
        <v>28</v>
      </c>
      <c r="C17" s="182"/>
      <c r="D17" s="77" t="s">
        <v>33</v>
      </c>
      <c r="E17" s="81" t="s">
        <v>17</v>
      </c>
      <c r="F17" s="78" t="s">
        <v>32</v>
      </c>
      <c r="G17" s="17" t="s">
        <v>34</v>
      </c>
      <c r="H17" s="17" t="s">
        <v>19</v>
      </c>
      <c r="I17" s="17" t="s">
        <v>44</v>
      </c>
      <c r="J17" s="17" t="s">
        <v>35</v>
      </c>
      <c r="K17" s="17" t="s">
        <v>20</v>
      </c>
      <c r="L17" s="17" t="s">
        <v>56</v>
      </c>
      <c r="M17" s="17" t="s">
        <v>57</v>
      </c>
      <c r="N17" s="17" t="s">
        <v>67</v>
      </c>
      <c r="O17" s="17" t="s">
        <v>66</v>
      </c>
      <c r="P17" s="17" t="s">
        <v>68</v>
      </c>
      <c r="Q17" s="17" t="s">
        <v>69</v>
      </c>
      <c r="R17" s="27" t="s">
        <v>70</v>
      </c>
      <c r="S17" s="27" t="s">
        <v>71</v>
      </c>
      <c r="T17" s="17" t="s">
        <v>73</v>
      </c>
      <c r="U17" s="17" t="s">
        <v>150</v>
      </c>
      <c r="V17" s="17" t="s">
        <v>113</v>
      </c>
    </row>
    <row r="18" spans="2:56">
      <c r="B18" s="171" t="s">
        <v>12</v>
      </c>
      <c r="C18" s="172"/>
      <c r="D18" s="18">
        <f>GETPIVOTDATA("Average of UPH",$B$22,"Line ","Line 1")</f>
        <v>254.86666666666667</v>
      </c>
      <c r="E18" s="18">
        <f>GETPIVOTDATA("Average of UPH",$B$22,"Line ","Line 2")</f>
        <v>327.52</v>
      </c>
      <c r="F18" s="18">
        <f>GETPIVOTDATA("Average of UPH",$B$22,"Line ","Line 3")</f>
        <v>224.26000000000005</v>
      </c>
      <c r="G18" s="18">
        <f>GETPIVOTDATA("Average of UPH",$B$22,"Line ","Line 4")</f>
        <v>279.95999999999998</v>
      </c>
      <c r="H18" s="18">
        <f>GETPIVOTDATA("Average of UPH",$B$22,"Line ","Line 5")</f>
        <v>369.15999999999997</v>
      </c>
      <c r="I18" s="18">
        <f>GETPIVOTDATA("Average of UPH",$B$22,"Line ","Line 6")</f>
        <v>92.724999999999994</v>
      </c>
      <c r="J18" s="18">
        <f>GETPIVOTDATA("Average of UPH",$B$22,"Line ","Line 7")</f>
        <v>238.6</v>
      </c>
      <c r="K18" s="18">
        <f>GETPIVOTDATA("Average of UPH",$B$22,"Line ","Line 8")</f>
        <v>275.52</v>
      </c>
      <c r="L18" s="18">
        <f>GETPIVOTDATA("Average of UPH",$B$22,"Line ","Line 9")</f>
        <v>331.58000000000004</v>
      </c>
      <c r="M18" s="18">
        <f>GETPIVOTDATA("Average of UPH",$B$22,"Line ","Line 10")</f>
        <v>310.87</v>
      </c>
      <c r="N18" s="18">
        <f>GETPIVOTDATA("Average of UPH",$B$22,"Line ","Line 11")</f>
        <v>220.26</v>
      </c>
      <c r="O18" s="18">
        <f>GETPIVOTDATA("Average of UPH",$B$22,"Line ","Line 12")</f>
        <v>260.29499999999996</v>
      </c>
      <c r="P18" s="18">
        <f>GETPIVOTDATA("Average of UPH",$B$22,"Line ","Line 13")</f>
        <v>269.22500000000002</v>
      </c>
      <c r="Q18" s="18">
        <f>GETPIVOTDATA("Average of UPH",$B$22,"Line ","Line 14")</f>
        <v>277.8</v>
      </c>
      <c r="R18" s="18">
        <f>GETPIVOTDATA("Average of UPH",$B$22,"Line ","Line 15")</f>
        <v>244.85</v>
      </c>
      <c r="S18" s="18">
        <f>GETPIVOTDATA("Average of UPH",$B$22,"Line ","Line 16")</f>
        <v>210.125</v>
      </c>
      <c r="T18" s="18">
        <f>GETPIVOTDATA("Average of UPH",$B$22,"Line ","Line 18")</f>
        <v>333.25</v>
      </c>
      <c r="U18" s="18">
        <f>GETPIVOTDATA("Average of UPH",$B$22,"Line ","Line 20")</f>
        <v>283.8125</v>
      </c>
      <c r="V18" s="18">
        <f>GETPIVOTDATA("Average of UPH",$B$22,"Line ","Line 24")</f>
        <v>120</v>
      </c>
    </row>
    <row r="19" spans="2:56">
      <c r="B19" s="140" t="s">
        <v>13</v>
      </c>
      <c r="C19" s="141"/>
      <c r="D19" s="16">
        <f>GETPIVOTDATA("Average of UPPH",$B$22,"Line ","Line 1")</f>
        <v>8.9001428571428569</v>
      </c>
      <c r="E19" s="16">
        <f>GETPIVOTDATA("Average of UPPH",$B$22,"Line ","Line 2")</f>
        <v>11.597221994161652</v>
      </c>
      <c r="F19" s="16">
        <f>GETPIVOTDATA("Average of UPPH",$B$22,"Line ","Line 3")</f>
        <v>6.7886397058823533</v>
      </c>
      <c r="G19" s="16">
        <f>GETPIVOTDATA("Average of UPPH",$B$22,"Line ","Line 4")</f>
        <v>9.877948184637841</v>
      </c>
      <c r="H19" s="16">
        <f>GETPIVOTDATA("Average of UPPH",$B$22,"Line ","Line 5")</f>
        <v>13.400180308197548</v>
      </c>
      <c r="I19" s="16">
        <f>GETPIVOTDATA("Average of UPPH",$B$22,"Line ","Line 6")</f>
        <v>7.98422619047619</v>
      </c>
      <c r="J19" s="16">
        <f>GETPIVOTDATA("Average of UPPH",$B$22,"Line ","Line 7")</f>
        <v>6.4780075187969928</v>
      </c>
      <c r="K19" s="16">
        <f>GETPIVOTDATA("Average of UPPH",$B$22,"Line ","Line 8")</f>
        <v>28.216311688311684</v>
      </c>
      <c r="L19" s="16">
        <f>GETPIVOTDATA("Average of UPPH",$B$22,"Line ","Line 9")</f>
        <v>11.746795610303675</v>
      </c>
      <c r="M19" s="16">
        <f>GETPIVOTDATA("Average of UPPH",$B$22,"Line ","Line 10")</f>
        <v>11.082190886699506</v>
      </c>
      <c r="N19" s="16">
        <f>GETPIVOTDATA("Average of UPPH",$B$22,"Line ","Line 11")</f>
        <v>7.052083333333333</v>
      </c>
      <c r="O19" s="16">
        <f>GETPIVOTDATA("Average of UPPH",$B$22,"Line ","Line 12")</f>
        <v>8.0778238795518202</v>
      </c>
      <c r="P19" s="16">
        <f>GETPIVOTDATA("Average of UPPH",$B$22,"Line ","Line 13")</f>
        <v>9.2326318760262716</v>
      </c>
      <c r="Q19" s="16">
        <f>GETPIVOTDATA("Average of UPPH",$B$22,"Line ","Line 14")</f>
        <v>9.0511440531440535</v>
      </c>
      <c r="R19" s="16">
        <f>GETPIVOTDATA("Average of UPPH",$B$22,"Line ","Line 15")</f>
        <v>8.5992724867724863</v>
      </c>
      <c r="S19" s="16">
        <f>GETPIVOTDATA("Average of UPPH",$B$22,"Line ","Line 16")</f>
        <v>8.2053822965967989</v>
      </c>
      <c r="T19" s="16">
        <f>GETPIVOTDATA("Average of UPPH",$B$22,"Line ","Line 18")</f>
        <v>11.503218763994626</v>
      </c>
      <c r="U19" s="16">
        <f>GETPIVOTDATA("Average of UPPH",$B$22,"Line ","Line 20")</f>
        <v>10.381211180124224</v>
      </c>
      <c r="V19" s="16">
        <f>GETPIVOTDATA("Average of UPPH",$B$22,"Line ","Line 24")</f>
        <v>6.666666666666667</v>
      </c>
    </row>
    <row r="20" spans="2:56">
      <c r="B20" s="140" t="s">
        <v>29</v>
      </c>
      <c r="C20" s="141"/>
      <c r="D20" s="15">
        <f>GETPIVOTDATA("Sum of FG (Packing O/p)",$B$22,"Line ","Line 1")</f>
        <v>7646</v>
      </c>
      <c r="E20" s="15">
        <f>GETPIVOTDATA("Sum of FG (Packing O/p)",$B$22,"Line ","Line 2")</f>
        <v>14232</v>
      </c>
      <c r="F20" s="15">
        <f>GETPIVOTDATA("Sum of FG (Packing O/p)",$B$22,"Line ","Line 3")</f>
        <v>11213</v>
      </c>
      <c r="G20" s="15">
        <f>GETPIVOTDATA("Sum of FG (Packing O/p)",$B$22,"Line ","Line 4")</f>
        <v>13998</v>
      </c>
      <c r="H20" s="15">
        <f>GETPIVOTDATA("Sum of FG (Packing O/p)",$B$22,"Line ","Line 5")</f>
        <v>16073</v>
      </c>
      <c r="I20" s="15">
        <f>GETPIVOTDATA("Sum of FG (Packing O/p)",$B$22,"Line ","Line 6")</f>
        <v>3665</v>
      </c>
      <c r="J20" s="15">
        <f>GETPIVOTDATA("Sum of FG (Packing O/p)",$B$22,"Line ","Line 7")</f>
        <v>4772</v>
      </c>
      <c r="K20" s="15">
        <f>GETPIVOTDATA("Sum of FG (Packing O/p)",$B$22,"Line ","Line 8")</f>
        <v>13776</v>
      </c>
      <c r="L20" s="15">
        <f>GETPIVOTDATA("Sum of FG (Packing O/p)",$B$22,"Line ","Line 9")</f>
        <v>13674</v>
      </c>
      <c r="M20" s="15">
        <f>GETPIVOTDATA("Sum of FG (Packing O/p)",$B$22,"Line ","Line 10")</f>
        <v>13617</v>
      </c>
      <c r="N20" s="15">
        <f>GETPIVOTDATA("Sum of FG (Packing O/p)",$B$22,"Line ","Line 11")</f>
        <v>11013</v>
      </c>
      <c r="O20" s="15">
        <f>GETPIVOTDATA("Sum of FG (Packing O/p)",$B$22,"Line ","Line 12")</f>
        <v>12152</v>
      </c>
      <c r="P20" s="15">
        <f>GETPIVOTDATA("Sum of FG (Packing O/p)",$B$22,"Line ","Line 13")</f>
        <v>10769</v>
      </c>
      <c r="Q20" s="15">
        <f>GETPIVOTDATA("Sum of FG (Packing O/p)",$B$22,"Line ","Line 14")</f>
        <v>13890</v>
      </c>
      <c r="R20" s="15">
        <f>GETPIVOTDATA("Sum of FG (Packing O/p)",$B$22,"Line ","Line 15")</f>
        <v>9794</v>
      </c>
      <c r="S20" s="15">
        <f>GETPIVOTDATA("Sum of FG (Packing O/p)",$B$22,"Line ","Line 16")</f>
        <v>7780</v>
      </c>
      <c r="T20" s="15">
        <f>GETPIVOTDATA("Sum of FG (Packing O/p)",$B$22,"Line ","Line 18")</f>
        <v>15170</v>
      </c>
      <c r="U20" s="15">
        <f>GETPIVOTDATA("Sum of FG (Packing O/p)",$B$22,"Line ","Line 20")</f>
        <v>11100</v>
      </c>
      <c r="V20" s="15">
        <f>GETPIVOTDATA("Sum of FG (Packing O/p)",$B$22,"Line ","Line 24")</f>
        <v>1200</v>
      </c>
    </row>
    <row r="21" spans="2:56">
      <c r="N21" s="47"/>
    </row>
    <row r="22" spans="2:56">
      <c r="B22" s="130"/>
      <c r="C22" s="6" t="s">
        <v>90</v>
      </c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</row>
    <row r="23" spans="2:56">
      <c r="B23" s="6" t="s">
        <v>22</v>
      </c>
      <c r="C23" s="130" t="s">
        <v>33</v>
      </c>
      <c r="D23" s="130" t="s">
        <v>57</v>
      </c>
      <c r="E23" s="130" t="s">
        <v>67</v>
      </c>
      <c r="F23" s="130" t="s">
        <v>66</v>
      </c>
      <c r="G23" s="130" t="s">
        <v>68</v>
      </c>
      <c r="H23" s="130" t="s">
        <v>17</v>
      </c>
      <c r="I23" s="130" t="s">
        <v>32</v>
      </c>
      <c r="J23" s="130" t="s">
        <v>34</v>
      </c>
      <c r="K23" s="130" t="s">
        <v>19</v>
      </c>
      <c r="L23" s="130" t="s">
        <v>44</v>
      </c>
      <c r="M23" s="130" t="s">
        <v>35</v>
      </c>
      <c r="N23" s="130" t="s">
        <v>20</v>
      </c>
      <c r="O23" s="130" t="s">
        <v>56</v>
      </c>
      <c r="P23" s="130" t="s">
        <v>89</v>
      </c>
      <c r="Q23" s="130" t="s">
        <v>69</v>
      </c>
      <c r="R23" s="130" t="s">
        <v>70</v>
      </c>
      <c r="S23" s="130" t="s">
        <v>71</v>
      </c>
      <c r="T23" s="130" t="s">
        <v>73</v>
      </c>
      <c r="U23" s="130" t="s">
        <v>113</v>
      </c>
      <c r="V23" s="130" t="s">
        <v>150</v>
      </c>
      <c r="W23" s="130" t="s">
        <v>23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</row>
    <row r="24" spans="2:56">
      <c r="B24" s="130" t="s">
        <v>91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</row>
    <row r="25" spans="2:56">
      <c r="B25" s="130" t="s">
        <v>89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7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</row>
    <row r="26" spans="2:56">
      <c r="B26" s="80">
        <v>45748</v>
      </c>
      <c r="C26" s="20">
        <v>353.1</v>
      </c>
      <c r="D26" s="20">
        <v>260</v>
      </c>
      <c r="E26" s="20">
        <v>240.5</v>
      </c>
      <c r="F26" s="20">
        <v>366.2</v>
      </c>
      <c r="G26" s="20">
        <v>372</v>
      </c>
      <c r="H26" s="20">
        <v>320.625</v>
      </c>
      <c r="I26" s="20">
        <v>206.8</v>
      </c>
      <c r="J26" s="20">
        <v>274</v>
      </c>
      <c r="K26" s="20">
        <v>375</v>
      </c>
      <c r="L26" s="20">
        <v>37.9</v>
      </c>
      <c r="M26" s="20"/>
      <c r="N26" s="20">
        <v>315.89999999999998</v>
      </c>
      <c r="O26" s="20">
        <v>294.2</v>
      </c>
      <c r="P26" s="20"/>
      <c r="Q26" s="20">
        <v>290</v>
      </c>
      <c r="R26" s="20"/>
      <c r="S26" s="20"/>
      <c r="T26" s="20">
        <v>320</v>
      </c>
      <c r="U26" s="20">
        <v>120</v>
      </c>
      <c r="V26" s="20">
        <v>355</v>
      </c>
      <c r="W26" s="7">
        <v>281.32656250000002</v>
      </c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</row>
    <row r="27" spans="2:56">
      <c r="B27" s="80">
        <v>45749</v>
      </c>
      <c r="C27" s="20">
        <v>356.9</v>
      </c>
      <c r="D27" s="20">
        <v>390.25</v>
      </c>
      <c r="E27" s="20">
        <v>252.5</v>
      </c>
      <c r="F27" s="20">
        <v>190.875</v>
      </c>
      <c r="G27" s="20">
        <v>319.2</v>
      </c>
      <c r="H27" s="20">
        <v>439.375</v>
      </c>
      <c r="I27" s="20">
        <v>259.3</v>
      </c>
      <c r="J27" s="20">
        <v>270.2</v>
      </c>
      <c r="K27" s="20">
        <v>418.125</v>
      </c>
      <c r="L27" s="20"/>
      <c r="M27" s="20"/>
      <c r="N27" s="20">
        <v>263.3</v>
      </c>
      <c r="O27" s="20">
        <v>298.7</v>
      </c>
      <c r="P27" s="20"/>
      <c r="Q27" s="20">
        <v>364.7</v>
      </c>
      <c r="R27" s="20">
        <v>181.4</v>
      </c>
      <c r="S27" s="20">
        <v>80</v>
      </c>
      <c r="T27" s="20">
        <v>375</v>
      </c>
      <c r="U27" s="20"/>
      <c r="V27" s="20">
        <v>351</v>
      </c>
      <c r="W27" s="7">
        <v>300.67656249999999</v>
      </c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</row>
    <row r="28" spans="2:56">
      <c r="B28" s="80">
        <v>45750</v>
      </c>
      <c r="C28" s="20">
        <v>54.6</v>
      </c>
      <c r="D28" s="20">
        <v>313</v>
      </c>
      <c r="E28" s="20">
        <v>238.3</v>
      </c>
      <c r="F28" s="20">
        <v>240.5</v>
      </c>
      <c r="G28" s="20">
        <v>280.7</v>
      </c>
      <c r="H28" s="20">
        <v>312</v>
      </c>
      <c r="I28" s="20">
        <v>169.8</v>
      </c>
      <c r="J28" s="20">
        <v>251.2</v>
      </c>
      <c r="K28" s="20">
        <v>399.375</v>
      </c>
      <c r="L28" s="20">
        <v>274.39999999999998</v>
      </c>
      <c r="M28" s="20"/>
      <c r="N28" s="20">
        <v>310</v>
      </c>
      <c r="O28" s="20">
        <v>415</v>
      </c>
      <c r="P28" s="20"/>
      <c r="Q28" s="20">
        <v>304.89999999999998</v>
      </c>
      <c r="R28" s="20">
        <v>203</v>
      </c>
      <c r="S28" s="20">
        <v>200</v>
      </c>
      <c r="T28" s="20">
        <v>371.25</v>
      </c>
      <c r="U28" s="20"/>
      <c r="V28" s="20">
        <v>303</v>
      </c>
      <c r="W28" s="7">
        <v>273.00147058823535</v>
      </c>
      <c r="X28"/>
      <c r="Y28"/>
      <c r="Z28"/>
      <c r="AA28"/>
      <c r="AB28"/>
    </row>
    <row r="29" spans="2:56">
      <c r="B29" s="80">
        <v>45751</v>
      </c>
      <c r="C29" s="20"/>
      <c r="D29" s="20">
        <v>305.89999999999998</v>
      </c>
      <c r="E29" s="20">
        <v>217</v>
      </c>
      <c r="F29" s="20">
        <v>239.6</v>
      </c>
      <c r="G29" s="20"/>
      <c r="H29" s="20">
        <v>289.60000000000002</v>
      </c>
      <c r="I29" s="20">
        <v>220.4</v>
      </c>
      <c r="J29" s="20">
        <v>275.60000000000002</v>
      </c>
      <c r="K29" s="20">
        <v>333.8</v>
      </c>
      <c r="L29" s="20">
        <v>36.6</v>
      </c>
      <c r="M29" s="20">
        <v>176.5</v>
      </c>
      <c r="N29" s="20">
        <v>210.3</v>
      </c>
      <c r="O29" s="20">
        <v>346</v>
      </c>
      <c r="P29" s="20"/>
      <c r="Q29" s="20">
        <v>240</v>
      </c>
      <c r="R29" s="20">
        <v>300</v>
      </c>
      <c r="S29" s="20">
        <v>312.5</v>
      </c>
      <c r="T29" s="20">
        <v>300</v>
      </c>
      <c r="U29" s="20"/>
      <c r="V29" s="20">
        <v>126.25</v>
      </c>
      <c r="W29" s="7">
        <v>245.62812500000001</v>
      </c>
      <c r="X29"/>
      <c r="Y29"/>
      <c r="Z29"/>
      <c r="AA29"/>
      <c r="AB29"/>
    </row>
    <row r="30" spans="2:56">
      <c r="B30" s="80">
        <v>45752</v>
      </c>
      <c r="C30" s="20"/>
      <c r="D30" s="20">
        <v>285.2</v>
      </c>
      <c r="E30" s="20">
        <v>153</v>
      </c>
      <c r="F30" s="20">
        <v>264.3</v>
      </c>
      <c r="G30" s="20">
        <v>105</v>
      </c>
      <c r="H30" s="20">
        <v>276</v>
      </c>
      <c r="I30" s="20">
        <v>265</v>
      </c>
      <c r="J30" s="20">
        <v>328.8</v>
      </c>
      <c r="K30" s="20">
        <v>319.5</v>
      </c>
      <c r="L30" s="20">
        <v>22</v>
      </c>
      <c r="M30" s="20">
        <v>300.7</v>
      </c>
      <c r="N30" s="20">
        <v>278.10000000000002</v>
      </c>
      <c r="O30" s="20">
        <v>304</v>
      </c>
      <c r="P30" s="20"/>
      <c r="Q30" s="20">
        <v>189.4</v>
      </c>
      <c r="R30" s="20">
        <v>295</v>
      </c>
      <c r="S30" s="20">
        <v>248</v>
      </c>
      <c r="T30" s="20">
        <v>300</v>
      </c>
      <c r="U30" s="20"/>
      <c r="V30" s="20"/>
      <c r="W30" s="7">
        <v>245.875</v>
      </c>
      <c r="X30"/>
      <c r="Y30"/>
      <c r="Z30"/>
      <c r="AA30"/>
      <c r="AB30"/>
    </row>
    <row r="31" spans="2:56">
      <c r="B31" s="130" t="s">
        <v>97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/>
      <c r="Y31"/>
      <c r="Z31"/>
      <c r="AA31"/>
      <c r="AB31"/>
    </row>
    <row r="32" spans="2:56">
      <c r="B32" s="130" t="s">
        <v>89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16"/>
      <c r="X32"/>
      <c r="Y32"/>
      <c r="Z32"/>
      <c r="AA32"/>
      <c r="AB32"/>
    </row>
    <row r="33" spans="2:28">
      <c r="B33" s="80">
        <v>45748</v>
      </c>
      <c r="C33" s="20">
        <v>11.770000000000001</v>
      </c>
      <c r="D33" s="20">
        <v>9.2857142857142865</v>
      </c>
      <c r="E33" s="20">
        <v>7.515625</v>
      </c>
      <c r="F33" s="20">
        <v>10.462857142857143</v>
      </c>
      <c r="G33" s="20">
        <v>13.285714285714286</v>
      </c>
      <c r="H33" s="20">
        <v>11.450892857142858</v>
      </c>
      <c r="I33" s="20">
        <v>6.0823529411764712</v>
      </c>
      <c r="J33" s="20">
        <v>10.148148148148149</v>
      </c>
      <c r="K33" s="20">
        <v>13.392857142857142</v>
      </c>
      <c r="L33" s="20">
        <v>12.633333333333333</v>
      </c>
      <c r="M33" s="20"/>
      <c r="N33" s="20">
        <v>10.53</v>
      </c>
      <c r="O33" s="20">
        <v>12.258333333333333</v>
      </c>
      <c r="P33" s="20"/>
      <c r="Q33" s="20">
        <v>10.74074074074074</v>
      </c>
      <c r="R33" s="20"/>
      <c r="S33" s="20"/>
      <c r="T33" s="20">
        <v>11.428571428571429</v>
      </c>
      <c r="U33" s="20">
        <v>6.666666666666667</v>
      </c>
      <c r="V33" s="20">
        <v>12.678571428571429</v>
      </c>
      <c r="W33" s="16">
        <v>10.6456486709267</v>
      </c>
      <c r="X33"/>
      <c r="Y33"/>
      <c r="Z33"/>
      <c r="AA33"/>
      <c r="AB33"/>
    </row>
    <row r="34" spans="2:28">
      <c r="B34" s="80">
        <v>45749</v>
      </c>
      <c r="C34" s="20">
        <v>12.74642857142857</v>
      </c>
      <c r="D34" s="20">
        <v>15.61</v>
      </c>
      <c r="E34" s="20">
        <v>8.4166666666666661</v>
      </c>
      <c r="F34" s="20">
        <v>5.6139705882352944</v>
      </c>
      <c r="G34" s="20">
        <v>11.006896551724138</v>
      </c>
      <c r="H34" s="20">
        <v>16.273148148148149</v>
      </c>
      <c r="I34" s="20">
        <v>8.1031250000000004</v>
      </c>
      <c r="J34" s="20">
        <v>9.65</v>
      </c>
      <c r="K34" s="20">
        <v>16.08173076923077</v>
      </c>
      <c r="L34" s="20"/>
      <c r="M34" s="20"/>
      <c r="N34" s="20">
        <v>8.7766666666666673</v>
      </c>
      <c r="O34" s="20">
        <v>11.488461538461538</v>
      </c>
      <c r="P34" s="20"/>
      <c r="Q34" s="20">
        <v>12.156666666666666</v>
      </c>
      <c r="R34" s="20">
        <v>6.7185185185185183</v>
      </c>
      <c r="S34" s="20">
        <v>2.7586206896551726</v>
      </c>
      <c r="T34" s="20">
        <v>13.392857142857142</v>
      </c>
      <c r="U34" s="20"/>
      <c r="V34" s="20">
        <v>12.535714285714286</v>
      </c>
      <c r="W34" s="16">
        <v>10.708091987748348</v>
      </c>
      <c r="X34"/>
      <c r="Y34"/>
      <c r="Z34"/>
      <c r="AA34"/>
      <c r="AB34"/>
    </row>
    <row r="35" spans="2:28">
      <c r="B35" s="80">
        <v>45750</v>
      </c>
      <c r="C35" s="20">
        <v>2.1840000000000002</v>
      </c>
      <c r="D35" s="20">
        <v>9.78125</v>
      </c>
      <c r="E35" s="20">
        <v>7.4468750000000004</v>
      </c>
      <c r="F35" s="20">
        <v>7.515625</v>
      </c>
      <c r="G35" s="20">
        <v>9.3566666666666656</v>
      </c>
      <c r="H35" s="20">
        <v>10.758620689655173</v>
      </c>
      <c r="I35" s="20">
        <v>4.9941176470588236</v>
      </c>
      <c r="J35" s="20">
        <v>8.6620689655172409</v>
      </c>
      <c r="K35" s="20">
        <v>13.771551724137931</v>
      </c>
      <c r="L35" s="20">
        <v>8.5749999999999993</v>
      </c>
      <c r="M35" s="20"/>
      <c r="N35" s="20">
        <v>103.33333333333333</v>
      </c>
      <c r="O35" s="20">
        <v>12.96875</v>
      </c>
      <c r="P35" s="20"/>
      <c r="Q35" s="20">
        <v>9.2393939393939384</v>
      </c>
      <c r="R35" s="20">
        <v>7.25</v>
      </c>
      <c r="S35" s="20">
        <v>5.882352941176471</v>
      </c>
      <c r="T35" s="20">
        <v>13.258928571428571</v>
      </c>
      <c r="U35" s="20"/>
      <c r="V35" s="20">
        <v>10.821428571428571</v>
      </c>
      <c r="W35" s="16">
        <v>14.458821355870398</v>
      </c>
      <c r="X35"/>
      <c r="Y35"/>
      <c r="Z35"/>
      <c r="AA35"/>
      <c r="AB35"/>
    </row>
    <row r="36" spans="2:28">
      <c r="B36" s="80">
        <v>45751</v>
      </c>
      <c r="C36" s="20"/>
      <c r="D36" s="20">
        <v>10.548275862068964</v>
      </c>
      <c r="E36" s="20">
        <v>6.78125</v>
      </c>
      <c r="F36" s="20">
        <v>7.9866666666666664</v>
      </c>
      <c r="G36" s="20"/>
      <c r="H36" s="20">
        <v>9.9862068965517246</v>
      </c>
      <c r="I36" s="20">
        <v>6.4823529411764707</v>
      </c>
      <c r="J36" s="20">
        <v>9.1866666666666674</v>
      </c>
      <c r="K36" s="20">
        <v>11.921428571428573</v>
      </c>
      <c r="L36" s="20">
        <v>5.2285714285714286</v>
      </c>
      <c r="M36" s="20">
        <v>5.0428571428571427</v>
      </c>
      <c r="N36" s="20">
        <v>10.014285714285714</v>
      </c>
      <c r="O36" s="20">
        <v>11.161290322580646</v>
      </c>
      <c r="P36" s="20"/>
      <c r="Q36" s="20">
        <v>8</v>
      </c>
      <c r="R36" s="20">
        <v>12</v>
      </c>
      <c r="S36" s="20">
        <v>8.6805555555555554</v>
      </c>
      <c r="T36" s="20">
        <v>10.344827586206897</v>
      </c>
      <c r="U36" s="20"/>
      <c r="V36" s="20">
        <v>5.4891304347826084</v>
      </c>
      <c r="W36" s="16">
        <v>8.6783978618374409</v>
      </c>
      <c r="X36"/>
      <c r="Y36"/>
      <c r="Z36"/>
      <c r="AA36"/>
      <c r="AB36"/>
    </row>
    <row r="37" spans="2:28">
      <c r="B37" s="80">
        <v>45752</v>
      </c>
      <c r="C37" s="20"/>
      <c r="D37" s="20">
        <v>10.185714285714285</v>
      </c>
      <c r="E37" s="20">
        <v>5.0999999999999996</v>
      </c>
      <c r="F37" s="20">
        <v>8.81</v>
      </c>
      <c r="G37" s="20">
        <v>3.28125</v>
      </c>
      <c r="H37" s="20">
        <v>9.5172413793103452</v>
      </c>
      <c r="I37" s="20">
        <v>8.28125</v>
      </c>
      <c r="J37" s="20">
        <v>11.742857142857144</v>
      </c>
      <c r="K37" s="20">
        <v>11.833333333333334</v>
      </c>
      <c r="L37" s="20">
        <v>5.5</v>
      </c>
      <c r="M37" s="20">
        <v>7.9131578947368419</v>
      </c>
      <c r="N37" s="20">
        <v>8.4272727272727277</v>
      </c>
      <c r="O37" s="20">
        <v>10.857142857142858</v>
      </c>
      <c r="P37" s="20"/>
      <c r="Q37" s="20">
        <v>5.1189189189189195</v>
      </c>
      <c r="R37" s="20">
        <v>8.4285714285714288</v>
      </c>
      <c r="S37" s="20">
        <v>15.5</v>
      </c>
      <c r="T37" s="20">
        <v>9.0909090909090917</v>
      </c>
      <c r="U37" s="20"/>
      <c r="V37" s="20"/>
      <c r="W37" s="16">
        <v>8.7242261911729369</v>
      </c>
      <c r="X37"/>
      <c r="Y37"/>
      <c r="Z37"/>
      <c r="AA37"/>
      <c r="AB37"/>
    </row>
    <row r="38" spans="2:28">
      <c r="B38" s="130" t="s">
        <v>24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/>
      <c r="Y38"/>
      <c r="Z38"/>
      <c r="AA38"/>
      <c r="AB38"/>
    </row>
    <row r="39" spans="2:28">
      <c r="B39" s="130" t="s">
        <v>89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/>
      <c r="Y39"/>
      <c r="Z39"/>
      <c r="AA39"/>
      <c r="AB39"/>
    </row>
    <row r="40" spans="2:28">
      <c r="B40" s="80">
        <v>45748</v>
      </c>
      <c r="C40" s="7">
        <v>3531</v>
      </c>
      <c r="D40" s="7">
        <v>2080</v>
      </c>
      <c r="E40" s="7">
        <v>2405</v>
      </c>
      <c r="F40" s="7">
        <v>3662</v>
      </c>
      <c r="G40" s="7">
        <v>3720</v>
      </c>
      <c r="H40" s="7">
        <v>2565</v>
      </c>
      <c r="I40" s="7">
        <v>2068</v>
      </c>
      <c r="J40" s="7">
        <v>2740</v>
      </c>
      <c r="K40" s="7">
        <v>3000</v>
      </c>
      <c r="L40" s="7">
        <v>379</v>
      </c>
      <c r="M40" s="7"/>
      <c r="N40" s="7">
        <v>3159</v>
      </c>
      <c r="O40" s="7">
        <v>2942</v>
      </c>
      <c r="P40" s="7"/>
      <c r="Q40" s="7">
        <v>2900</v>
      </c>
      <c r="R40" s="7"/>
      <c r="S40" s="7"/>
      <c r="T40" s="7">
        <v>3200</v>
      </c>
      <c r="U40" s="7">
        <v>1200</v>
      </c>
      <c r="V40" s="7">
        <v>3550</v>
      </c>
      <c r="W40" s="7">
        <v>43101</v>
      </c>
      <c r="X40"/>
      <c r="Y40"/>
      <c r="Z40"/>
      <c r="AA40"/>
      <c r="AB40"/>
    </row>
    <row r="41" spans="2:28">
      <c r="B41" s="80">
        <v>45749</v>
      </c>
      <c r="C41" s="7">
        <v>3569</v>
      </c>
      <c r="D41" s="7">
        <v>3122</v>
      </c>
      <c r="E41" s="7">
        <v>2525</v>
      </c>
      <c r="F41" s="7">
        <v>1527</v>
      </c>
      <c r="G41" s="7">
        <v>3192</v>
      </c>
      <c r="H41" s="7">
        <v>3515</v>
      </c>
      <c r="I41" s="7">
        <v>2593</v>
      </c>
      <c r="J41" s="7">
        <v>2702</v>
      </c>
      <c r="K41" s="7">
        <v>3345</v>
      </c>
      <c r="L41" s="7"/>
      <c r="M41" s="7"/>
      <c r="N41" s="7">
        <v>2633</v>
      </c>
      <c r="O41" s="7">
        <v>2987</v>
      </c>
      <c r="P41" s="7"/>
      <c r="Q41" s="7">
        <v>3647</v>
      </c>
      <c r="R41" s="7">
        <v>1814</v>
      </c>
      <c r="S41" s="7">
        <v>800</v>
      </c>
      <c r="T41" s="7">
        <v>3000</v>
      </c>
      <c r="U41" s="7"/>
      <c r="V41" s="7">
        <v>3510</v>
      </c>
      <c r="W41" s="7">
        <v>44481</v>
      </c>
      <c r="X41"/>
      <c r="Y41"/>
      <c r="Z41"/>
      <c r="AA41"/>
      <c r="AB41"/>
    </row>
    <row r="42" spans="2:28">
      <c r="B42" s="80">
        <v>45750</v>
      </c>
      <c r="C42" s="7">
        <v>546</v>
      </c>
      <c r="D42" s="7">
        <v>2504</v>
      </c>
      <c r="E42" s="7">
        <v>2383</v>
      </c>
      <c r="F42" s="7">
        <v>1924</v>
      </c>
      <c r="G42" s="7">
        <v>2807</v>
      </c>
      <c r="H42" s="7">
        <v>2496</v>
      </c>
      <c r="I42" s="7">
        <v>1698</v>
      </c>
      <c r="J42" s="7">
        <v>2512</v>
      </c>
      <c r="K42" s="7">
        <v>3195</v>
      </c>
      <c r="L42" s="7">
        <v>2744</v>
      </c>
      <c r="M42" s="7"/>
      <c r="N42" s="7">
        <v>3100</v>
      </c>
      <c r="O42" s="7">
        <v>1245</v>
      </c>
      <c r="P42" s="7"/>
      <c r="Q42" s="7">
        <v>3049</v>
      </c>
      <c r="R42" s="7">
        <v>2030</v>
      </c>
      <c r="S42" s="7">
        <v>2000</v>
      </c>
      <c r="T42" s="7">
        <v>2970</v>
      </c>
      <c r="U42" s="7"/>
      <c r="V42" s="7">
        <v>3030</v>
      </c>
      <c r="W42" s="7">
        <v>40233</v>
      </c>
      <c r="X42"/>
      <c r="Y42"/>
      <c r="Z42"/>
      <c r="AA42"/>
      <c r="AB42"/>
    </row>
    <row r="43" spans="2:28">
      <c r="B43" s="80">
        <v>45751</v>
      </c>
      <c r="C43" s="7"/>
      <c r="D43" s="7">
        <v>3059</v>
      </c>
      <c r="E43" s="7">
        <v>2170</v>
      </c>
      <c r="F43" s="7">
        <v>2396</v>
      </c>
      <c r="G43" s="7"/>
      <c r="H43" s="7">
        <v>2896</v>
      </c>
      <c r="I43" s="7">
        <v>2204</v>
      </c>
      <c r="J43" s="7">
        <v>2756</v>
      </c>
      <c r="K43" s="7">
        <v>3338</v>
      </c>
      <c r="L43" s="7">
        <v>366</v>
      </c>
      <c r="M43" s="7">
        <v>1765</v>
      </c>
      <c r="N43" s="7">
        <v>2103</v>
      </c>
      <c r="O43" s="7">
        <v>3460</v>
      </c>
      <c r="P43" s="7"/>
      <c r="Q43" s="7">
        <v>2400</v>
      </c>
      <c r="R43" s="7">
        <v>3000</v>
      </c>
      <c r="S43" s="7">
        <v>2500</v>
      </c>
      <c r="T43" s="7">
        <v>3000</v>
      </c>
      <c r="U43" s="7"/>
      <c r="V43" s="7">
        <v>1010</v>
      </c>
      <c r="W43" s="7">
        <v>38423</v>
      </c>
      <c r="X43"/>
      <c r="Y43"/>
      <c r="Z43"/>
      <c r="AA43"/>
      <c r="AB43"/>
    </row>
    <row r="44" spans="2:28">
      <c r="B44" s="80">
        <v>45752</v>
      </c>
      <c r="C44" s="7"/>
      <c r="D44" s="7">
        <v>2852</v>
      </c>
      <c r="E44" s="7">
        <v>1530</v>
      </c>
      <c r="F44" s="7">
        <v>2643</v>
      </c>
      <c r="G44" s="7">
        <v>1050</v>
      </c>
      <c r="H44" s="7">
        <v>2760</v>
      </c>
      <c r="I44" s="7">
        <v>2650</v>
      </c>
      <c r="J44" s="7">
        <v>3288</v>
      </c>
      <c r="K44" s="7">
        <v>3195</v>
      </c>
      <c r="L44" s="7">
        <v>176</v>
      </c>
      <c r="M44" s="7">
        <v>3007</v>
      </c>
      <c r="N44" s="7">
        <v>2781</v>
      </c>
      <c r="O44" s="7">
        <v>3040</v>
      </c>
      <c r="P44" s="7"/>
      <c r="Q44" s="7">
        <v>1894</v>
      </c>
      <c r="R44" s="7">
        <v>2950</v>
      </c>
      <c r="S44" s="7">
        <v>2480</v>
      </c>
      <c r="T44" s="7">
        <v>3000</v>
      </c>
      <c r="U44" s="7"/>
      <c r="V44" s="7"/>
      <c r="W44" s="7">
        <v>39296</v>
      </c>
      <c r="X44"/>
      <c r="Y44"/>
      <c r="Z44"/>
      <c r="AA44"/>
      <c r="AB44"/>
    </row>
    <row r="45" spans="2:28">
      <c r="B45" s="130" t="s">
        <v>92</v>
      </c>
      <c r="C45" s="20">
        <v>254.86666666666667</v>
      </c>
      <c r="D45" s="20">
        <v>310.87</v>
      </c>
      <c r="E45" s="20">
        <v>220.26</v>
      </c>
      <c r="F45" s="20">
        <v>260.29499999999996</v>
      </c>
      <c r="G45" s="20">
        <v>269.22500000000002</v>
      </c>
      <c r="H45" s="20">
        <v>327.52</v>
      </c>
      <c r="I45" s="20">
        <v>224.26000000000005</v>
      </c>
      <c r="J45" s="20">
        <v>279.95999999999998</v>
      </c>
      <c r="K45" s="20">
        <v>369.15999999999997</v>
      </c>
      <c r="L45" s="20">
        <v>92.724999999999994</v>
      </c>
      <c r="M45" s="20">
        <v>238.6</v>
      </c>
      <c r="N45" s="20">
        <v>275.52</v>
      </c>
      <c r="O45" s="20">
        <v>331.58000000000004</v>
      </c>
      <c r="P45" s="20"/>
      <c r="Q45" s="20">
        <v>277.8</v>
      </c>
      <c r="R45" s="20">
        <v>244.85</v>
      </c>
      <c r="S45" s="20">
        <v>210.125</v>
      </c>
      <c r="T45" s="20">
        <v>333.25</v>
      </c>
      <c r="U45" s="20">
        <v>120</v>
      </c>
      <c r="V45" s="20">
        <v>283.8125</v>
      </c>
      <c r="W45" s="20">
        <v>269.34722222222223</v>
      </c>
      <c r="X45"/>
      <c r="Y45"/>
      <c r="Z45"/>
      <c r="AA45"/>
      <c r="AB45"/>
    </row>
    <row r="46" spans="2:28">
      <c r="B46" s="130" t="s">
        <v>98</v>
      </c>
      <c r="C46" s="16">
        <v>8.9001428571428569</v>
      </c>
      <c r="D46" s="16">
        <v>11.082190886699506</v>
      </c>
      <c r="E46" s="16">
        <v>7.052083333333333</v>
      </c>
      <c r="F46" s="16">
        <v>8.0778238795518202</v>
      </c>
      <c r="G46" s="16">
        <v>9.2326318760262716</v>
      </c>
      <c r="H46" s="16">
        <v>11.597221994161652</v>
      </c>
      <c r="I46" s="16">
        <v>6.7886397058823533</v>
      </c>
      <c r="J46" s="16">
        <v>9.877948184637841</v>
      </c>
      <c r="K46" s="16">
        <v>13.400180308197548</v>
      </c>
      <c r="L46" s="16">
        <v>7.98422619047619</v>
      </c>
      <c r="M46" s="16">
        <v>6.4780075187969928</v>
      </c>
      <c r="N46" s="16">
        <v>28.216311688311684</v>
      </c>
      <c r="O46" s="16">
        <v>11.746795610303675</v>
      </c>
      <c r="P46" s="16"/>
      <c r="Q46" s="16">
        <v>9.0511440531440535</v>
      </c>
      <c r="R46" s="16">
        <v>8.5992724867724863</v>
      </c>
      <c r="S46" s="16">
        <v>8.2053822965967989</v>
      </c>
      <c r="T46" s="16">
        <v>11.503218763994626</v>
      </c>
      <c r="U46" s="16">
        <v>6.666666666666667</v>
      </c>
      <c r="V46" s="16">
        <v>10.381211180124224</v>
      </c>
      <c r="W46" s="16">
        <v>10.690145659713131</v>
      </c>
      <c r="X46"/>
      <c r="Y46"/>
      <c r="Z46"/>
      <c r="AA46"/>
      <c r="AB46"/>
    </row>
    <row r="47" spans="2:28">
      <c r="B47" s="130" t="s">
        <v>99</v>
      </c>
      <c r="C47" s="7">
        <v>7646</v>
      </c>
      <c r="D47" s="7">
        <v>13617</v>
      </c>
      <c r="E47" s="7">
        <v>11013</v>
      </c>
      <c r="F47" s="7">
        <v>12152</v>
      </c>
      <c r="G47" s="7">
        <v>10769</v>
      </c>
      <c r="H47" s="7">
        <v>14232</v>
      </c>
      <c r="I47" s="7">
        <v>11213</v>
      </c>
      <c r="J47" s="7">
        <v>13998</v>
      </c>
      <c r="K47" s="7">
        <v>16073</v>
      </c>
      <c r="L47" s="7">
        <v>3665</v>
      </c>
      <c r="M47" s="7">
        <v>4772</v>
      </c>
      <c r="N47" s="7">
        <v>13776</v>
      </c>
      <c r="O47" s="7">
        <v>13674</v>
      </c>
      <c r="P47" s="7"/>
      <c r="Q47" s="7">
        <v>13890</v>
      </c>
      <c r="R47" s="7">
        <v>9794</v>
      </c>
      <c r="S47" s="7">
        <v>7780</v>
      </c>
      <c r="T47" s="7">
        <v>15170</v>
      </c>
      <c r="U47" s="7">
        <v>1200</v>
      </c>
      <c r="V47" s="7">
        <v>11100</v>
      </c>
      <c r="W47" s="7">
        <v>205534</v>
      </c>
      <c r="X47"/>
      <c r="Y47"/>
      <c r="Z47"/>
      <c r="AA47"/>
      <c r="AB47"/>
    </row>
    <row r="48" spans="2:28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2:28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2:28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 spans="2:28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</row>
    <row r="52" spans="2:28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 spans="2:28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 spans="2:28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</row>
    <row r="55" spans="2:28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</row>
    <row r="56" spans="2:28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 spans="2:28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</row>
    <row r="58" spans="2:28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 spans="2:28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 spans="2:28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</row>
    <row r="61" spans="2:28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</row>
    <row r="62" spans="2:28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</row>
    <row r="63" spans="2:28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</row>
    <row r="64" spans="2:28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 spans="2:28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 spans="2:28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</row>
    <row r="67" spans="2:28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</row>
    <row r="68" spans="2:28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 spans="2:28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</row>
    <row r="70" spans="2:28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 spans="2:28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 spans="2:28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 spans="2:28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 spans="2:28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 spans="2:28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 spans="2:28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 spans="2:28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  <row r="78" spans="2:28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</row>
    <row r="79" spans="2:28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</row>
    <row r="80" spans="2:28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</row>
    <row r="81" spans="2:28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</row>
    <row r="82" spans="2:28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</row>
    <row r="83" spans="2:28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</row>
    <row r="84" spans="2:28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</row>
    <row r="85" spans="2:28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</row>
    <row r="86" spans="2:28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</row>
    <row r="87" spans="2:28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</row>
    <row r="88" spans="2:28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</row>
    <row r="89" spans="2:28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</row>
    <row r="90" spans="2:28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 spans="2:28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</row>
    <row r="92" spans="2:28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</row>
    <row r="93" spans="2:28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</row>
    <row r="94" spans="2:28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2:28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2:28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2:27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2:27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2:27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</row>
    <row r="100" spans="2:27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 spans="2:27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 spans="2:27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2:27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</row>
    <row r="104" spans="2:27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 spans="2:27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</row>
    <row r="106" spans="2:27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 spans="2:27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2:27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</row>
    <row r="109" spans="2:27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2:27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2:27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2:27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 spans="2:27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2:27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 spans="2:27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 spans="2:27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</row>
    <row r="117" spans="2:27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</row>
    <row r="118" spans="2:27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2:27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</row>
    <row r="120" spans="2:27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2:27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2:27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2:27">
      <c r="N123" s="47"/>
    </row>
    <row r="124" spans="2:27">
      <c r="N124" s="47"/>
    </row>
    <row r="125" spans="2:27">
      <c r="N125" s="47"/>
    </row>
    <row r="126" spans="2:27">
      <c r="N126" s="47"/>
    </row>
    <row r="127" spans="2:27">
      <c r="N127" s="47"/>
    </row>
    <row r="128" spans="2:27">
      <c r="N128" s="47"/>
    </row>
    <row r="129" spans="14:14">
      <c r="N129" s="47"/>
    </row>
    <row r="130" spans="14:14">
      <c r="N130" s="47"/>
    </row>
    <row r="131" spans="14:14">
      <c r="N131" s="47"/>
    </row>
    <row r="132" spans="14:14">
      <c r="N132" s="47"/>
    </row>
    <row r="133" spans="14:14">
      <c r="N133" s="47"/>
    </row>
    <row r="134" spans="14:14">
      <c r="N134" s="47"/>
    </row>
    <row r="135" spans="14:14">
      <c r="N135" s="47"/>
    </row>
    <row r="136" spans="14:14">
      <c r="N136" s="47"/>
    </row>
    <row r="137" spans="14:14">
      <c r="N137" s="47"/>
    </row>
    <row r="138" spans="14:14">
      <c r="N138" s="47"/>
    </row>
    <row r="139" spans="14:14">
      <c r="N139" s="47"/>
    </row>
    <row r="140" spans="14:14">
      <c r="N140" s="47"/>
    </row>
    <row r="141" spans="14:14">
      <c r="N141" s="47"/>
    </row>
    <row r="142" spans="14:14">
      <c r="N142" s="47"/>
    </row>
    <row r="143" spans="14:14">
      <c r="N143" s="47"/>
    </row>
    <row r="144" spans="14:14">
      <c r="N144" s="47"/>
    </row>
    <row r="145" spans="14:14">
      <c r="N145" s="47"/>
    </row>
    <row r="146" spans="14:14">
      <c r="N146" s="47"/>
    </row>
    <row r="147" spans="14:14">
      <c r="N147" s="47"/>
    </row>
    <row r="148" spans="14:14">
      <c r="N148" s="47"/>
    </row>
    <row r="149" spans="14:14">
      <c r="N149" s="47"/>
    </row>
    <row r="150" spans="14:14">
      <c r="N150" s="47"/>
    </row>
    <row r="151" spans="14:14">
      <c r="N151" s="47"/>
    </row>
    <row r="152" spans="14:14">
      <c r="N152" s="47"/>
    </row>
    <row r="153" spans="14:14">
      <c r="N153" s="47"/>
    </row>
    <row r="154" spans="14:14">
      <c r="N154" s="47"/>
    </row>
    <row r="155" spans="14:14">
      <c r="N155" s="47"/>
    </row>
    <row r="156" spans="14:14">
      <c r="N156" s="47"/>
    </row>
    <row r="157" spans="14:14">
      <c r="N157" s="47"/>
    </row>
    <row r="158" spans="14:14">
      <c r="N158" s="47"/>
    </row>
    <row r="159" spans="14:14">
      <c r="N159" s="47"/>
    </row>
    <row r="160" spans="14:14">
      <c r="N160" s="47"/>
    </row>
    <row r="161" spans="14:14">
      <c r="N161" s="47"/>
    </row>
    <row r="162" spans="14:14">
      <c r="N162" s="47"/>
    </row>
    <row r="163" spans="14:14">
      <c r="N163" s="47"/>
    </row>
    <row r="164" spans="14:14">
      <c r="N164" s="47"/>
    </row>
    <row r="165" spans="14:14">
      <c r="N165" s="47"/>
    </row>
    <row r="166" spans="14:14">
      <c r="N166" s="47"/>
    </row>
    <row r="167" spans="14:14">
      <c r="N167" s="47"/>
    </row>
    <row r="168" spans="14:14">
      <c r="N168" s="47"/>
    </row>
    <row r="169" spans="14:14">
      <c r="N169" s="47"/>
    </row>
    <row r="170" spans="14:14">
      <c r="N170" s="47"/>
    </row>
    <row r="171" spans="14:14">
      <c r="N171" s="47"/>
    </row>
    <row r="172" spans="14:14">
      <c r="N172" s="47"/>
    </row>
    <row r="173" spans="14:14">
      <c r="N173" s="47"/>
    </row>
    <row r="174" spans="14:14">
      <c r="N174" s="47"/>
    </row>
    <row r="175" spans="14:14">
      <c r="N175" s="47"/>
    </row>
    <row r="176" spans="14:14">
      <c r="N176" s="47"/>
    </row>
    <row r="177" spans="14:14">
      <c r="N177" s="47"/>
    </row>
    <row r="178" spans="14:14">
      <c r="N178" s="47"/>
    </row>
    <row r="179" spans="14:14">
      <c r="N179" s="47"/>
    </row>
    <row r="180" spans="14:14">
      <c r="N180" s="47"/>
    </row>
    <row r="181" spans="14:14">
      <c r="N181" s="47"/>
    </row>
    <row r="182" spans="14:14">
      <c r="N182" s="47"/>
    </row>
    <row r="183" spans="14:14">
      <c r="N183" s="47"/>
    </row>
    <row r="184" spans="14:14">
      <c r="N184" s="47"/>
    </row>
    <row r="185" spans="14:14">
      <c r="N185" s="47"/>
    </row>
    <row r="186" spans="14:14">
      <c r="N186" s="47"/>
    </row>
    <row r="187" spans="14:14">
      <c r="N187" s="47"/>
    </row>
    <row r="188" spans="14:14">
      <c r="N188" s="47"/>
    </row>
    <row r="189" spans="14:14">
      <c r="N189" s="47"/>
    </row>
    <row r="190" spans="14:14">
      <c r="N190" s="47"/>
    </row>
    <row r="191" spans="14:14">
      <c r="N191" s="47"/>
    </row>
    <row r="192" spans="14:14">
      <c r="N192" s="47"/>
    </row>
    <row r="193" spans="14:14">
      <c r="N193" s="47"/>
    </row>
    <row r="194" spans="14:14">
      <c r="N194" s="47"/>
    </row>
    <row r="195" spans="14:14">
      <c r="N195" s="47"/>
    </row>
    <row r="196" spans="14:14">
      <c r="N196" s="47"/>
    </row>
    <row r="197" spans="14:14">
      <c r="N197" s="47"/>
    </row>
    <row r="198" spans="14:14">
      <c r="N198" s="47"/>
    </row>
    <row r="199" spans="14:14">
      <c r="N199" s="47"/>
    </row>
    <row r="200" spans="14:14">
      <c r="N200" s="47"/>
    </row>
    <row r="201" spans="14:14">
      <c r="N201" s="47"/>
    </row>
    <row r="202" spans="14:14">
      <c r="N202" s="47"/>
    </row>
    <row r="203" spans="14:14">
      <c r="N203" s="47"/>
    </row>
    <row r="204" spans="14:14">
      <c r="N204" s="47"/>
    </row>
    <row r="205" spans="14:14">
      <c r="N205" s="47"/>
    </row>
    <row r="206" spans="14:14">
      <c r="N206" s="47"/>
    </row>
    <row r="207" spans="14:14">
      <c r="N207" s="47"/>
    </row>
    <row r="208" spans="14:14">
      <c r="N208" s="47"/>
    </row>
    <row r="209" spans="14:14">
      <c r="N209" s="47"/>
    </row>
    <row r="210" spans="14:14">
      <c r="N210" s="47"/>
    </row>
    <row r="211" spans="14:14">
      <c r="N211" s="47"/>
    </row>
    <row r="212" spans="14:14">
      <c r="N212" s="47"/>
    </row>
    <row r="213" spans="14:14">
      <c r="N213" s="47"/>
    </row>
    <row r="214" spans="14:14">
      <c r="N214" s="47"/>
    </row>
    <row r="215" spans="14:14">
      <c r="N215" s="47"/>
    </row>
    <row r="216" spans="14:14">
      <c r="N216" s="47"/>
    </row>
    <row r="217" spans="14:14">
      <c r="N217" s="47"/>
    </row>
    <row r="218" spans="14:14">
      <c r="N218" s="47"/>
    </row>
    <row r="219" spans="14:14">
      <c r="N219" s="47"/>
    </row>
    <row r="220" spans="14:14">
      <c r="N220" s="47"/>
    </row>
    <row r="221" spans="14:14">
      <c r="N221" s="47"/>
    </row>
    <row r="222" spans="14:14">
      <c r="N222" s="47"/>
    </row>
    <row r="223" spans="14:14">
      <c r="N223" s="47"/>
    </row>
    <row r="224" spans="14:14">
      <c r="N224" s="47"/>
    </row>
    <row r="225" spans="14:14">
      <c r="N225" s="47"/>
    </row>
    <row r="226" spans="14:14">
      <c r="N226" s="47"/>
    </row>
    <row r="227" spans="14:14">
      <c r="N227" s="47"/>
    </row>
    <row r="228" spans="14:14">
      <c r="N228" s="47"/>
    </row>
    <row r="229" spans="14:14">
      <c r="N229" s="47"/>
    </row>
    <row r="230" spans="14:14">
      <c r="N230" s="47"/>
    </row>
    <row r="231" spans="14:14">
      <c r="N231" s="47"/>
    </row>
    <row r="232" spans="14:14">
      <c r="N232" s="47"/>
    </row>
    <row r="233" spans="14:14">
      <c r="N233" s="47"/>
    </row>
    <row r="234" spans="14:14">
      <c r="N234" s="47"/>
    </row>
    <row r="235" spans="14:14">
      <c r="N235" s="47"/>
    </row>
    <row r="236" spans="14:14">
      <c r="N236" s="47"/>
    </row>
    <row r="237" spans="14:14">
      <c r="N237" s="47"/>
    </row>
    <row r="238" spans="14:14">
      <c r="N238" s="47"/>
    </row>
    <row r="239" spans="14:14">
      <c r="N239" s="47"/>
    </row>
    <row r="240" spans="14:14">
      <c r="N240" s="47"/>
    </row>
    <row r="241" spans="14:14">
      <c r="N241" s="47"/>
    </row>
    <row r="242" spans="14:14">
      <c r="N242" s="47"/>
    </row>
    <row r="243" spans="14:14">
      <c r="N243" s="47"/>
    </row>
    <row r="244" spans="14:14">
      <c r="N244" s="47"/>
    </row>
    <row r="245" spans="14:14">
      <c r="N245" s="47"/>
    </row>
    <row r="246" spans="14:14">
      <c r="N246" s="47"/>
    </row>
    <row r="247" spans="14:14">
      <c r="N247" s="47"/>
    </row>
    <row r="248" spans="14:14">
      <c r="N248" s="47"/>
    </row>
    <row r="249" spans="14:14">
      <c r="N249" s="47"/>
    </row>
    <row r="250" spans="14:14">
      <c r="N250" s="47"/>
    </row>
    <row r="251" spans="14:14">
      <c r="N251" s="47"/>
    </row>
    <row r="252" spans="14:14">
      <c r="N252" s="47"/>
    </row>
    <row r="253" spans="14:14">
      <c r="N253" s="47"/>
    </row>
    <row r="254" spans="14:14">
      <c r="N254" s="47"/>
    </row>
    <row r="255" spans="14:14">
      <c r="N255" s="47"/>
    </row>
    <row r="256" spans="14:14">
      <c r="N256" s="47"/>
    </row>
    <row r="257" spans="14:14">
      <c r="N257" s="47"/>
    </row>
    <row r="258" spans="14:14">
      <c r="N258" s="47"/>
    </row>
    <row r="259" spans="14:14">
      <c r="N259" s="47"/>
    </row>
    <row r="260" spans="14:14">
      <c r="N260" s="47"/>
    </row>
    <row r="261" spans="14:14">
      <c r="N261" s="47"/>
    </row>
    <row r="262" spans="14:14">
      <c r="N262" s="47"/>
    </row>
    <row r="263" spans="14:14">
      <c r="N263" s="47"/>
    </row>
    <row r="264" spans="14:14">
      <c r="N264" s="47"/>
    </row>
    <row r="265" spans="14:14">
      <c r="N265" s="47"/>
    </row>
    <row r="266" spans="14:14">
      <c r="N266" s="47"/>
    </row>
    <row r="267" spans="14:14">
      <c r="N267" s="47"/>
    </row>
    <row r="268" spans="14:14">
      <c r="N268" s="47"/>
    </row>
    <row r="269" spans="14:14">
      <c r="N269" s="47"/>
    </row>
    <row r="270" spans="14:14">
      <c r="N270" s="47"/>
    </row>
    <row r="271" spans="14:14">
      <c r="N271" s="47"/>
    </row>
    <row r="272" spans="14:14">
      <c r="N272" s="47"/>
    </row>
    <row r="273" spans="14:14">
      <c r="N273" s="47"/>
    </row>
    <row r="274" spans="14:14">
      <c r="N274" s="47"/>
    </row>
    <row r="275" spans="14:14">
      <c r="N275" s="47"/>
    </row>
    <row r="276" spans="14:14">
      <c r="N276" s="47"/>
    </row>
    <row r="277" spans="14:14">
      <c r="N277" s="47"/>
    </row>
    <row r="278" spans="14:14">
      <c r="N278" s="47"/>
    </row>
    <row r="279" spans="14:14">
      <c r="N279" s="47"/>
    </row>
    <row r="280" spans="14:14">
      <c r="N280" s="47"/>
    </row>
    <row r="281" spans="14:14">
      <c r="N281" s="47"/>
    </row>
    <row r="282" spans="14:14">
      <c r="N282" s="47"/>
    </row>
    <row r="283" spans="14:14">
      <c r="N283" s="47"/>
    </row>
    <row r="284" spans="14:14">
      <c r="N284" s="47"/>
    </row>
    <row r="285" spans="14:14">
      <c r="N285" s="47"/>
    </row>
    <row r="286" spans="14:14">
      <c r="N286" s="47"/>
    </row>
    <row r="287" spans="14:14">
      <c r="N287" s="47"/>
    </row>
    <row r="288" spans="14:14">
      <c r="N288" s="47"/>
    </row>
    <row r="289" spans="14:14">
      <c r="N289" s="47"/>
    </row>
    <row r="290" spans="14:14">
      <c r="N290" s="47"/>
    </row>
    <row r="291" spans="14:14">
      <c r="N291" s="47"/>
    </row>
    <row r="292" spans="14:14">
      <c r="N292" s="47"/>
    </row>
    <row r="293" spans="14:14">
      <c r="N293" s="47"/>
    </row>
    <row r="294" spans="14:14">
      <c r="N294" s="47"/>
    </row>
    <row r="295" spans="14:14">
      <c r="N295" s="47"/>
    </row>
    <row r="296" spans="14:14">
      <c r="N296" s="47"/>
    </row>
    <row r="297" spans="14:14">
      <c r="N297" s="47"/>
    </row>
    <row r="298" spans="14:14">
      <c r="N298" s="47"/>
    </row>
    <row r="299" spans="14:14">
      <c r="N299" s="47"/>
    </row>
    <row r="300" spans="14:14">
      <c r="N300" s="47"/>
    </row>
    <row r="301" spans="14:14">
      <c r="N301" s="47"/>
    </row>
    <row r="302" spans="14:14">
      <c r="N302" s="47"/>
    </row>
    <row r="303" spans="14:14">
      <c r="N303" s="47"/>
    </row>
    <row r="304" spans="14:14">
      <c r="N304" s="47"/>
    </row>
    <row r="305" spans="14:14">
      <c r="N305" s="47"/>
    </row>
    <row r="306" spans="14:14">
      <c r="N306" s="47"/>
    </row>
    <row r="307" spans="14:14">
      <c r="N307" s="47"/>
    </row>
    <row r="308" spans="14:14">
      <c r="N308" s="47"/>
    </row>
    <row r="309" spans="14:14">
      <c r="N309" s="47"/>
    </row>
    <row r="310" spans="14:14">
      <c r="N310" s="47"/>
    </row>
    <row r="311" spans="14:14">
      <c r="N311" s="47"/>
    </row>
    <row r="312" spans="14:14">
      <c r="N312" s="47"/>
    </row>
    <row r="313" spans="14:14">
      <c r="N313" s="47"/>
    </row>
    <row r="314" spans="14:14">
      <c r="N314" s="47"/>
    </row>
    <row r="315" spans="14:14">
      <c r="N315" s="47"/>
    </row>
    <row r="316" spans="14:14">
      <c r="N316" s="47"/>
    </row>
    <row r="317" spans="14:14">
      <c r="N317" s="47"/>
    </row>
    <row r="318" spans="14:14">
      <c r="N318" s="47"/>
    </row>
    <row r="319" spans="14:14">
      <c r="N319" s="47"/>
    </row>
    <row r="320" spans="14:14">
      <c r="N320" s="47"/>
    </row>
    <row r="321" spans="14:14">
      <c r="N321" s="47"/>
    </row>
    <row r="322" spans="14:14">
      <c r="N322" s="47"/>
    </row>
    <row r="323" spans="14:14">
      <c r="N323" s="47"/>
    </row>
    <row r="324" spans="14:14">
      <c r="N324" s="47"/>
    </row>
    <row r="325" spans="14:14">
      <c r="N325" s="47"/>
    </row>
    <row r="326" spans="14:14">
      <c r="N326" s="47"/>
    </row>
    <row r="327" spans="14:14">
      <c r="N327" s="47"/>
    </row>
    <row r="328" spans="14:14">
      <c r="N328" s="47"/>
    </row>
    <row r="329" spans="14:14">
      <c r="N329" s="47"/>
    </row>
    <row r="330" spans="14:14">
      <c r="N330" s="47"/>
    </row>
    <row r="331" spans="14:14">
      <c r="N331" s="47"/>
    </row>
    <row r="332" spans="14:14">
      <c r="N332" s="47"/>
    </row>
    <row r="333" spans="14:14">
      <c r="N333" s="47"/>
    </row>
    <row r="334" spans="14:14">
      <c r="N334" s="47"/>
    </row>
    <row r="335" spans="14:14">
      <c r="N335" s="47"/>
    </row>
    <row r="336" spans="14:14">
      <c r="N336" s="47"/>
    </row>
    <row r="337" spans="14:14">
      <c r="N337" s="47"/>
    </row>
    <row r="338" spans="14:14">
      <c r="N338" s="47"/>
    </row>
    <row r="339" spans="14:14">
      <c r="N339" s="47"/>
    </row>
    <row r="340" spans="14:14">
      <c r="N340" s="47"/>
    </row>
    <row r="341" spans="14:14">
      <c r="N341" s="47"/>
    </row>
    <row r="342" spans="14:14">
      <c r="N342" s="47"/>
    </row>
    <row r="343" spans="14:14">
      <c r="N343" s="47"/>
    </row>
    <row r="344" spans="14:14">
      <c r="N344" s="47"/>
    </row>
    <row r="345" spans="14:14">
      <c r="N345" s="47"/>
    </row>
    <row r="346" spans="14:14">
      <c r="N346" s="47"/>
    </row>
    <row r="347" spans="14:14">
      <c r="N347" s="47"/>
    </row>
    <row r="348" spans="14:14">
      <c r="N348" s="47"/>
    </row>
    <row r="349" spans="14:14">
      <c r="N349" s="47"/>
    </row>
    <row r="350" spans="14:14">
      <c r="N350" s="47"/>
    </row>
    <row r="351" spans="14:14">
      <c r="N351" s="47"/>
    </row>
    <row r="352" spans="14:14">
      <c r="N352" s="47"/>
    </row>
    <row r="353" spans="14:14">
      <c r="N353" s="47"/>
    </row>
    <row r="354" spans="14:14">
      <c r="N354" s="47"/>
    </row>
    <row r="355" spans="14:14">
      <c r="N355" s="47"/>
    </row>
    <row r="356" spans="14:14">
      <c r="N356" s="47"/>
    </row>
    <row r="357" spans="14:14">
      <c r="N357" s="47"/>
    </row>
    <row r="358" spans="14:14">
      <c r="N358" s="47"/>
    </row>
    <row r="359" spans="14:14">
      <c r="N359" s="47"/>
    </row>
    <row r="360" spans="14:14">
      <c r="N360" s="47"/>
    </row>
    <row r="361" spans="14:14">
      <c r="N361" s="47"/>
    </row>
    <row r="362" spans="14:14">
      <c r="N362" s="47"/>
    </row>
    <row r="363" spans="14:14">
      <c r="N363" s="47"/>
    </row>
    <row r="364" spans="14:14">
      <c r="N364" s="47"/>
    </row>
    <row r="365" spans="14:14">
      <c r="N365" s="47"/>
    </row>
    <row r="366" spans="14:14">
      <c r="N366" s="47"/>
    </row>
    <row r="367" spans="14:14">
      <c r="N367" s="47"/>
    </row>
    <row r="368" spans="14:14">
      <c r="N368" s="47"/>
    </row>
    <row r="369" spans="14:14">
      <c r="N369" s="47"/>
    </row>
    <row r="370" spans="14:14">
      <c r="N370" s="47"/>
    </row>
    <row r="371" spans="14:14">
      <c r="N371" s="47"/>
    </row>
    <row r="372" spans="14:14">
      <c r="N372" s="47"/>
    </row>
    <row r="373" spans="14:14">
      <c r="N373" s="47"/>
    </row>
    <row r="374" spans="14:14">
      <c r="N374" s="47"/>
    </row>
    <row r="375" spans="14:14">
      <c r="N375" s="47"/>
    </row>
    <row r="376" spans="14:14">
      <c r="N376" s="47"/>
    </row>
    <row r="377" spans="14:14">
      <c r="N377" s="47"/>
    </row>
    <row r="378" spans="14:14">
      <c r="N378" s="47"/>
    </row>
    <row r="379" spans="14:14">
      <c r="N379" s="47"/>
    </row>
    <row r="380" spans="14:14">
      <c r="N380" s="47"/>
    </row>
    <row r="381" spans="14:14">
      <c r="N381" s="47"/>
    </row>
  </sheetData>
  <mergeCells count="13">
    <mergeCell ref="C5:Y5"/>
    <mergeCell ref="B20:C20"/>
    <mergeCell ref="B2:D4"/>
    <mergeCell ref="T2:U2"/>
    <mergeCell ref="T3:U3"/>
    <mergeCell ref="T4:U4"/>
    <mergeCell ref="B17:C17"/>
    <mergeCell ref="B18:C18"/>
    <mergeCell ref="B19:C19"/>
    <mergeCell ref="E2:S4"/>
    <mergeCell ref="V4:Y4"/>
    <mergeCell ref="V3:Y3"/>
    <mergeCell ref="V2:Y2"/>
  </mergeCells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4"/>
  <sheetViews>
    <sheetView workbookViewId="0">
      <selection activeCell="T10" sqref="T10"/>
    </sheetView>
  </sheetViews>
  <sheetFormatPr defaultRowHeight="15"/>
  <cols>
    <col min="1" max="1" width="20.5703125" bestFit="1" customWidth="1"/>
    <col min="2" max="2" width="14.7109375" bestFit="1" customWidth="1"/>
    <col min="3" max="3" width="13.42578125" bestFit="1" customWidth="1"/>
    <col min="4" max="4" width="5.7109375" customWidth="1"/>
    <col min="5" max="8" width="5.7109375" bestFit="1" customWidth="1"/>
    <col min="9" max="9" width="9.28515625" bestFit="1" customWidth="1"/>
    <col min="10" max="30" width="6.140625" bestFit="1" customWidth="1"/>
    <col min="31" max="31" width="9.28515625" bestFit="1" customWidth="1"/>
    <col min="32" max="32" width="6" bestFit="1" customWidth="1"/>
    <col min="33" max="33" width="9.28515625" bestFit="1" customWidth="1"/>
  </cols>
  <sheetData>
    <row r="3" spans="1:9">
      <c r="A3" s="72" t="s">
        <v>24</v>
      </c>
      <c r="B3" s="73"/>
      <c r="C3" s="72" t="s">
        <v>90</v>
      </c>
      <c r="D3" s="73"/>
      <c r="E3" s="73"/>
      <c r="F3" s="73"/>
      <c r="G3" s="73"/>
      <c r="H3" s="73"/>
      <c r="I3" s="73"/>
    </row>
    <row r="4" spans="1:9">
      <c r="A4" s="72" t="s">
        <v>22</v>
      </c>
      <c r="B4" s="72" t="s">
        <v>5</v>
      </c>
      <c r="C4" s="74" t="s">
        <v>89</v>
      </c>
      <c r="D4" s="74">
        <v>45748</v>
      </c>
      <c r="E4" s="74">
        <v>45749</v>
      </c>
      <c r="F4" s="74">
        <v>45750</v>
      </c>
      <c r="G4" s="74">
        <v>45751</v>
      </c>
      <c r="H4" s="74">
        <v>45752</v>
      </c>
      <c r="I4" s="74" t="s">
        <v>23</v>
      </c>
    </row>
    <row r="5" spans="1:9">
      <c r="A5" s="75" t="s">
        <v>205</v>
      </c>
      <c r="B5" s="75" t="s">
        <v>30</v>
      </c>
      <c r="C5" s="76"/>
      <c r="D5" s="76">
        <v>2080</v>
      </c>
      <c r="E5" s="76">
        <v>3122</v>
      </c>
      <c r="F5" s="76">
        <v>2504</v>
      </c>
      <c r="G5" s="76">
        <v>1099</v>
      </c>
      <c r="H5" s="76">
        <v>84</v>
      </c>
      <c r="I5" s="76">
        <v>8889</v>
      </c>
    </row>
    <row r="6" spans="1:9">
      <c r="A6" s="75" t="s">
        <v>49</v>
      </c>
      <c r="B6" s="75" t="s">
        <v>30</v>
      </c>
      <c r="C6" s="76"/>
      <c r="D6" s="76">
        <v>710</v>
      </c>
      <c r="E6" s="76"/>
      <c r="F6" s="76"/>
      <c r="G6" s="76"/>
      <c r="H6" s="76"/>
      <c r="I6" s="76">
        <v>710</v>
      </c>
    </row>
    <row r="7" spans="1:9">
      <c r="A7" s="75" t="s">
        <v>49</v>
      </c>
      <c r="B7" s="75" t="s">
        <v>16</v>
      </c>
      <c r="C7" s="76"/>
      <c r="D7" s="76"/>
      <c r="E7" s="76">
        <v>50</v>
      </c>
      <c r="F7" s="76"/>
      <c r="G7" s="76"/>
      <c r="H7" s="76"/>
      <c r="I7" s="76">
        <v>50</v>
      </c>
    </row>
    <row r="8" spans="1:9">
      <c r="A8" s="75" t="s">
        <v>159</v>
      </c>
      <c r="B8" s="75" t="s">
        <v>30</v>
      </c>
      <c r="C8" s="76"/>
      <c r="D8" s="76"/>
      <c r="E8" s="76">
        <v>800</v>
      </c>
      <c r="F8" s="76">
        <v>2000</v>
      </c>
      <c r="G8" s="76">
        <v>2500</v>
      </c>
      <c r="H8" s="76">
        <v>2480</v>
      </c>
      <c r="I8" s="76">
        <v>7780</v>
      </c>
    </row>
    <row r="9" spans="1:9">
      <c r="A9" s="75" t="s">
        <v>159</v>
      </c>
      <c r="B9" s="75" t="s">
        <v>18</v>
      </c>
      <c r="C9" s="76"/>
      <c r="D9" s="76">
        <v>2952</v>
      </c>
      <c r="E9" s="76">
        <v>1527</v>
      </c>
      <c r="F9" s="76">
        <v>66</v>
      </c>
      <c r="G9" s="76"/>
      <c r="H9" s="76">
        <v>121</v>
      </c>
      <c r="I9" s="76">
        <v>4666</v>
      </c>
    </row>
    <row r="10" spans="1:9">
      <c r="A10" s="75" t="s">
        <v>284</v>
      </c>
      <c r="B10" s="75" t="s">
        <v>293</v>
      </c>
      <c r="C10" s="76"/>
      <c r="D10" s="76"/>
      <c r="E10" s="76"/>
      <c r="F10" s="76"/>
      <c r="G10" s="76"/>
      <c r="H10" s="76">
        <v>1050</v>
      </c>
      <c r="I10" s="76">
        <v>1050</v>
      </c>
    </row>
    <row r="11" spans="1:9">
      <c r="A11" s="75" t="s">
        <v>52</v>
      </c>
      <c r="B11" s="75" t="s">
        <v>30</v>
      </c>
      <c r="C11" s="76"/>
      <c r="D11" s="76"/>
      <c r="E11" s="76"/>
      <c r="F11" s="76"/>
      <c r="G11" s="76">
        <v>28</v>
      </c>
      <c r="H11" s="76"/>
      <c r="I11" s="76">
        <v>28</v>
      </c>
    </row>
    <row r="12" spans="1:9">
      <c r="A12" s="75" t="s">
        <v>52</v>
      </c>
      <c r="B12" s="75" t="s">
        <v>18</v>
      </c>
      <c r="C12" s="76"/>
      <c r="D12" s="76"/>
      <c r="E12" s="76">
        <v>145</v>
      </c>
      <c r="F12" s="76"/>
      <c r="G12" s="76"/>
      <c r="H12" s="76"/>
      <c r="I12" s="76">
        <v>145</v>
      </c>
    </row>
    <row r="13" spans="1:9">
      <c r="A13" s="75" t="s">
        <v>52</v>
      </c>
      <c r="B13" s="75" t="s">
        <v>16</v>
      </c>
      <c r="C13" s="76"/>
      <c r="D13" s="76">
        <v>15</v>
      </c>
      <c r="E13" s="76"/>
      <c r="F13" s="76"/>
      <c r="G13" s="76">
        <v>63</v>
      </c>
      <c r="H13" s="76"/>
      <c r="I13" s="76">
        <v>78</v>
      </c>
    </row>
    <row r="14" spans="1:9">
      <c r="A14" s="75" t="s">
        <v>89</v>
      </c>
      <c r="B14" s="75" t="s">
        <v>89</v>
      </c>
      <c r="C14" s="76"/>
      <c r="D14" s="76"/>
      <c r="E14" s="76"/>
      <c r="F14" s="76"/>
      <c r="G14" s="76"/>
      <c r="H14" s="76"/>
      <c r="I14" s="76"/>
    </row>
    <row r="15" spans="1:9">
      <c r="A15" s="75" t="s">
        <v>53</v>
      </c>
      <c r="B15" s="75" t="s">
        <v>30</v>
      </c>
      <c r="C15" s="76"/>
      <c r="D15" s="76">
        <v>379</v>
      </c>
      <c r="E15" s="76">
        <v>170</v>
      </c>
      <c r="F15" s="76"/>
      <c r="G15" s="76"/>
      <c r="H15" s="76">
        <v>108</v>
      </c>
      <c r="I15" s="76">
        <v>657</v>
      </c>
    </row>
    <row r="16" spans="1:9">
      <c r="A16" s="75" t="s">
        <v>176</v>
      </c>
      <c r="B16" s="75" t="s">
        <v>30</v>
      </c>
      <c r="C16" s="76"/>
      <c r="D16" s="76">
        <v>539</v>
      </c>
      <c r="E16" s="76"/>
      <c r="F16" s="76"/>
      <c r="G16" s="76"/>
      <c r="H16" s="76"/>
      <c r="I16" s="76">
        <v>539</v>
      </c>
    </row>
    <row r="17" spans="1:9">
      <c r="A17" s="75" t="s">
        <v>180</v>
      </c>
      <c r="B17" s="75" t="s">
        <v>30</v>
      </c>
      <c r="C17" s="76"/>
      <c r="D17" s="76">
        <v>1998</v>
      </c>
      <c r="E17" s="76">
        <v>83</v>
      </c>
      <c r="F17" s="76">
        <v>105</v>
      </c>
      <c r="G17" s="76"/>
      <c r="H17" s="76"/>
      <c r="I17" s="76">
        <v>2186</v>
      </c>
    </row>
    <row r="18" spans="1:9">
      <c r="A18" s="75" t="s">
        <v>180</v>
      </c>
      <c r="B18" s="75" t="s">
        <v>16</v>
      </c>
      <c r="C18" s="76"/>
      <c r="D18" s="76"/>
      <c r="E18" s="76"/>
      <c r="F18" s="76"/>
      <c r="G18" s="76">
        <v>1891</v>
      </c>
      <c r="H18" s="76"/>
      <c r="I18" s="76">
        <v>1891</v>
      </c>
    </row>
    <row r="19" spans="1:9">
      <c r="A19" s="75" t="s">
        <v>180</v>
      </c>
      <c r="B19" s="75" t="s">
        <v>228</v>
      </c>
      <c r="C19" s="76"/>
      <c r="D19" s="76"/>
      <c r="E19" s="76">
        <v>2340</v>
      </c>
      <c r="F19" s="76">
        <v>1562</v>
      </c>
      <c r="G19" s="76">
        <v>313</v>
      </c>
      <c r="H19" s="76"/>
      <c r="I19" s="76">
        <v>4215</v>
      </c>
    </row>
    <row r="20" spans="1:9">
      <c r="A20" s="75" t="s">
        <v>249</v>
      </c>
      <c r="B20" s="75" t="s">
        <v>152</v>
      </c>
      <c r="C20" s="76"/>
      <c r="D20" s="76"/>
      <c r="E20" s="76"/>
      <c r="F20" s="76">
        <v>1980</v>
      </c>
      <c r="G20" s="76">
        <v>3000</v>
      </c>
      <c r="H20" s="76">
        <v>2950</v>
      </c>
      <c r="I20" s="76">
        <v>7930</v>
      </c>
    </row>
    <row r="21" spans="1:9">
      <c r="A21" s="75" t="s">
        <v>174</v>
      </c>
      <c r="B21" s="75" t="s">
        <v>18</v>
      </c>
      <c r="C21" s="76"/>
      <c r="D21" s="76">
        <v>420</v>
      </c>
      <c r="E21" s="76"/>
      <c r="F21" s="76"/>
      <c r="G21" s="76"/>
      <c r="H21" s="76"/>
      <c r="I21" s="76">
        <v>420</v>
      </c>
    </row>
    <row r="22" spans="1:9">
      <c r="A22" s="75" t="s">
        <v>51</v>
      </c>
      <c r="B22" s="75" t="s">
        <v>184</v>
      </c>
      <c r="C22" s="76"/>
      <c r="D22" s="76">
        <v>9673</v>
      </c>
      <c r="E22" s="76">
        <v>9556</v>
      </c>
      <c r="F22" s="76">
        <v>4215</v>
      </c>
      <c r="G22" s="76">
        <v>6460</v>
      </c>
      <c r="H22" s="76">
        <v>6040</v>
      </c>
      <c r="I22" s="76">
        <v>35944</v>
      </c>
    </row>
    <row r="23" spans="1:9">
      <c r="A23" s="75" t="s">
        <v>185</v>
      </c>
      <c r="B23" s="75" t="s">
        <v>272</v>
      </c>
      <c r="C23" s="76"/>
      <c r="D23" s="76"/>
      <c r="E23" s="76"/>
      <c r="F23" s="76"/>
      <c r="G23" s="76">
        <v>100</v>
      </c>
      <c r="H23" s="76"/>
      <c r="I23" s="76">
        <v>100</v>
      </c>
    </row>
    <row r="24" spans="1:9">
      <c r="A24" s="75" t="s">
        <v>185</v>
      </c>
      <c r="B24" s="75" t="s">
        <v>181</v>
      </c>
      <c r="C24" s="76"/>
      <c r="D24" s="76">
        <v>2740</v>
      </c>
      <c r="E24" s="76">
        <v>892</v>
      </c>
      <c r="F24" s="76"/>
      <c r="G24" s="76">
        <v>140</v>
      </c>
      <c r="H24" s="76">
        <v>98</v>
      </c>
      <c r="I24" s="76">
        <v>3870</v>
      </c>
    </row>
    <row r="25" spans="1:9">
      <c r="A25" s="75" t="s">
        <v>172</v>
      </c>
      <c r="B25" s="75" t="s">
        <v>30</v>
      </c>
      <c r="C25" s="76"/>
      <c r="D25" s="76">
        <v>1200</v>
      </c>
      <c r="E25" s="76">
        <v>1764</v>
      </c>
      <c r="F25" s="76">
        <v>50</v>
      </c>
      <c r="G25" s="76"/>
      <c r="H25" s="76"/>
      <c r="I25" s="76">
        <v>3014</v>
      </c>
    </row>
    <row r="26" spans="1:9">
      <c r="A26" s="75" t="s">
        <v>263</v>
      </c>
      <c r="B26" s="75" t="s">
        <v>292</v>
      </c>
      <c r="C26" s="76"/>
      <c r="D26" s="76"/>
      <c r="E26" s="76"/>
      <c r="F26" s="76"/>
      <c r="G26" s="76"/>
      <c r="H26" s="76">
        <v>100</v>
      </c>
      <c r="I26" s="76">
        <v>100</v>
      </c>
    </row>
    <row r="27" spans="1:9">
      <c r="A27" s="75" t="s">
        <v>281</v>
      </c>
      <c r="B27" s="75" t="s">
        <v>18</v>
      </c>
      <c r="C27" s="76"/>
      <c r="D27" s="76"/>
      <c r="E27" s="76"/>
      <c r="F27" s="76"/>
      <c r="G27" s="76"/>
      <c r="H27" s="76">
        <v>2650</v>
      </c>
      <c r="I27" s="76">
        <v>2650</v>
      </c>
    </row>
    <row r="28" spans="1:9">
      <c r="A28" s="75" t="s">
        <v>148</v>
      </c>
      <c r="B28" s="75" t="s">
        <v>16</v>
      </c>
      <c r="C28" s="76"/>
      <c r="D28" s="76">
        <v>2405</v>
      </c>
      <c r="E28" s="76">
        <v>2525</v>
      </c>
      <c r="F28" s="76">
        <v>2383</v>
      </c>
      <c r="G28" s="76">
        <v>2170</v>
      </c>
      <c r="H28" s="76">
        <v>1530</v>
      </c>
      <c r="I28" s="76">
        <v>11013</v>
      </c>
    </row>
    <row r="29" spans="1:9">
      <c r="A29" s="75" t="s">
        <v>151</v>
      </c>
      <c r="B29" s="75" t="s">
        <v>30</v>
      </c>
      <c r="C29" s="76"/>
      <c r="D29" s="76">
        <v>3259</v>
      </c>
      <c r="E29" s="76">
        <v>2808</v>
      </c>
      <c r="F29" s="76">
        <v>3199</v>
      </c>
      <c r="G29" s="76">
        <v>2103</v>
      </c>
      <c r="H29" s="76">
        <v>2781</v>
      </c>
      <c r="I29" s="76">
        <v>14150</v>
      </c>
    </row>
    <row r="30" spans="1:9">
      <c r="A30" s="75" t="s">
        <v>151</v>
      </c>
      <c r="B30" s="75" t="s">
        <v>18</v>
      </c>
      <c r="C30" s="76"/>
      <c r="D30" s="76"/>
      <c r="E30" s="76"/>
      <c r="F30" s="76">
        <v>2744</v>
      </c>
      <c r="G30" s="76">
        <v>366</v>
      </c>
      <c r="H30" s="76">
        <v>68</v>
      </c>
      <c r="I30" s="76">
        <v>3178</v>
      </c>
    </row>
    <row r="31" spans="1:9">
      <c r="A31" s="75" t="s">
        <v>151</v>
      </c>
      <c r="B31" s="75" t="s">
        <v>16</v>
      </c>
      <c r="C31" s="76"/>
      <c r="D31" s="76"/>
      <c r="E31" s="76"/>
      <c r="F31" s="76">
        <v>384</v>
      </c>
      <c r="G31" s="76">
        <v>2318</v>
      </c>
      <c r="H31" s="76">
        <v>94</v>
      </c>
      <c r="I31" s="76">
        <v>2796</v>
      </c>
    </row>
    <row r="32" spans="1:9">
      <c r="A32" s="75" t="s">
        <v>151</v>
      </c>
      <c r="B32" s="75" t="s">
        <v>203</v>
      </c>
      <c r="C32" s="76"/>
      <c r="D32" s="76">
        <v>2700</v>
      </c>
      <c r="E32" s="76">
        <v>262</v>
      </c>
      <c r="F32" s="76"/>
      <c r="G32" s="76"/>
      <c r="H32" s="76"/>
      <c r="I32" s="76">
        <v>2962</v>
      </c>
    </row>
    <row r="33" spans="1:9">
      <c r="A33" s="75" t="s">
        <v>151</v>
      </c>
      <c r="B33" s="75" t="s">
        <v>235</v>
      </c>
      <c r="C33" s="76"/>
      <c r="D33" s="76"/>
      <c r="E33" s="76">
        <v>2849</v>
      </c>
      <c r="F33" s="76">
        <v>10</v>
      </c>
      <c r="G33" s="76">
        <v>42</v>
      </c>
      <c r="H33" s="76"/>
      <c r="I33" s="76">
        <v>2901</v>
      </c>
    </row>
    <row r="34" spans="1:9">
      <c r="A34" s="75" t="s">
        <v>151</v>
      </c>
      <c r="B34" s="75" t="s">
        <v>207</v>
      </c>
      <c r="C34" s="76"/>
      <c r="D34" s="76">
        <v>100</v>
      </c>
      <c r="E34" s="76"/>
      <c r="F34" s="76"/>
      <c r="G34" s="76"/>
      <c r="H34" s="76"/>
      <c r="I34" s="76">
        <v>100</v>
      </c>
    </row>
    <row r="35" spans="1:9">
      <c r="A35" s="75" t="s">
        <v>151</v>
      </c>
      <c r="B35" s="75" t="s">
        <v>236</v>
      </c>
      <c r="C35" s="76"/>
      <c r="D35" s="76"/>
      <c r="E35" s="76">
        <v>361</v>
      </c>
      <c r="F35" s="76">
        <v>2556</v>
      </c>
      <c r="G35" s="76">
        <v>40</v>
      </c>
      <c r="H35" s="76"/>
      <c r="I35" s="76">
        <v>2957</v>
      </c>
    </row>
    <row r="36" spans="1:9">
      <c r="A36" s="75" t="s">
        <v>230</v>
      </c>
      <c r="B36" s="75" t="s">
        <v>30</v>
      </c>
      <c r="C36" s="76"/>
      <c r="D36" s="76"/>
      <c r="E36" s="76">
        <v>1810</v>
      </c>
      <c r="F36" s="76">
        <v>2512</v>
      </c>
      <c r="G36" s="76">
        <v>2516</v>
      </c>
      <c r="H36" s="76">
        <v>3090</v>
      </c>
      <c r="I36" s="76">
        <v>9928</v>
      </c>
    </row>
    <row r="37" spans="1:9">
      <c r="A37" s="75" t="s">
        <v>183</v>
      </c>
      <c r="B37" s="75" t="s">
        <v>30</v>
      </c>
      <c r="C37" s="76"/>
      <c r="D37" s="76">
        <v>2026</v>
      </c>
      <c r="E37" s="76">
        <v>2730</v>
      </c>
      <c r="F37" s="76">
        <v>26</v>
      </c>
      <c r="G37" s="76">
        <v>13</v>
      </c>
      <c r="H37" s="76"/>
      <c r="I37" s="76">
        <v>4795</v>
      </c>
    </row>
    <row r="38" spans="1:9">
      <c r="A38" s="75" t="s">
        <v>227</v>
      </c>
      <c r="B38" s="75" t="s">
        <v>30</v>
      </c>
      <c r="C38" s="76"/>
      <c r="D38" s="76"/>
      <c r="E38" s="76">
        <v>144</v>
      </c>
      <c r="F38" s="76">
        <v>1928</v>
      </c>
      <c r="G38" s="76">
        <v>2396</v>
      </c>
      <c r="H38" s="76">
        <v>2522</v>
      </c>
      <c r="I38" s="76">
        <v>6990</v>
      </c>
    </row>
    <row r="39" spans="1:9">
      <c r="A39" s="75" t="s">
        <v>227</v>
      </c>
      <c r="B39" s="75" t="s">
        <v>16</v>
      </c>
      <c r="C39" s="76"/>
      <c r="D39" s="76"/>
      <c r="E39" s="76"/>
      <c r="F39" s="76">
        <v>27</v>
      </c>
      <c r="G39" s="76"/>
      <c r="H39" s="76"/>
      <c r="I39" s="76">
        <v>27</v>
      </c>
    </row>
    <row r="40" spans="1:9">
      <c r="A40" s="75" t="s">
        <v>273</v>
      </c>
      <c r="B40" s="75" t="s">
        <v>30</v>
      </c>
      <c r="C40" s="76"/>
      <c r="D40" s="76"/>
      <c r="E40" s="76"/>
      <c r="F40" s="76"/>
      <c r="G40" s="76">
        <v>1765</v>
      </c>
      <c r="H40" s="76">
        <v>3007</v>
      </c>
      <c r="I40" s="76">
        <v>4772</v>
      </c>
    </row>
    <row r="41" spans="1:9">
      <c r="A41" s="75" t="s">
        <v>274</v>
      </c>
      <c r="B41" s="75" t="s">
        <v>30</v>
      </c>
      <c r="C41" s="76"/>
      <c r="D41" s="76"/>
      <c r="E41" s="76"/>
      <c r="F41" s="76"/>
      <c r="G41" s="76">
        <v>1960</v>
      </c>
      <c r="H41" s="76">
        <v>2768</v>
      </c>
      <c r="I41" s="76">
        <v>4728</v>
      </c>
    </row>
    <row r="42" spans="1:9">
      <c r="A42" s="75" t="s">
        <v>244</v>
      </c>
      <c r="B42" s="75" t="s">
        <v>16</v>
      </c>
      <c r="C42" s="76"/>
      <c r="D42" s="76"/>
      <c r="E42" s="76"/>
      <c r="F42" s="76"/>
      <c r="G42" s="76">
        <v>38</v>
      </c>
      <c r="H42" s="76"/>
      <c r="I42" s="76">
        <v>38</v>
      </c>
    </row>
    <row r="43" spans="1:9">
      <c r="A43" s="75" t="s">
        <v>189</v>
      </c>
      <c r="B43" s="75" t="s">
        <v>30</v>
      </c>
      <c r="C43" s="76"/>
      <c r="D43" s="76">
        <v>2985</v>
      </c>
      <c r="E43" s="76"/>
      <c r="F43" s="76"/>
      <c r="G43" s="76"/>
      <c r="H43" s="76"/>
      <c r="I43" s="76">
        <v>2985</v>
      </c>
    </row>
    <row r="44" spans="1:9">
      <c r="A44" s="75" t="s">
        <v>189</v>
      </c>
      <c r="B44" s="75" t="s">
        <v>224</v>
      </c>
      <c r="C44" s="76"/>
      <c r="D44" s="76"/>
      <c r="E44" s="76"/>
      <c r="F44" s="76"/>
      <c r="G44" s="76">
        <v>14</v>
      </c>
      <c r="H44" s="76"/>
      <c r="I44" s="76">
        <v>14</v>
      </c>
    </row>
    <row r="45" spans="1:9">
      <c r="A45" s="75" t="s">
        <v>189</v>
      </c>
      <c r="B45" s="75" t="s">
        <v>232</v>
      </c>
      <c r="C45" s="76"/>
      <c r="D45" s="76"/>
      <c r="E45" s="76">
        <v>3200</v>
      </c>
      <c r="F45" s="76">
        <v>3195</v>
      </c>
      <c r="G45" s="76">
        <v>3195</v>
      </c>
      <c r="H45" s="76">
        <v>3195</v>
      </c>
      <c r="I45" s="76">
        <v>12785</v>
      </c>
    </row>
    <row r="46" spans="1:9">
      <c r="A46" s="75" t="s">
        <v>226</v>
      </c>
      <c r="B46" s="75" t="s">
        <v>16</v>
      </c>
      <c r="C46" s="76"/>
      <c r="D46" s="76"/>
      <c r="E46" s="76">
        <v>641</v>
      </c>
      <c r="F46" s="76">
        <v>2470</v>
      </c>
      <c r="G46" s="76">
        <v>1503</v>
      </c>
      <c r="H46" s="76">
        <v>25</v>
      </c>
      <c r="I46" s="76">
        <v>4639</v>
      </c>
    </row>
    <row r="47" spans="1:9">
      <c r="A47" s="75" t="s">
        <v>286</v>
      </c>
      <c r="B47" s="75" t="s">
        <v>30</v>
      </c>
      <c r="C47" s="76"/>
      <c r="D47" s="76"/>
      <c r="E47" s="76"/>
      <c r="F47" s="76"/>
      <c r="G47" s="76"/>
      <c r="H47" s="76">
        <v>1800</v>
      </c>
      <c r="I47" s="76">
        <v>1800</v>
      </c>
    </row>
    <row r="48" spans="1:9">
      <c r="A48" s="75" t="s">
        <v>169</v>
      </c>
      <c r="B48" s="75" t="s">
        <v>30</v>
      </c>
      <c r="C48" s="76"/>
      <c r="D48" s="76"/>
      <c r="E48" s="76"/>
      <c r="F48" s="76">
        <v>31</v>
      </c>
      <c r="G48" s="76"/>
      <c r="H48" s="76"/>
      <c r="I48" s="76">
        <v>31</v>
      </c>
    </row>
    <row r="49" spans="1:9">
      <c r="A49" s="75" t="s">
        <v>169</v>
      </c>
      <c r="B49" s="75" t="s">
        <v>16</v>
      </c>
      <c r="C49" s="76"/>
      <c r="D49" s="76">
        <v>70</v>
      </c>
      <c r="E49" s="76"/>
      <c r="F49" s="76"/>
      <c r="G49" s="76"/>
      <c r="H49" s="76"/>
      <c r="I49" s="76">
        <v>70</v>
      </c>
    </row>
    <row r="50" spans="1:9">
      <c r="A50" s="75" t="s">
        <v>271</v>
      </c>
      <c r="B50" s="75" t="s">
        <v>30</v>
      </c>
      <c r="C50" s="76"/>
      <c r="D50" s="76"/>
      <c r="E50" s="76"/>
      <c r="F50" s="76"/>
      <c r="G50" s="76">
        <v>1380</v>
      </c>
      <c r="H50" s="76">
        <v>2735</v>
      </c>
      <c r="I50" s="76">
        <v>4115</v>
      </c>
    </row>
    <row r="51" spans="1:9">
      <c r="A51" s="75" t="s">
        <v>157</v>
      </c>
      <c r="B51" s="75" t="s">
        <v>18</v>
      </c>
      <c r="C51" s="76"/>
      <c r="D51" s="76"/>
      <c r="E51" s="76"/>
      <c r="F51" s="76">
        <v>546</v>
      </c>
      <c r="G51" s="76"/>
      <c r="H51" s="76"/>
      <c r="I51" s="76">
        <v>546</v>
      </c>
    </row>
    <row r="52" spans="1:9">
      <c r="A52" s="75" t="s">
        <v>156</v>
      </c>
      <c r="B52" s="75" t="s">
        <v>30</v>
      </c>
      <c r="C52" s="76"/>
      <c r="D52" s="76">
        <v>6850</v>
      </c>
      <c r="E52" s="76">
        <v>6590</v>
      </c>
      <c r="F52" s="76">
        <v>5740</v>
      </c>
      <c r="G52" s="76">
        <v>1010</v>
      </c>
      <c r="H52" s="76"/>
      <c r="I52" s="76">
        <v>20190</v>
      </c>
    </row>
    <row r="53" spans="1:9">
      <c r="A53" s="75" t="s">
        <v>156</v>
      </c>
      <c r="B53" s="75" t="s">
        <v>152</v>
      </c>
      <c r="C53" s="76"/>
      <c r="D53" s="76"/>
      <c r="E53" s="76">
        <v>112</v>
      </c>
      <c r="F53" s="76"/>
      <c r="G53" s="76"/>
      <c r="H53" s="76"/>
      <c r="I53" s="76">
        <v>112</v>
      </c>
    </row>
    <row r="54" spans="1:9">
      <c r="A54" s="75" t="s">
        <v>23</v>
      </c>
      <c r="B54" s="73"/>
      <c r="C54" s="76"/>
      <c r="D54" s="76">
        <v>43101</v>
      </c>
      <c r="E54" s="76">
        <v>44481</v>
      </c>
      <c r="F54" s="76">
        <v>40233</v>
      </c>
      <c r="G54" s="76">
        <v>38423</v>
      </c>
      <c r="H54" s="76">
        <v>39296</v>
      </c>
      <c r="I54" s="76">
        <v>205534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Z17"/>
  <sheetViews>
    <sheetView workbookViewId="0">
      <pane xSplit="3" ySplit="5" topLeftCell="D96" activePane="bottomRight" state="frozen"/>
      <selection pane="topRight" activeCell="D1" sqref="D1"/>
      <selection pane="bottomLeft" activeCell="A6" sqref="A6"/>
      <selection pane="bottomRight" activeCell="D111" sqref="B4:D111"/>
    </sheetView>
  </sheetViews>
  <sheetFormatPr defaultRowHeight="15"/>
  <cols>
    <col min="2" max="2" width="15.42578125" customWidth="1"/>
    <col min="3" max="3" width="10.28515625" customWidth="1"/>
    <col min="4" max="4" width="22.85546875" bestFit="1" customWidth="1"/>
    <col min="5" max="11" width="6" bestFit="1" customWidth="1"/>
    <col min="12" max="24" width="7" bestFit="1" customWidth="1"/>
    <col min="25" max="25" width="11" bestFit="1" customWidth="1"/>
    <col min="26" max="29" width="7" bestFit="1" customWidth="1"/>
    <col min="30" max="30" width="11.28515625" bestFit="1" customWidth="1"/>
  </cols>
  <sheetData>
    <row r="1" spans="2:26" ht="15.75" thickBot="1">
      <c r="B1" s="6" t="s">
        <v>2</v>
      </c>
      <c r="C1" s="5" t="s">
        <v>31</v>
      </c>
      <c r="Y1" t="s">
        <v>42</v>
      </c>
    </row>
    <row r="2" spans="2:26" ht="15.75" thickBot="1">
      <c r="B2" s="6" t="s">
        <v>1</v>
      </c>
      <c r="C2" s="5" t="s">
        <v>31</v>
      </c>
      <c r="X2" s="4">
        <f>SUBTOTAL(9,X6:X73)</f>
        <v>0</v>
      </c>
      <c r="Y2" s="4">
        <f>SUBTOTAL(9,Y6:Y73)</f>
        <v>0</v>
      </c>
      <c r="Z2" s="3">
        <f>SUBTOTAL(9,Z6:Z73)</f>
        <v>0</v>
      </c>
    </row>
    <row r="4" spans="2:26">
      <c r="B4" s="6" t="s">
        <v>22</v>
      </c>
      <c r="C4" s="6" t="s">
        <v>5</v>
      </c>
      <c r="D4" s="5" t="s">
        <v>24</v>
      </c>
    </row>
    <row r="5" spans="2:26">
      <c r="B5" s="5" t="s">
        <v>26</v>
      </c>
      <c r="C5" s="5" t="s">
        <v>18</v>
      </c>
      <c r="D5" s="7">
        <v>350</v>
      </c>
    </row>
    <row r="6" spans="2:26">
      <c r="B6" s="5" t="s">
        <v>26</v>
      </c>
      <c r="C6" s="5" t="s">
        <v>30</v>
      </c>
      <c r="D6" s="7">
        <v>4000</v>
      </c>
    </row>
    <row r="7" spans="2:26">
      <c r="B7" s="5" t="s">
        <v>25</v>
      </c>
      <c r="C7" s="5" t="s">
        <v>30</v>
      </c>
      <c r="D7" s="7">
        <v>100</v>
      </c>
    </row>
    <row r="8" spans="2:26">
      <c r="B8" s="5" t="s">
        <v>36</v>
      </c>
      <c r="C8" s="5" t="s">
        <v>18</v>
      </c>
      <c r="D8" s="7">
        <v>100</v>
      </c>
    </row>
    <row r="9" spans="2:26">
      <c r="B9" s="5" t="s">
        <v>36</v>
      </c>
      <c r="C9" s="5" t="s">
        <v>30</v>
      </c>
      <c r="D9" s="7">
        <v>2200</v>
      </c>
    </row>
    <row r="10" spans="2:26">
      <c r="B10" s="5" t="s">
        <v>27</v>
      </c>
      <c r="C10" s="5" t="s">
        <v>30</v>
      </c>
      <c r="D10" s="7">
        <v>350</v>
      </c>
    </row>
    <row r="11" spans="2:26">
      <c r="B11" s="5" t="s">
        <v>41</v>
      </c>
      <c r="C11" s="5" t="s">
        <v>18</v>
      </c>
      <c r="D11" s="7">
        <v>2600</v>
      </c>
    </row>
    <row r="12" spans="2:26">
      <c r="B12" s="5" t="s">
        <v>41</v>
      </c>
      <c r="C12" s="5" t="s">
        <v>16</v>
      </c>
      <c r="D12" s="7">
        <v>2050</v>
      </c>
    </row>
    <row r="13" spans="2:26">
      <c r="B13" s="5" t="s">
        <v>41</v>
      </c>
      <c r="C13" s="5" t="s">
        <v>30</v>
      </c>
      <c r="D13" s="7">
        <v>3950</v>
      </c>
    </row>
    <row r="14" spans="2:26">
      <c r="B14" s="5" t="s">
        <v>21</v>
      </c>
      <c r="C14" s="5" t="s">
        <v>30</v>
      </c>
      <c r="D14" s="7">
        <v>50</v>
      </c>
    </row>
    <row r="15" spans="2:26">
      <c r="B15" s="5" t="s">
        <v>43</v>
      </c>
      <c r="C15" s="5" t="s">
        <v>30</v>
      </c>
      <c r="D15" s="7"/>
    </row>
    <row r="16" spans="2:26">
      <c r="B16" s="5" t="s">
        <v>37</v>
      </c>
      <c r="C16" s="5" t="s">
        <v>30</v>
      </c>
      <c r="D16" s="7">
        <v>2050</v>
      </c>
    </row>
    <row r="17" spans="2:4">
      <c r="B17" s="5" t="s">
        <v>23</v>
      </c>
      <c r="C17" s="5"/>
      <c r="D17" s="7">
        <v>17800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F78"/>
  <sheetViews>
    <sheetView view="pageBreakPreview" zoomScale="80" zoomScaleNormal="80" zoomScaleSheetLayoutView="80" workbookViewId="0">
      <pane xSplit="1" ySplit="22" topLeftCell="G23" activePane="bottomRight" state="frozen"/>
      <selection activeCell="F3" sqref="F3"/>
      <selection pane="topRight" activeCell="F3" sqref="F3"/>
      <selection pane="bottomLeft" activeCell="F3" sqref="F3"/>
      <selection pane="bottomRight" activeCell="J23" sqref="J23"/>
    </sheetView>
  </sheetViews>
  <sheetFormatPr defaultRowHeight="15"/>
  <cols>
    <col min="1" max="1" width="10" style="2" bestFit="1" customWidth="1"/>
    <col min="2" max="2" width="13.85546875" style="1" customWidth="1"/>
    <col min="3" max="4" width="8.42578125" style="1" bestFit="1" customWidth="1"/>
    <col min="5" max="10" width="9" style="1" bestFit="1" customWidth="1"/>
    <col min="11" max="11" width="6.7109375" style="1" bestFit="1" customWidth="1"/>
    <col min="12" max="17" width="7.140625" style="1" bestFit="1" customWidth="1"/>
    <col min="18" max="18" width="9" style="1" bestFit="1" customWidth="1"/>
    <col min="19" max="24" width="7.140625" style="1" bestFit="1" customWidth="1"/>
    <col min="25" max="25" width="9" style="1" bestFit="1" customWidth="1"/>
    <col min="26" max="28" width="7.140625" style="1" bestFit="1" customWidth="1"/>
    <col min="29" max="30" width="8.140625" style="1" bestFit="1" customWidth="1"/>
    <col min="31" max="31" width="7.140625" style="1" bestFit="1" customWidth="1"/>
    <col min="32" max="32" width="9" style="1" bestFit="1" customWidth="1"/>
    <col min="33" max="16384" width="9.140625" style="14"/>
  </cols>
  <sheetData>
    <row r="1" spans="1:32">
      <c r="A1" s="142"/>
      <c r="B1" s="143"/>
      <c r="C1" s="143"/>
      <c r="D1" s="148" t="s">
        <v>75</v>
      </c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51" t="s">
        <v>76</v>
      </c>
      <c r="AD1" s="151"/>
      <c r="AE1" s="151" t="s">
        <v>77</v>
      </c>
      <c r="AF1" s="152"/>
    </row>
    <row r="2" spans="1:32">
      <c r="A2" s="144"/>
      <c r="B2" s="145"/>
      <c r="C2" s="145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53" t="s">
        <v>78</v>
      </c>
      <c r="AD2" s="153"/>
      <c r="AE2" s="153" t="s">
        <v>79</v>
      </c>
      <c r="AF2" s="154"/>
    </row>
    <row r="3" spans="1:32">
      <c r="A3" s="144"/>
      <c r="B3" s="145"/>
      <c r="C3" s="145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53" t="s">
        <v>80</v>
      </c>
      <c r="AD3" s="153"/>
      <c r="AE3" s="153" t="s">
        <v>81</v>
      </c>
      <c r="AF3" s="154"/>
    </row>
    <row r="4" spans="1:32" ht="21">
      <c r="A4" s="2" t="s">
        <v>100</v>
      </c>
      <c r="B4" s="192"/>
      <c r="C4" s="192"/>
      <c r="D4" s="193"/>
      <c r="E4" s="21" t="s">
        <v>82</v>
      </c>
      <c r="F4" s="194" t="s">
        <v>101</v>
      </c>
      <c r="G4" s="195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4"/>
      <c r="AD4" s="24"/>
      <c r="AE4" s="24"/>
      <c r="AF4" s="25"/>
    </row>
    <row r="5" spans="1:32">
      <c r="A5" s="29" t="s">
        <v>102</v>
      </c>
      <c r="B5" s="27" t="s">
        <v>103</v>
      </c>
      <c r="C5" s="30">
        <v>45444</v>
      </c>
      <c r="D5" s="30">
        <v>45445</v>
      </c>
      <c r="E5" s="30">
        <v>45446</v>
      </c>
      <c r="F5" s="30">
        <v>45447</v>
      </c>
      <c r="G5" s="30">
        <v>45448</v>
      </c>
      <c r="H5" s="30">
        <v>45449</v>
      </c>
      <c r="I5" s="30">
        <v>45450</v>
      </c>
      <c r="J5" s="30">
        <v>45451</v>
      </c>
      <c r="K5" s="30">
        <v>45452</v>
      </c>
      <c r="L5" s="30">
        <v>45453</v>
      </c>
      <c r="M5" s="30">
        <v>45454</v>
      </c>
      <c r="N5" s="30">
        <v>45455</v>
      </c>
      <c r="O5" s="30">
        <v>45456</v>
      </c>
      <c r="P5" s="30">
        <v>45457</v>
      </c>
      <c r="Q5" s="30">
        <v>45458</v>
      </c>
      <c r="R5" s="30">
        <v>45459</v>
      </c>
      <c r="S5" s="30">
        <v>45460</v>
      </c>
      <c r="T5" s="30">
        <v>45461</v>
      </c>
      <c r="U5" s="30">
        <v>45462</v>
      </c>
      <c r="V5" s="30">
        <v>45463</v>
      </c>
      <c r="W5" s="30">
        <v>45464</v>
      </c>
      <c r="X5" s="30">
        <v>45465</v>
      </c>
      <c r="Y5" s="30">
        <v>45466</v>
      </c>
      <c r="Z5" s="30">
        <v>45467</v>
      </c>
      <c r="AA5" s="30">
        <v>45468</v>
      </c>
      <c r="AB5" s="30">
        <v>45469</v>
      </c>
      <c r="AC5" s="30">
        <v>45470</v>
      </c>
      <c r="AD5" s="30">
        <v>45471</v>
      </c>
      <c r="AE5" s="30">
        <v>45472</v>
      </c>
      <c r="AF5" s="31">
        <v>45473</v>
      </c>
    </row>
    <row r="6" spans="1:32" ht="15.75">
      <c r="A6" s="32">
        <f>SUM(C6:AF6)</f>
        <v>1217400</v>
      </c>
      <c r="B6" s="33" t="s">
        <v>7</v>
      </c>
      <c r="C6" s="24">
        <f t="shared" ref="C6:AF7" si="0">C23+C26+C29+C32+C35+C38+C41+C44+C47+C50+C53+C56+C59+C62+C65+C68+C71+C74</f>
        <v>44800</v>
      </c>
      <c r="D6" s="24">
        <f t="shared" si="0"/>
        <v>0</v>
      </c>
      <c r="E6" s="24">
        <f t="shared" si="0"/>
        <v>43300</v>
      </c>
      <c r="F6" s="24">
        <f t="shared" si="0"/>
        <v>44800</v>
      </c>
      <c r="G6" s="24">
        <f t="shared" si="0"/>
        <v>43500</v>
      </c>
      <c r="H6" s="24">
        <f t="shared" si="0"/>
        <v>44800</v>
      </c>
      <c r="I6" s="24">
        <f t="shared" si="0"/>
        <v>46100</v>
      </c>
      <c r="J6" s="24">
        <f t="shared" si="0"/>
        <v>43900</v>
      </c>
      <c r="K6" s="24">
        <f t="shared" si="0"/>
        <v>45800</v>
      </c>
      <c r="L6" s="24">
        <f t="shared" si="0"/>
        <v>45900</v>
      </c>
      <c r="M6" s="24">
        <f t="shared" si="0"/>
        <v>45700</v>
      </c>
      <c r="N6" s="24">
        <f t="shared" si="0"/>
        <v>46000</v>
      </c>
      <c r="O6" s="24">
        <f t="shared" si="0"/>
        <v>46100</v>
      </c>
      <c r="P6" s="24">
        <f t="shared" si="0"/>
        <v>46600</v>
      </c>
      <c r="Q6" s="24">
        <f t="shared" si="0"/>
        <v>47100</v>
      </c>
      <c r="R6" s="24">
        <f t="shared" si="0"/>
        <v>22300</v>
      </c>
      <c r="S6" s="24">
        <f t="shared" si="0"/>
        <v>46400</v>
      </c>
      <c r="T6" s="24">
        <f t="shared" si="0"/>
        <v>46900</v>
      </c>
      <c r="U6" s="24">
        <f t="shared" si="0"/>
        <v>46800</v>
      </c>
      <c r="V6" s="24">
        <f t="shared" si="0"/>
        <v>46400</v>
      </c>
      <c r="W6" s="24">
        <f t="shared" si="0"/>
        <v>46700</v>
      </c>
      <c r="X6" s="24">
        <f t="shared" si="0"/>
        <v>46700</v>
      </c>
      <c r="Y6" s="24">
        <f t="shared" si="0"/>
        <v>0</v>
      </c>
      <c r="Z6" s="24">
        <f t="shared" si="0"/>
        <v>46700</v>
      </c>
      <c r="AA6" s="24">
        <f t="shared" si="0"/>
        <v>46700</v>
      </c>
      <c r="AB6" s="24">
        <f t="shared" si="0"/>
        <v>46500</v>
      </c>
      <c r="AC6" s="24">
        <f t="shared" si="0"/>
        <v>46700</v>
      </c>
      <c r="AD6" s="24">
        <f t="shared" si="0"/>
        <v>47100</v>
      </c>
      <c r="AE6" s="24">
        <f t="shared" si="0"/>
        <v>47100</v>
      </c>
      <c r="AF6" s="25">
        <f t="shared" si="0"/>
        <v>0</v>
      </c>
    </row>
    <row r="7" spans="1:32" ht="15.75">
      <c r="A7" s="32">
        <f>SUM(C7:AF7)</f>
        <v>1137306</v>
      </c>
      <c r="B7" s="33" t="s">
        <v>104</v>
      </c>
      <c r="C7" s="24">
        <f t="shared" si="0"/>
        <v>37100</v>
      </c>
      <c r="D7" s="24">
        <f t="shared" si="0"/>
        <v>0</v>
      </c>
      <c r="E7" s="24">
        <f t="shared" si="0"/>
        <v>42900</v>
      </c>
      <c r="F7" s="24">
        <f t="shared" si="0"/>
        <v>44200</v>
      </c>
      <c r="G7" s="24">
        <f t="shared" si="0"/>
        <v>39900</v>
      </c>
      <c r="H7" s="24">
        <f t="shared" si="0"/>
        <v>41300</v>
      </c>
      <c r="I7" s="24">
        <f t="shared" si="0"/>
        <v>41600</v>
      </c>
      <c r="J7" s="24">
        <f t="shared" si="0"/>
        <v>42500</v>
      </c>
      <c r="K7" s="24">
        <f t="shared" si="0"/>
        <v>40200</v>
      </c>
      <c r="L7" s="24">
        <f t="shared" si="0"/>
        <v>43700</v>
      </c>
      <c r="M7" s="24">
        <f t="shared" si="0"/>
        <v>41800</v>
      </c>
      <c r="N7" s="24">
        <f t="shared" si="0"/>
        <v>42600</v>
      </c>
      <c r="O7" s="24">
        <f t="shared" si="0"/>
        <v>43600</v>
      </c>
      <c r="P7" s="24">
        <f t="shared" si="0"/>
        <v>44500</v>
      </c>
      <c r="Q7" s="24">
        <f t="shared" si="0"/>
        <v>44300</v>
      </c>
      <c r="R7" s="24">
        <f t="shared" si="0"/>
        <v>20700</v>
      </c>
      <c r="S7" s="24">
        <f t="shared" si="0"/>
        <v>43506</v>
      </c>
      <c r="T7" s="24">
        <f t="shared" si="0"/>
        <v>44400</v>
      </c>
      <c r="U7" s="24">
        <f t="shared" si="0"/>
        <v>43200</v>
      </c>
      <c r="V7" s="24">
        <f t="shared" si="0"/>
        <v>43000</v>
      </c>
      <c r="W7" s="24">
        <f t="shared" si="0"/>
        <v>43400</v>
      </c>
      <c r="X7" s="24">
        <f t="shared" si="0"/>
        <v>44000</v>
      </c>
      <c r="Y7" s="24">
        <f t="shared" si="0"/>
        <v>0</v>
      </c>
      <c r="Z7" s="24">
        <f t="shared" si="0"/>
        <v>43100</v>
      </c>
      <c r="AA7" s="24">
        <f t="shared" si="0"/>
        <v>44200</v>
      </c>
      <c r="AB7" s="24">
        <f t="shared" si="0"/>
        <v>43200</v>
      </c>
      <c r="AC7" s="24">
        <f t="shared" si="0"/>
        <v>43100</v>
      </c>
      <c r="AD7" s="24">
        <f t="shared" si="0"/>
        <v>46000</v>
      </c>
      <c r="AE7" s="24">
        <f t="shared" si="0"/>
        <v>45300</v>
      </c>
      <c r="AF7" s="25">
        <f t="shared" si="0"/>
        <v>0</v>
      </c>
    </row>
    <row r="8" spans="1:32" ht="15.75">
      <c r="A8" s="34">
        <f>A7/A6</f>
        <v>0.93420896993592906</v>
      </c>
      <c r="B8" s="35" t="s">
        <v>105</v>
      </c>
      <c r="C8" s="36">
        <f t="shared" ref="C8:AF8" si="1">C7/C6</f>
        <v>0.828125</v>
      </c>
      <c r="D8" s="36" t="e">
        <f t="shared" si="1"/>
        <v>#DIV/0!</v>
      </c>
      <c r="E8" s="36">
        <f t="shared" si="1"/>
        <v>0.99076212471131642</v>
      </c>
      <c r="F8" s="36">
        <f t="shared" si="1"/>
        <v>0.9866071428571429</v>
      </c>
      <c r="G8" s="36">
        <f t="shared" si="1"/>
        <v>0.91724137931034477</v>
      </c>
      <c r="H8" s="36">
        <f t="shared" si="1"/>
        <v>0.921875</v>
      </c>
      <c r="I8" s="36">
        <f t="shared" si="1"/>
        <v>0.90238611713665939</v>
      </c>
      <c r="J8" s="36">
        <f t="shared" si="1"/>
        <v>0.96810933940774491</v>
      </c>
      <c r="K8" s="36">
        <f t="shared" si="1"/>
        <v>0.87772925764192145</v>
      </c>
      <c r="L8" s="36">
        <f t="shared" si="1"/>
        <v>0.95206971677559915</v>
      </c>
      <c r="M8" s="36">
        <f t="shared" si="1"/>
        <v>0.91466083150984678</v>
      </c>
      <c r="N8" s="36">
        <f t="shared" si="1"/>
        <v>0.92608695652173911</v>
      </c>
      <c r="O8" s="36">
        <f t="shared" si="1"/>
        <v>0.94577006507592187</v>
      </c>
      <c r="P8" s="36">
        <f t="shared" si="1"/>
        <v>0.95493562231759654</v>
      </c>
      <c r="Q8" s="36">
        <f t="shared" si="1"/>
        <v>0.94055201698513802</v>
      </c>
      <c r="R8" s="36">
        <f t="shared" si="1"/>
        <v>0.9282511210762332</v>
      </c>
      <c r="S8" s="36">
        <f t="shared" si="1"/>
        <v>0.93762931034482755</v>
      </c>
      <c r="T8" s="36">
        <f t="shared" si="1"/>
        <v>0.94669509594882728</v>
      </c>
      <c r="U8" s="36">
        <f t="shared" si="1"/>
        <v>0.92307692307692313</v>
      </c>
      <c r="V8" s="36">
        <f t="shared" si="1"/>
        <v>0.92672413793103448</v>
      </c>
      <c r="W8" s="36">
        <f t="shared" si="1"/>
        <v>0.92933618843683086</v>
      </c>
      <c r="X8" s="36">
        <f t="shared" si="1"/>
        <v>0.94218415417558887</v>
      </c>
      <c r="Y8" s="36" t="e">
        <f t="shared" si="1"/>
        <v>#DIV/0!</v>
      </c>
      <c r="Z8" s="36">
        <f t="shared" si="1"/>
        <v>0.92291220556745179</v>
      </c>
      <c r="AA8" s="36">
        <f t="shared" si="1"/>
        <v>0.94646680942184158</v>
      </c>
      <c r="AB8" s="36">
        <f t="shared" si="1"/>
        <v>0.92903225806451617</v>
      </c>
      <c r="AC8" s="36">
        <f t="shared" si="1"/>
        <v>0.92291220556745179</v>
      </c>
      <c r="AD8" s="36">
        <f t="shared" si="1"/>
        <v>0.97664543524416136</v>
      </c>
      <c r="AE8" s="36">
        <f t="shared" si="1"/>
        <v>0.96178343949044587</v>
      </c>
      <c r="AF8" s="37" t="e">
        <f t="shared" si="1"/>
        <v>#DIV/0!</v>
      </c>
    </row>
    <row r="9" spans="1:32" ht="30">
      <c r="A9" s="21"/>
      <c r="B9" s="26" t="s">
        <v>15</v>
      </c>
      <c r="C9" s="38" t="s">
        <v>106</v>
      </c>
      <c r="D9" s="22" t="s">
        <v>107</v>
      </c>
      <c r="E9" s="22"/>
      <c r="F9" s="22"/>
      <c r="G9" s="22"/>
      <c r="H9" s="22"/>
      <c r="I9" s="22"/>
      <c r="J9" s="22"/>
      <c r="K9" s="38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 t="s">
        <v>108</v>
      </c>
      <c r="AD9" s="22" t="s">
        <v>108</v>
      </c>
      <c r="AE9" s="22"/>
      <c r="AF9" s="39"/>
    </row>
    <row r="10" spans="1:32">
      <c r="A10" s="21"/>
      <c r="B10" s="26"/>
      <c r="C10" s="38"/>
      <c r="D10" s="24"/>
      <c r="E10" s="24"/>
      <c r="F10" s="24"/>
      <c r="G10" s="24"/>
      <c r="H10" s="24"/>
      <c r="I10" s="24"/>
      <c r="J10" s="24"/>
      <c r="K10" s="38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5"/>
    </row>
    <row r="11" spans="1:32">
      <c r="A11" s="21"/>
      <c r="B11" s="26"/>
      <c r="C11" s="38"/>
      <c r="D11" s="24"/>
      <c r="E11" s="24"/>
      <c r="F11" s="24"/>
      <c r="G11" s="24"/>
      <c r="H11" s="24"/>
      <c r="I11" s="24"/>
      <c r="J11" s="24"/>
      <c r="K11" s="38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5"/>
    </row>
    <row r="12" spans="1:32">
      <c r="A12" s="21"/>
      <c r="B12" s="26"/>
      <c r="C12" s="38"/>
      <c r="D12" s="24"/>
      <c r="E12" s="24"/>
      <c r="F12" s="24"/>
      <c r="G12" s="24"/>
      <c r="H12" s="24"/>
      <c r="I12" s="24"/>
      <c r="J12" s="24"/>
      <c r="K12" s="38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5"/>
    </row>
    <row r="13" spans="1:32">
      <c r="A13" s="21"/>
      <c r="B13" s="26"/>
      <c r="C13" s="38"/>
      <c r="D13" s="24"/>
      <c r="E13" s="24"/>
      <c r="F13" s="24"/>
      <c r="G13" s="24"/>
      <c r="H13" s="24"/>
      <c r="I13" s="24"/>
      <c r="J13" s="24"/>
      <c r="K13" s="38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5"/>
    </row>
    <row r="14" spans="1:32">
      <c r="A14" s="21"/>
      <c r="B14" s="26"/>
      <c r="C14" s="38"/>
      <c r="D14" s="24"/>
      <c r="E14" s="24"/>
      <c r="F14" s="24"/>
      <c r="G14" s="24"/>
      <c r="H14" s="24"/>
      <c r="I14" s="24"/>
      <c r="J14" s="24"/>
      <c r="K14" s="38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5"/>
    </row>
    <row r="15" spans="1:32">
      <c r="A15" s="21"/>
      <c r="B15" s="26"/>
      <c r="C15" s="38"/>
      <c r="D15" s="24"/>
      <c r="E15" s="24"/>
      <c r="F15" s="24"/>
      <c r="G15" s="24"/>
      <c r="H15" s="24"/>
      <c r="I15" s="24"/>
      <c r="J15" s="24"/>
      <c r="K15" s="38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5"/>
    </row>
    <row r="16" spans="1:32">
      <c r="A16" s="21"/>
      <c r="B16" s="26"/>
      <c r="C16" s="38"/>
      <c r="D16" s="24"/>
      <c r="E16" s="24"/>
      <c r="F16" s="24"/>
      <c r="G16" s="24"/>
      <c r="H16" s="24"/>
      <c r="I16" s="24"/>
      <c r="J16" s="24"/>
      <c r="K16" s="38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5"/>
    </row>
    <row r="17" spans="1:32">
      <c r="A17" s="21"/>
      <c r="B17" s="26"/>
      <c r="C17" s="38"/>
      <c r="D17" s="24"/>
      <c r="E17" s="24"/>
      <c r="F17" s="24"/>
      <c r="G17" s="24"/>
      <c r="H17" s="24"/>
      <c r="I17" s="24"/>
      <c r="J17" s="24"/>
      <c r="K17" s="38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5"/>
    </row>
    <row r="18" spans="1:32">
      <c r="A18" s="21"/>
      <c r="B18" s="26"/>
      <c r="C18" s="38"/>
      <c r="D18" s="24"/>
      <c r="E18" s="24"/>
      <c r="F18" s="24"/>
      <c r="G18" s="24"/>
      <c r="H18" s="24"/>
      <c r="I18" s="24"/>
      <c r="J18" s="24"/>
      <c r="K18" s="38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5"/>
    </row>
    <row r="19" spans="1:32">
      <c r="A19" s="21"/>
      <c r="B19" s="26"/>
      <c r="C19" s="38"/>
      <c r="D19" s="24"/>
      <c r="E19" s="24"/>
      <c r="F19" s="24"/>
      <c r="G19" s="24"/>
      <c r="H19" s="24"/>
      <c r="I19" s="24"/>
      <c r="J19" s="24"/>
      <c r="K19" s="38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5"/>
    </row>
    <row r="20" spans="1:32">
      <c r="A20" s="21"/>
      <c r="B20" s="26"/>
      <c r="C20" s="38"/>
      <c r="D20" s="24"/>
      <c r="E20" s="24"/>
      <c r="F20" s="24"/>
      <c r="G20" s="24"/>
      <c r="H20" s="24"/>
      <c r="I20" s="24"/>
      <c r="J20" s="24"/>
      <c r="K20" s="38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5"/>
    </row>
    <row r="21" spans="1:32">
      <c r="A21" s="21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5"/>
    </row>
    <row r="22" spans="1:32">
      <c r="A22" s="40" t="s">
        <v>109</v>
      </c>
      <c r="B22" s="27" t="s">
        <v>103</v>
      </c>
      <c r="C22" s="30">
        <v>45444</v>
      </c>
      <c r="D22" s="41">
        <v>45445</v>
      </c>
      <c r="E22" s="30">
        <v>45446</v>
      </c>
      <c r="F22" s="30">
        <v>45447</v>
      </c>
      <c r="G22" s="30">
        <v>45448</v>
      </c>
      <c r="H22" s="30">
        <v>45449</v>
      </c>
      <c r="I22" s="30">
        <v>45450</v>
      </c>
      <c r="J22" s="30">
        <v>45451</v>
      </c>
      <c r="K22" s="41">
        <v>45452</v>
      </c>
      <c r="L22" s="30">
        <v>45453</v>
      </c>
      <c r="M22" s="30">
        <v>45454</v>
      </c>
      <c r="N22" s="30">
        <v>45455</v>
      </c>
      <c r="O22" s="30">
        <v>45456</v>
      </c>
      <c r="P22" s="30">
        <v>45457</v>
      </c>
      <c r="Q22" s="30">
        <v>45458</v>
      </c>
      <c r="R22" s="41">
        <v>45459</v>
      </c>
      <c r="S22" s="30">
        <v>45460</v>
      </c>
      <c r="T22" s="30">
        <v>45461</v>
      </c>
      <c r="U22" s="30">
        <v>45462</v>
      </c>
      <c r="V22" s="30">
        <v>45463</v>
      </c>
      <c r="W22" s="30">
        <v>45464</v>
      </c>
      <c r="X22" s="30">
        <v>45465</v>
      </c>
      <c r="Y22" s="41">
        <v>45466</v>
      </c>
      <c r="Z22" s="30">
        <v>45467</v>
      </c>
      <c r="AA22" s="30">
        <v>45468</v>
      </c>
      <c r="AB22" s="30">
        <v>45469</v>
      </c>
      <c r="AC22" s="30">
        <v>45470</v>
      </c>
      <c r="AD22" s="30">
        <v>45471</v>
      </c>
      <c r="AE22" s="30">
        <v>45472</v>
      </c>
      <c r="AF22" s="42">
        <v>45473</v>
      </c>
    </row>
    <row r="23" spans="1:32">
      <c r="A23" s="191" t="s">
        <v>33</v>
      </c>
      <c r="B23" s="28" t="s">
        <v>7</v>
      </c>
      <c r="C23" s="7">
        <v>3500</v>
      </c>
      <c r="D23" s="7"/>
      <c r="E23" s="7">
        <v>3000</v>
      </c>
      <c r="F23" s="7">
        <v>3000</v>
      </c>
      <c r="G23" s="7">
        <v>3500</v>
      </c>
      <c r="H23" s="7">
        <v>3000</v>
      </c>
      <c r="I23" s="7">
        <v>3000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43"/>
    </row>
    <row r="24" spans="1:32">
      <c r="A24" s="191"/>
      <c r="B24" s="28" t="s">
        <v>104</v>
      </c>
      <c r="C24" s="7">
        <v>3500</v>
      </c>
      <c r="D24" s="7"/>
      <c r="E24" s="7">
        <v>3000</v>
      </c>
      <c r="F24" s="7">
        <v>3000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43"/>
    </row>
    <row r="25" spans="1:32">
      <c r="A25" s="191"/>
      <c r="B25" s="26" t="s">
        <v>105</v>
      </c>
      <c r="C25" s="36">
        <f t="shared" ref="C25:AF25" si="2">C24/C23</f>
        <v>1</v>
      </c>
      <c r="D25" s="36" t="e">
        <f t="shared" si="2"/>
        <v>#DIV/0!</v>
      </c>
      <c r="E25" s="36">
        <f t="shared" si="2"/>
        <v>1</v>
      </c>
      <c r="F25" s="36">
        <f t="shared" si="2"/>
        <v>1</v>
      </c>
      <c r="G25" s="36">
        <f t="shared" si="2"/>
        <v>0</v>
      </c>
      <c r="H25" s="36">
        <f t="shared" si="2"/>
        <v>0</v>
      </c>
      <c r="I25" s="36">
        <f t="shared" si="2"/>
        <v>0</v>
      </c>
      <c r="J25" s="36" t="e">
        <f t="shared" si="2"/>
        <v>#DIV/0!</v>
      </c>
      <c r="K25" s="36" t="e">
        <f t="shared" si="2"/>
        <v>#DIV/0!</v>
      </c>
      <c r="L25" s="36" t="e">
        <f t="shared" si="2"/>
        <v>#DIV/0!</v>
      </c>
      <c r="M25" s="36" t="e">
        <f t="shared" si="2"/>
        <v>#DIV/0!</v>
      </c>
      <c r="N25" s="36" t="e">
        <f t="shared" si="2"/>
        <v>#DIV/0!</v>
      </c>
      <c r="O25" s="36" t="e">
        <f t="shared" si="2"/>
        <v>#DIV/0!</v>
      </c>
      <c r="P25" s="36" t="e">
        <f t="shared" si="2"/>
        <v>#DIV/0!</v>
      </c>
      <c r="Q25" s="36" t="e">
        <f t="shared" si="2"/>
        <v>#DIV/0!</v>
      </c>
      <c r="R25" s="36" t="e">
        <f t="shared" si="2"/>
        <v>#DIV/0!</v>
      </c>
      <c r="S25" s="36" t="e">
        <f t="shared" si="2"/>
        <v>#DIV/0!</v>
      </c>
      <c r="T25" s="36" t="e">
        <f t="shared" si="2"/>
        <v>#DIV/0!</v>
      </c>
      <c r="U25" s="36" t="e">
        <f t="shared" si="2"/>
        <v>#DIV/0!</v>
      </c>
      <c r="V25" s="36" t="e">
        <f t="shared" si="2"/>
        <v>#DIV/0!</v>
      </c>
      <c r="W25" s="36" t="e">
        <f t="shared" si="2"/>
        <v>#DIV/0!</v>
      </c>
      <c r="X25" s="36" t="e">
        <f t="shared" si="2"/>
        <v>#DIV/0!</v>
      </c>
      <c r="Y25" s="36" t="e">
        <f t="shared" si="2"/>
        <v>#DIV/0!</v>
      </c>
      <c r="Z25" s="36" t="e">
        <f t="shared" si="2"/>
        <v>#DIV/0!</v>
      </c>
      <c r="AA25" s="36" t="e">
        <f t="shared" si="2"/>
        <v>#DIV/0!</v>
      </c>
      <c r="AB25" s="36" t="e">
        <f t="shared" si="2"/>
        <v>#DIV/0!</v>
      </c>
      <c r="AC25" s="36" t="e">
        <f t="shared" si="2"/>
        <v>#DIV/0!</v>
      </c>
      <c r="AD25" s="36" t="e">
        <f t="shared" si="2"/>
        <v>#DIV/0!</v>
      </c>
      <c r="AE25" s="36" t="e">
        <f t="shared" si="2"/>
        <v>#DIV/0!</v>
      </c>
      <c r="AF25" s="37" t="e">
        <f t="shared" si="2"/>
        <v>#DIV/0!</v>
      </c>
    </row>
    <row r="26" spans="1:32">
      <c r="A26" s="191" t="s">
        <v>17</v>
      </c>
      <c r="B26" s="28" t="s">
        <v>7</v>
      </c>
      <c r="C26" s="7">
        <v>3500</v>
      </c>
      <c r="D26" s="7"/>
      <c r="E26" s="7">
        <v>3000</v>
      </c>
      <c r="F26" s="7">
        <v>3000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43"/>
    </row>
    <row r="27" spans="1:32">
      <c r="A27" s="191"/>
      <c r="B27" s="28" t="s">
        <v>104</v>
      </c>
      <c r="C27" s="7">
        <v>3500</v>
      </c>
      <c r="D27" s="7"/>
      <c r="E27" s="7">
        <v>3000</v>
      </c>
      <c r="F27" s="7">
        <v>3000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43"/>
    </row>
    <row r="28" spans="1:32">
      <c r="A28" s="191"/>
      <c r="B28" s="26" t="s">
        <v>105</v>
      </c>
      <c r="C28" s="36">
        <f t="shared" ref="C28:AF28" si="3">C27/C26</f>
        <v>1</v>
      </c>
      <c r="D28" s="36" t="e">
        <f t="shared" si="3"/>
        <v>#DIV/0!</v>
      </c>
      <c r="E28" s="36">
        <f t="shared" si="3"/>
        <v>1</v>
      </c>
      <c r="F28" s="36">
        <f t="shared" si="3"/>
        <v>1</v>
      </c>
      <c r="G28" s="36" t="e">
        <f t="shared" si="3"/>
        <v>#DIV/0!</v>
      </c>
      <c r="H28" s="36" t="e">
        <f t="shared" si="3"/>
        <v>#DIV/0!</v>
      </c>
      <c r="I28" s="36" t="e">
        <f t="shared" si="3"/>
        <v>#DIV/0!</v>
      </c>
      <c r="J28" s="36" t="e">
        <f t="shared" si="3"/>
        <v>#DIV/0!</v>
      </c>
      <c r="K28" s="36" t="e">
        <f t="shared" si="3"/>
        <v>#DIV/0!</v>
      </c>
      <c r="L28" s="36" t="e">
        <f t="shared" si="3"/>
        <v>#DIV/0!</v>
      </c>
      <c r="M28" s="36" t="e">
        <f t="shared" si="3"/>
        <v>#DIV/0!</v>
      </c>
      <c r="N28" s="36" t="e">
        <f t="shared" si="3"/>
        <v>#DIV/0!</v>
      </c>
      <c r="O28" s="36" t="e">
        <f t="shared" si="3"/>
        <v>#DIV/0!</v>
      </c>
      <c r="P28" s="36" t="e">
        <f t="shared" si="3"/>
        <v>#DIV/0!</v>
      </c>
      <c r="Q28" s="36" t="e">
        <f t="shared" si="3"/>
        <v>#DIV/0!</v>
      </c>
      <c r="R28" s="36" t="e">
        <f t="shared" si="3"/>
        <v>#DIV/0!</v>
      </c>
      <c r="S28" s="36" t="e">
        <f t="shared" si="3"/>
        <v>#DIV/0!</v>
      </c>
      <c r="T28" s="36" t="e">
        <f t="shared" si="3"/>
        <v>#DIV/0!</v>
      </c>
      <c r="U28" s="36" t="e">
        <f t="shared" si="3"/>
        <v>#DIV/0!</v>
      </c>
      <c r="V28" s="36" t="e">
        <f t="shared" si="3"/>
        <v>#DIV/0!</v>
      </c>
      <c r="W28" s="36" t="e">
        <f t="shared" si="3"/>
        <v>#DIV/0!</v>
      </c>
      <c r="X28" s="36" t="e">
        <f t="shared" si="3"/>
        <v>#DIV/0!</v>
      </c>
      <c r="Y28" s="36" t="e">
        <f t="shared" si="3"/>
        <v>#DIV/0!</v>
      </c>
      <c r="Z28" s="36" t="e">
        <f t="shared" si="3"/>
        <v>#DIV/0!</v>
      </c>
      <c r="AA28" s="36" t="e">
        <f t="shared" si="3"/>
        <v>#DIV/0!</v>
      </c>
      <c r="AB28" s="36" t="e">
        <f t="shared" si="3"/>
        <v>#DIV/0!</v>
      </c>
      <c r="AC28" s="36" t="e">
        <f t="shared" si="3"/>
        <v>#DIV/0!</v>
      </c>
      <c r="AD28" s="36" t="e">
        <f t="shared" si="3"/>
        <v>#DIV/0!</v>
      </c>
      <c r="AE28" s="36" t="e">
        <f t="shared" si="3"/>
        <v>#DIV/0!</v>
      </c>
      <c r="AF28" s="37" t="e">
        <f t="shared" si="3"/>
        <v>#DIV/0!</v>
      </c>
    </row>
    <row r="29" spans="1:32">
      <c r="A29" s="191" t="s">
        <v>32</v>
      </c>
      <c r="B29" s="28" t="s">
        <v>7</v>
      </c>
      <c r="C29" s="7">
        <v>3000</v>
      </c>
      <c r="D29" s="7"/>
      <c r="E29" s="7">
        <v>3000</v>
      </c>
      <c r="F29" s="7">
        <v>3000</v>
      </c>
      <c r="G29" s="7">
        <v>3000</v>
      </c>
      <c r="H29" s="7">
        <v>3000</v>
      </c>
      <c r="I29" s="7">
        <v>3000</v>
      </c>
      <c r="J29" s="7">
        <v>3000</v>
      </c>
      <c r="K29" s="7">
        <v>3000</v>
      </c>
      <c r="L29" s="7">
        <v>3000</v>
      </c>
      <c r="M29" s="7">
        <v>3000</v>
      </c>
      <c r="N29" s="7">
        <v>3000</v>
      </c>
      <c r="O29" s="7">
        <v>3000</v>
      </c>
      <c r="P29" s="7">
        <v>3000</v>
      </c>
      <c r="Q29" s="7">
        <v>3000</v>
      </c>
      <c r="R29" s="7"/>
      <c r="S29" s="7">
        <v>3000</v>
      </c>
      <c r="T29" s="7">
        <v>3000</v>
      </c>
      <c r="U29" s="7">
        <v>3000</v>
      </c>
      <c r="V29" s="7">
        <v>3000</v>
      </c>
      <c r="W29" s="7">
        <v>3000</v>
      </c>
      <c r="X29" s="7">
        <v>3000</v>
      </c>
      <c r="Y29" s="7"/>
      <c r="Z29" s="7">
        <v>3000</v>
      </c>
      <c r="AA29" s="7">
        <v>3000</v>
      </c>
      <c r="AB29" s="7">
        <v>3000</v>
      </c>
      <c r="AC29" s="7">
        <v>3000</v>
      </c>
      <c r="AD29" s="7">
        <v>3000</v>
      </c>
      <c r="AE29" s="7">
        <v>3000</v>
      </c>
      <c r="AF29" s="43"/>
    </row>
    <row r="30" spans="1:32">
      <c r="A30" s="191"/>
      <c r="B30" s="28" t="s">
        <v>104</v>
      </c>
      <c r="C30" s="7">
        <v>600</v>
      </c>
      <c r="D30" s="7"/>
      <c r="E30" s="7">
        <v>3000</v>
      </c>
      <c r="F30" s="7">
        <v>3000</v>
      </c>
      <c r="G30" s="7">
        <v>3000</v>
      </c>
      <c r="H30" s="7">
        <v>3000</v>
      </c>
      <c r="I30" s="7">
        <v>3000</v>
      </c>
      <c r="J30" s="7">
        <v>3000</v>
      </c>
      <c r="K30" s="7">
        <v>2500</v>
      </c>
      <c r="L30" s="7">
        <v>3000</v>
      </c>
      <c r="M30" s="7">
        <v>3000</v>
      </c>
      <c r="N30" s="7">
        <v>3000</v>
      </c>
      <c r="O30" s="7">
        <v>3000</v>
      </c>
      <c r="P30" s="7">
        <v>3000</v>
      </c>
      <c r="Q30" s="7">
        <v>2800</v>
      </c>
      <c r="R30" s="7"/>
      <c r="S30" s="7">
        <v>2800</v>
      </c>
      <c r="T30" s="7">
        <v>2900</v>
      </c>
      <c r="U30" s="7">
        <v>2800</v>
      </c>
      <c r="V30" s="7">
        <v>2800</v>
      </c>
      <c r="W30" s="7">
        <v>2800</v>
      </c>
      <c r="X30" s="7">
        <v>2800</v>
      </c>
      <c r="Y30" s="7"/>
      <c r="Z30" s="7">
        <v>2800</v>
      </c>
      <c r="AA30" s="7">
        <v>2500</v>
      </c>
      <c r="AB30" s="7">
        <v>2800</v>
      </c>
      <c r="AC30" s="7">
        <v>3000</v>
      </c>
      <c r="AD30" s="7">
        <v>2800</v>
      </c>
      <c r="AE30" s="7">
        <v>3000</v>
      </c>
      <c r="AF30" s="43"/>
    </row>
    <row r="31" spans="1:32">
      <c r="A31" s="191"/>
      <c r="B31" s="26" t="s">
        <v>105</v>
      </c>
      <c r="C31" s="36">
        <f t="shared" ref="C31:AF31" si="4">C30/C29</f>
        <v>0.2</v>
      </c>
      <c r="D31" s="36" t="e">
        <f t="shared" si="4"/>
        <v>#DIV/0!</v>
      </c>
      <c r="E31" s="36">
        <f t="shared" si="4"/>
        <v>1</v>
      </c>
      <c r="F31" s="36">
        <f t="shared" si="4"/>
        <v>1</v>
      </c>
      <c r="G31" s="36">
        <f t="shared" si="4"/>
        <v>1</v>
      </c>
      <c r="H31" s="36">
        <f t="shared" si="4"/>
        <v>1</v>
      </c>
      <c r="I31" s="36">
        <f t="shared" si="4"/>
        <v>1</v>
      </c>
      <c r="J31" s="36">
        <f t="shared" si="4"/>
        <v>1</v>
      </c>
      <c r="K31" s="36">
        <f t="shared" si="4"/>
        <v>0.83333333333333337</v>
      </c>
      <c r="L31" s="36">
        <f t="shared" si="4"/>
        <v>1</v>
      </c>
      <c r="M31" s="36">
        <f t="shared" si="4"/>
        <v>1</v>
      </c>
      <c r="N31" s="36">
        <f t="shared" si="4"/>
        <v>1</v>
      </c>
      <c r="O31" s="36">
        <f t="shared" si="4"/>
        <v>1</v>
      </c>
      <c r="P31" s="36">
        <f t="shared" si="4"/>
        <v>1</v>
      </c>
      <c r="Q31" s="36">
        <f t="shared" si="4"/>
        <v>0.93333333333333335</v>
      </c>
      <c r="R31" s="36" t="e">
        <f t="shared" si="4"/>
        <v>#DIV/0!</v>
      </c>
      <c r="S31" s="36">
        <f t="shared" si="4"/>
        <v>0.93333333333333335</v>
      </c>
      <c r="T31" s="36">
        <f t="shared" si="4"/>
        <v>0.96666666666666667</v>
      </c>
      <c r="U31" s="36">
        <f t="shared" si="4"/>
        <v>0.93333333333333335</v>
      </c>
      <c r="V31" s="36">
        <f t="shared" si="4"/>
        <v>0.93333333333333335</v>
      </c>
      <c r="W31" s="36">
        <f t="shared" si="4"/>
        <v>0.93333333333333335</v>
      </c>
      <c r="X31" s="36">
        <f t="shared" si="4"/>
        <v>0.93333333333333335</v>
      </c>
      <c r="Y31" s="36" t="e">
        <f t="shared" si="4"/>
        <v>#DIV/0!</v>
      </c>
      <c r="Z31" s="36">
        <f t="shared" si="4"/>
        <v>0.93333333333333335</v>
      </c>
      <c r="AA31" s="36">
        <f t="shared" si="4"/>
        <v>0.83333333333333337</v>
      </c>
      <c r="AB31" s="36">
        <f t="shared" si="4"/>
        <v>0.93333333333333335</v>
      </c>
      <c r="AC31" s="36">
        <f t="shared" si="4"/>
        <v>1</v>
      </c>
      <c r="AD31" s="36">
        <f t="shared" si="4"/>
        <v>0.93333333333333335</v>
      </c>
      <c r="AE31" s="36">
        <f t="shared" si="4"/>
        <v>1</v>
      </c>
      <c r="AF31" s="37" t="e">
        <f t="shared" si="4"/>
        <v>#DIV/0!</v>
      </c>
    </row>
    <row r="32" spans="1:32">
      <c r="A32" s="191" t="s">
        <v>34</v>
      </c>
      <c r="B32" s="28" t="s">
        <v>7</v>
      </c>
      <c r="C32" s="7">
        <v>3000</v>
      </c>
      <c r="D32" s="7"/>
      <c r="E32" s="7">
        <v>3000</v>
      </c>
      <c r="F32" s="7">
        <v>2800</v>
      </c>
      <c r="G32" s="7">
        <v>2800</v>
      </c>
      <c r="H32" s="7">
        <v>2800</v>
      </c>
      <c r="I32" s="7">
        <v>2800</v>
      </c>
      <c r="J32" s="7">
        <v>2800</v>
      </c>
      <c r="K32" s="7">
        <v>2800</v>
      </c>
      <c r="L32" s="7">
        <v>2800</v>
      </c>
      <c r="M32" s="7">
        <v>2800</v>
      </c>
      <c r="N32" s="7">
        <v>2800</v>
      </c>
      <c r="O32" s="7">
        <v>2800</v>
      </c>
      <c r="P32" s="7">
        <v>2800</v>
      </c>
      <c r="Q32" s="7">
        <v>2800</v>
      </c>
      <c r="R32" s="7">
        <v>2800</v>
      </c>
      <c r="S32" s="7">
        <v>2800</v>
      </c>
      <c r="T32" s="7">
        <v>2800</v>
      </c>
      <c r="U32" s="7">
        <v>2800</v>
      </c>
      <c r="V32" s="7">
        <v>2800</v>
      </c>
      <c r="W32" s="7">
        <v>2800</v>
      </c>
      <c r="X32" s="7">
        <v>2800</v>
      </c>
      <c r="Y32" s="7"/>
      <c r="Z32" s="7">
        <v>2800</v>
      </c>
      <c r="AA32" s="7">
        <v>2800</v>
      </c>
      <c r="AB32" s="7">
        <v>2800</v>
      </c>
      <c r="AC32" s="7">
        <v>2800</v>
      </c>
      <c r="AD32" s="7">
        <v>2800</v>
      </c>
      <c r="AE32" s="7">
        <v>2800</v>
      </c>
      <c r="AF32" s="43"/>
    </row>
    <row r="33" spans="1:32">
      <c r="A33" s="191"/>
      <c r="B33" s="28" t="s">
        <v>104</v>
      </c>
      <c r="C33" s="7">
        <v>3000</v>
      </c>
      <c r="D33" s="7"/>
      <c r="E33" s="7">
        <v>3000</v>
      </c>
      <c r="F33" s="7">
        <v>3000</v>
      </c>
      <c r="G33" s="7">
        <v>3000</v>
      </c>
      <c r="H33" s="7">
        <v>3000</v>
      </c>
      <c r="I33" s="7">
        <v>3000</v>
      </c>
      <c r="J33" s="7">
        <v>3000</v>
      </c>
      <c r="K33" s="7">
        <v>2500</v>
      </c>
      <c r="L33" s="7">
        <v>3000</v>
      </c>
      <c r="M33" s="7">
        <v>3000</v>
      </c>
      <c r="N33" s="7">
        <v>3000</v>
      </c>
      <c r="O33" s="7">
        <v>2800</v>
      </c>
      <c r="P33" s="7">
        <v>2800</v>
      </c>
      <c r="Q33" s="7">
        <v>2900</v>
      </c>
      <c r="R33" s="7">
        <v>2100</v>
      </c>
      <c r="S33" s="7">
        <v>2800</v>
      </c>
      <c r="T33" s="7">
        <v>2800</v>
      </c>
      <c r="U33" s="7">
        <v>2800</v>
      </c>
      <c r="V33" s="7">
        <v>2800</v>
      </c>
      <c r="W33" s="7">
        <v>2700</v>
      </c>
      <c r="X33" s="7">
        <v>2800</v>
      </c>
      <c r="Y33" s="7"/>
      <c r="Z33" s="7">
        <v>2800</v>
      </c>
      <c r="AA33" s="7">
        <v>2700</v>
      </c>
      <c r="AB33" s="7">
        <v>2800</v>
      </c>
      <c r="AC33" s="7">
        <v>2800</v>
      </c>
      <c r="AD33" s="7">
        <v>2800</v>
      </c>
      <c r="AE33" s="7">
        <v>2800</v>
      </c>
      <c r="AF33" s="43"/>
    </row>
    <row r="34" spans="1:32">
      <c r="A34" s="191"/>
      <c r="B34" s="26" t="s">
        <v>105</v>
      </c>
      <c r="C34" s="36">
        <f t="shared" ref="C34:AF34" si="5">C33/C32</f>
        <v>1</v>
      </c>
      <c r="D34" s="36" t="e">
        <f t="shared" si="5"/>
        <v>#DIV/0!</v>
      </c>
      <c r="E34" s="36">
        <f t="shared" si="5"/>
        <v>1</v>
      </c>
      <c r="F34" s="36">
        <f t="shared" si="5"/>
        <v>1.0714285714285714</v>
      </c>
      <c r="G34" s="36">
        <f t="shared" si="5"/>
        <v>1.0714285714285714</v>
      </c>
      <c r="H34" s="36">
        <f t="shared" si="5"/>
        <v>1.0714285714285714</v>
      </c>
      <c r="I34" s="36">
        <f t="shared" si="5"/>
        <v>1.0714285714285714</v>
      </c>
      <c r="J34" s="36">
        <f t="shared" si="5"/>
        <v>1.0714285714285714</v>
      </c>
      <c r="K34" s="36">
        <f t="shared" si="5"/>
        <v>0.8928571428571429</v>
      </c>
      <c r="L34" s="36">
        <f t="shared" si="5"/>
        <v>1.0714285714285714</v>
      </c>
      <c r="M34" s="36">
        <f t="shared" si="5"/>
        <v>1.0714285714285714</v>
      </c>
      <c r="N34" s="36">
        <f t="shared" si="5"/>
        <v>1.0714285714285714</v>
      </c>
      <c r="O34" s="36">
        <f t="shared" si="5"/>
        <v>1</v>
      </c>
      <c r="P34" s="36">
        <f t="shared" si="5"/>
        <v>1</v>
      </c>
      <c r="Q34" s="36">
        <f t="shared" si="5"/>
        <v>1.0357142857142858</v>
      </c>
      <c r="R34" s="36">
        <f t="shared" si="5"/>
        <v>0.75</v>
      </c>
      <c r="S34" s="36">
        <f t="shared" si="5"/>
        <v>1</v>
      </c>
      <c r="T34" s="36">
        <f t="shared" si="5"/>
        <v>1</v>
      </c>
      <c r="U34" s="36">
        <f t="shared" si="5"/>
        <v>1</v>
      </c>
      <c r="V34" s="36">
        <f t="shared" si="5"/>
        <v>1</v>
      </c>
      <c r="W34" s="36">
        <f t="shared" si="5"/>
        <v>0.9642857142857143</v>
      </c>
      <c r="X34" s="36">
        <f t="shared" si="5"/>
        <v>1</v>
      </c>
      <c r="Y34" s="36" t="e">
        <f t="shared" si="5"/>
        <v>#DIV/0!</v>
      </c>
      <c r="Z34" s="36">
        <f t="shared" si="5"/>
        <v>1</v>
      </c>
      <c r="AA34" s="36">
        <f t="shared" si="5"/>
        <v>0.9642857142857143</v>
      </c>
      <c r="AB34" s="36">
        <f t="shared" si="5"/>
        <v>1</v>
      </c>
      <c r="AC34" s="36">
        <f t="shared" si="5"/>
        <v>1</v>
      </c>
      <c r="AD34" s="36">
        <f t="shared" si="5"/>
        <v>1</v>
      </c>
      <c r="AE34" s="36">
        <f t="shared" si="5"/>
        <v>1</v>
      </c>
      <c r="AF34" s="37" t="e">
        <f t="shared" si="5"/>
        <v>#DIV/0!</v>
      </c>
    </row>
    <row r="35" spans="1:32">
      <c r="A35" s="191" t="s">
        <v>19</v>
      </c>
      <c r="B35" s="28" t="s">
        <v>7</v>
      </c>
      <c r="C35" s="7">
        <v>3000</v>
      </c>
      <c r="D35" s="7"/>
      <c r="E35" s="7">
        <v>3000</v>
      </c>
      <c r="F35" s="7">
        <v>3000</v>
      </c>
      <c r="G35" s="7">
        <v>3000</v>
      </c>
      <c r="H35" s="7">
        <v>3000</v>
      </c>
      <c r="I35" s="7">
        <v>3000</v>
      </c>
      <c r="J35" s="7">
        <v>3000</v>
      </c>
      <c r="K35" s="7">
        <v>3000</v>
      </c>
      <c r="L35" s="7">
        <v>3000</v>
      </c>
      <c r="M35" s="7">
        <v>3000</v>
      </c>
      <c r="N35" s="7">
        <v>3000</v>
      </c>
      <c r="O35" s="7">
        <v>3000</v>
      </c>
      <c r="P35" s="7">
        <v>3000</v>
      </c>
      <c r="Q35" s="7">
        <v>3000</v>
      </c>
      <c r="R35" s="7">
        <v>2400</v>
      </c>
      <c r="S35" s="7">
        <v>3000</v>
      </c>
      <c r="T35" s="7">
        <v>3000</v>
      </c>
      <c r="U35" s="7">
        <v>3000</v>
      </c>
      <c r="V35" s="7">
        <v>3000</v>
      </c>
      <c r="W35" s="7">
        <v>3000</v>
      </c>
      <c r="X35" s="7">
        <v>3000</v>
      </c>
      <c r="Y35" s="7"/>
      <c r="Z35" s="7">
        <v>3000</v>
      </c>
      <c r="AA35" s="7">
        <v>3000</v>
      </c>
      <c r="AB35" s="7">
        <v>3000</v>
      </c>
      <c r="AC35" s="7">
        <v>3000</v>
      </c>
      <c r="AD35" s="7">
        <v>3000</v>
      </c>
      <c r="AE35" s="7">
        <v>3000</v>
      </c>
      <c r="AF35" s="43"/>
    </row>
    <row r="36" spans="1:32">
      <c r="A36" s="191"/>
      <c r="B36" s="28" t="s">
        <v>104</v>
      </c>
      <c r="C36" s="7">
        <v>3000</v>
      </c>
      <c r="D36" s="7"/>
      <c r="E36" s="7">
        <v>3000</v>
      </c>
      <c r="F36" s="7">
        <v>3000</v>
      </c>
      <c r="G36" s="7">
        <v>3000</v>
      </c>
      <c r="H36" s="7">
        <v>3000</v>
      </c>
      <c r="I36" s="7">
        <v>3000</v>
      </c>
      <c r="J36" s="7">
        <v>3000</v>
      </c>
      <c r="K36" s="7">
        <v>2500</v>
      </c>
      <c r="L36" s="7">
        <v>3000</v>
      </c>
      <c r="M36" s="7">
        <v>3000</v>
      </c>
      <c r="N36" s="7">
        <v>2700</v>
      </c>
      <c r="O36" s="7">
        <v>3000</v>
      </c>
      <c r="P36" s="7">
        <v>2800</v>
      </c>
      <c r="Q36" s="7">
        <v>3000</v>
      </c>
      <c r="R36" s="7">
        <v>2400</v>
      </c>
      <c r="S36" s="7">
        <v>2800</v>
      </c>
      <c r="T36" s="7">
        <v>2800</v>
      </c>
      <c r="U36" s="7">
        <v>2700</v>
      </c>
      <c r="V36" s="7">
        <v>2800</v>
      </c>
      <c r="W36" s="7">
        <v>2600</v>
      </c>
      <c r="X36" s="7">
        <v>2700</v>
      </c>
      <c r="Y36" s="7"/>
      <c r="Z36" s="7">
        <v>3000</v>
      </c>
      <c r="AA36" s="7">
        <v>3000</v>
      </c>
      <c r="AB36" s="7">
        <v>3000</v>
      </c>
      <c r="AC36" s="7">
        <v>2800</v>
      </c>
      <c r="AD36" s="7">
        <v>3000</v>
      </c>
      <c r="AE36" s="7">
        <v>3000</v>
      </c>
      <c r="AF36" s="43"/>
    </row>
    <row r="37" spans="1:32">
      <c r="A37" s="191"/>
      <c r="B37" s="26" t="s">
        <v>105</v>
      </c>
      <c r="C37" s="36">
        <f t="shared" ref="C37:AF37" si="6">C36/C35</f>
        <v>1</v>
      </c>
      <c r="D37" s="36" t="e">
        <f t="shared" si="6"/>
        <v>#DIV/0!</v>
      </c>
      <c r="E37" s="36">
        <f t="shared" si="6"/>
        <v>1</v>
      </c>
      <c r="F37" s="36">
        <f t="shared" si="6"/>
        <v>1</v>
      </c>
      <c r="G37" s="36">
        <f t="shared" si="6"/>
        <v>1</v>
      </c>
      <c r="H37" s="36">
        <f t="shared" si="6"/>
        <v>1</v>
      </c>
      <c r="I37" s="36">
        <f t="shared" si="6"/>
        <v>1</v>
      </c>
      <c r="J37" s="36">
        <f t="shared" si="6"/>
        <v>1</v>
      </c>
      <c r="K37" s="36">
        <f t="shared" si="6"/>
        <v>0.83333333333333337</v>
      </c>
      <c r="L37" s="36">
        <f t="shared" si="6"/>
        <v>1</v>
      </c>
      <c r="M37" s="36">
        <f t="shared" si="6"/>
        <v>1</v>
      </c>
      <c r="N37" s="36">
        <f t="shared" si="6"/>
        <v>0.9</v>
      </c>
      <c r="O37" s="36">
        <f t="shared" si="6"/>
        <v>1</v>
      </c>
      <c r="P37" s="36">
        <f t="shared" si="6"/>
        <v>0.93333333333333335</v>
      </c>
      <c r="Q37" s="36">
        <f t="shared" si="6"/>
        <v>1</v>
      </c>
      <c r="R37" s="36">
        <f t="shared" si="6"/>
        <v>1</v>
      </c>
      <c r="S37" s="36">
        <f t="shared" si="6"/>
        <v>0.93333333333333335</v>
      </c>
      <c r="T37" s="36">
        <f t="shared" si="6"/>
        <v>0.93333333333333335</v>
      </c>
      <c r="U37" s="36">
        <f t="shared" si="6"/>
        <v>0.9</v>
      </c>
      <c r="V37" s="36">
        <f t="shared" si="6"/>
        <v>0.93333333333333335</v>
      </c>
      <c r="W37" s="36">
        <f t="shared" si="6"/>
        <v>0.8666666666666667</v>
      </c>
      <c r="X37" s="36">
        <f t="shared" si="6"/>
        <v>0.9</v>
      </c>
      <c r="Y37" s="36" t="e">
        <f t="shared" si="6"/>
        <v>#DIV/0!</v>
      </c>
      <c r="Z37" s="36">
        <f t="shared" si="6"/>
        <v>1</v>
      </c>
      <c r="AA37" s="36">
        <f t="shared" si="6"/>
        <v>1</v>
      </c>
      <c r="AB37" s="36">
        <f t="shared" si="6"/>
        <v>1</v>
      </c>
      <c r="AC37" s="36">
        <f t="shared" si="6"/>
        <v>0.93333333333333335</v>
      </c>
      <c r="AD37" s="36">
        <f t="shared" si="6"/>
        <v>1</v>
      </c>
      <c r="AE37" s="36">
        <f t="shared" si="6"/>
        <v>1</v>
      </c>
      <c r="AF37" s="37" t="e">
        <f t="shared" si="6"/>
        <v>#DIV/0!</v>
      </c>
    </row>
    <row r="38" spans="1:32">
      <c r="A38" s="191" t="s">
        <v>44</v>
      </c>
      <c r="B38" s="28" t="s">
        <v>7</v>
      </c>
      <c r="C38" s="7">
        <v>3000</v>
      </c>
      <c r="D38" s="7"/>
      <c r="E38" s="7">
        <v>3000</v>
      </c>
      <c r="F38" s="7">
        <v>3000</v>
      </c>
      <c r="G38" s="7">
        <v>3000</v>
      </c>
      <c r="H38" s="7">
        <v>3000</v>
      </c>
      <c r="I38" s="7">
        <v>3000</v>
      </c>
      <c r="J38" s="7">
        <v>3000</v>
      </c>
      <c r="K38" s="7">
        <v>3000</v>
      </c>
      <c r="L38" s="7">
        <v>3000</v>
      </c>
      <c r="M38" s="7">
        <v>3000</v>
      </c>
      <c r="N38" s="7">
        <v>3000</v>
      </c>
      <c r="O38" s="7">
        <v>3000</v>
      </c>
      <c r="P38" s="7">
        <v>3000</v>
      </c>
      <c r="Q38" s="7">
        <v>3000</v>
      </c>
      <c r="R38" s="7">
        <v>2300</v>
      </c>
      <c r="S38" s="7">
        <v>3000</v>
      </c>
      <c r="T38" s="7">
        <v>3000</v>
      </c>
      <c r="U38" s="7">
        <v>3000</v>
      </c>
      <c r="V38" s="7">
        <v>3000</v>
      </c>
      <c r="W38" s="7">
        <v>3000</v>
      </c>
      <c r="X38" s="7">
        <v>3000</v>
      </c>
      <c r="Y38" s="7"/>
      <c r="Z38" s="7">
        <v>3000</v>
      </c>
      <c r="AA38" s="7">
        <v>3000</v>
      </c>
      <c r="AB38" s="7">
        <v>3000</v>
      </c>
      <c r="AC38" s="7">
        <v>3000</v>
      </c>
      <c r="AD38" s="7">
        <v>3000</v>
      </c>
      <c r="AE38" s="7">
        <v>3000</v>
      </c>
      <c r="AF38" s="43"/>
    </row>
    <row r="39" spans="1:32">
      <c r="A39" s="191"/>
      <c r="B39" s="28" t="s">
        <v>104</v>
      </c>
      <c r="C39" s="7">
        <v>3000</v>
      </c>
      <c r="D39" s="7"/>
      <c r="E39" s="7">
        <v>3000</v>
      </c>
      <c r="F39" s="7">
        <v>3000</v>
      </c>
      <c r="G39" s="7">
        <v>3000</v>
      </c>
      <c r="H39" s="7">
        <v>3000</v>
      </c>
      <c r="I39" s="7">
        <v>3000</v>
      </c>
      <c r="J39" s="7">
        <v>3000</v>
      </c>
      <c r="K39" s="7">
        <v>2500</v>
      </c>
      <c r="L39" s="7">
        <v>3000</v>
      </c>
      <c r="M39" s="7">
        <v>2800</v>
      </c>
      <c r="N39" s="7">
        <v>2500</v>
      </c>
      <c r="O39" s="7">
        <v>2800</v>
      </c>
      <c r="P39" s="7">
        <v>3000</v>
      </c>
      <c r="Q39" s="7">
        <v>2800</v>
      </c>
      <c r="R39" s="7">
        <v>2300</v>
      </c>
      <c r="S39" s="7">
        <v>3000</v>
      </c>
      <c r="T39" s="7">
        <v>2800</v>
      </c>
      <c r="U39" s="7">
        <v>2800</v>
      </c>
      <c r="V39" s="7">
        <v>3000</v>
      </c>
      <c r="W39" s="7">
        <v>2800</v>
      </c>
      <c r="X39" s="7">
        <v>2800</v>
      </c>
      <c r="Y39" s="7"/>
      <c r="Z39" s="7">
        <v>2200</v>
      </c>
      <c r="AA39" s="7">
        <v>3000</v>
      </c>
      <c r="AB39" s="7">
        <v>3000</v>
      </c>
      <c r="AC39" s="7">
        <v>2800</v>
      </c>
      <c r="AD39" s="7">
        <v>3000</v>
      </c>
      <c r="AE39" s="7">
        <v>2800</v>
      </c>
      <c r="AF39" s="43"/>
    </row>
    <row r="40" spans="1:32">
      <c r="A40" s="191"/>
      <c r="B40" s="26" t="s">
        <v>105</v>
      </c>
      <c r="C40" s="36">
        <f t="shared" ref="C40:AF40" si="7">C39/C38</f>
        <v>1</v>
      </c>
      <c r="D40" s="36" t="e">
        <f t="shared" si="7"/>
        <v>#DIV/0!</v>
      </c>
      <c r="E40" s="36">
        <f t="shared" si="7"/>
        <v>1</v>
      </c>
      <c r="F40" s="36">
        <f t="shared" si="7"/>
        <v>1</v>
      </c>
      <c r="G40" s="36">
        <f t="shared" si="7"/>
        <v>1</v>
      </c>
      <c r="H40" s="36">
        <f t="shared" si="7"/>
        <v>1</v>
      </c>
      <c r="I40" s="36">
        <f t="shared" si="7"/>
        <v>1</v>
      </c>
      <c r="J40" s="36">
        <f t="shared" si="7"/>
        <v>1</v>
      </c>
      <c r="K40" s="36">
        <f t="shared" si="7"/>
        <v>0.83333333333333337</v>
      </c>
      <c r="L40" s="36">
        <f t="shared" si="7"/>
        <v>1</v>
      </c>
      <c r="M40" s="36">
        <f t="shared" si="7"/>
        <v>0.93333333333333335</v>
      </c>
      <c r="N40" s="36">
        <f t="shared" si="7"/>
        <v>0.83333333333333337</v>
      </c>
      <c r="O40" s="36">
        <f t="shared" si="7"/>
        <v>0.93333333333333335</v>
      </c>
      <c r="P40" s="36">
        <f t="shared" si="7"/>
        <v>1</v>
      </c>
      <c r="Q40" s="36">
        <f t="shared" si="7"/>
        <v>0.93333333333333335</v>
      </c>
      <c r="R40" s="36">
        <f t="shared" si="7"/>
        <v>1</v>
      </c>
      <c r="S40" s="36">
        <f t="shared" si="7"/>
        <v>1</v>
      </c>
      <c r="T40" s="36">
        <f t="shared" si="7"/>
        <v>0.93333333333333335</v>
      </c>
      <c r="U40" s="36">
        <f t="shared" si="7"/>
        <v>0.93333333333333335</v>
      </c>
      <c r="V40" s="36">
        <f t="shared" si="7"/>
        <v>1</v>
      </c>
      <c r="W40" s="36">
        <f t="shared" si="7"/>
        <v>0.93333333333333335</v>
      </c>
      <c r="X40" s="36">
        <f t="shared" si="7"/>
        <v>0.93333333333333335</v>
      </c>
      <c r="Y40" s="36" t="e">
        <f t="shared" si="7"/>
        <v>#DIV/0!</v>
      </c>
      <c r="Z40" s="36">
        <f t="shared" si="7"/>
        <v>0.73333333333333328</v>
      </c>
      <c r="AA40" s="36">
        <f t="shared" si="7"/>
        <v>1</v>
      </c>
      <c r="AB40" s="36">
        <f t="shared" si="7"/>
        <v>1</v>
      </c>
      <c r="AC40" s="36">
        <f t="shared" si="7"/>
        <v>0.93333333333333335</v>
      </c>
      <c r="AD40" s="36">
        <f t="shared" si="7"/>
        <v>1</v>
      </c>
      <c r="AE40" s="36">
        <f t="shared" si="7"/>
        <v>0.93333333333333335</v>
      </c>
      <c r="AF40" s="37" t="e">
        <f t="shared" si="7"/>
        <v>#DIV/0!</v>
      </c>
    </row>
    <row r="41" spans="1:32">
      <c r="A41" s="191" t="s">
        <v>35</v>
      </c>
      <c r="B41" s="28" t="s">
        <v>7</v>
      </c>
      <c r="C41" s="7">
        <v>3000</v>
      </c>
      <c r="D41" s="7"/>
      <c r="E41" s="7">
        <v>3000</v>
      </c>
      <c r="F41" s="7">
        <v>3000</v>
      </c>
      <c r="G41" s="7">
        <v>3000</v>
      </c>
      <c r="H41" s="7">
        <v>3000</v>
      </c>
      <c r="I41" s="7">
        <v>3000</v>
      </c>
      <c r="J41" s="7">
        <v>3000</v>
      </c>
      <c r="K41" s="7">
        <v>3000</v>
      </c>
      <c r="L41" s="7">
        <v>3000</v>
      </c>
      <c r="M41" s="7">
        <v>3000</v>
      </c>
      <c r="N41" s="7">
        <v>3000</v>
      </c>
      <c r="O41" s="7">
        <v>3000</v>
      </c>
      <c r="P41" s="7">
        <v>3000</v>
      </c>
      <c r="Q41" s="7">
        <v>3000</v>
      </c>
      <c r="R41" s="7"/>
      <c r="S41" s="7">
        <v>3000</v>
      </c>
      <c r="T41" s="7">
        <v>3000</v>
      </c>
      <c r="U41" s="7">
        <v>3000</v>
      </c>
      <c r="V41" s="7">
        <v>3000</v>
      </c>
      <c r="W41" s="7">
        <v>3000</v>
      </c>
      <c r="X41" s="7">
        <v>3000</v>
      </c>
      <c r="Y41" s="7"/>
      <c r="Z41" s="7">
        <v>3000</v>
      </c>
      <c r="AA41" s="7">
        <v>3000</v>
      </c>
      <c r="AB41" s="7">
        <v>3000</v>
      </c>
      <c r="AC41" s="7">
        <v>3000</v>
      </c>
      <c r="AD41" s="7">
        <v>3000</v>
      </c>
      <c r="AE41" s="7">
        <v>3000</v>
      </c>
      <c r="AF41" s="43"/>
    </row>
    <row r="42" spans="1:32">
      <c r="A42" s="191"/>
      <c r="B42" s="28" t="s">
        <v>104</v>
      </c>
      <c r="C42" s="7">
        <v>2900</v>
      </c>
      <c r="D42" s="7"/>
      <c r="E42" s="7">
        <v>3000</v>
      </c>
      <c r="F42" s="7">
        <v>3000</v>
      </c>
      <c r="G42" s="7">
        <v>3000</v>
      </c>
      <c r="H42" s="7">
        <v>3000</v>
      </c>
      <c r="I42" s="7">
        <v>3000</v>
      </c>
      <c r="J42" s="7">
        <v>3000</v>
      </c>
      <c r="K42" s="7">
        <v>2500</v>
      </c>
      <c r="L42" s="7">
        <v>3000</v>
      </c>
      <c r="M42" s="7">
        <v>2500</v>
      </c>
      <c r="N42" s="7">
        <v>2500</v>
      </c>
      <c r="O42" s="7">
        <v>2600</v>
      </c>
      <c r="P42" s="7">
        <v>3000</v>
      </c>
      <c r="Q42" s="7">
        <v>2800</v>
      </c>
      <c r="R42" s="7"/>
      <c r="S42" s="7">
        <v>3000</v>
      </c>
      <c r="T42" s="7">
        <v>2900</v>
      </c>
      <c r="U42" s="7">
        <v>2900</v>
      </c>
      <c r="V42" s="7">
        <v>2700</v>
      </c>
      <c r="W42" s="7">
        <v>2800</v>
      </c>
      <c r="X42" s="7">
        <v>2800</v>
      </c>
      <c r="Y42" s="7"/>
      <c r="Z42" s="7">
        <v>2500</v>
      </c>
      <c r="AA42" s="7">
        <v>2800</v>
      </c>
      <c r="AB42" s="7">
        <v>2700</v>
      </c>
      <c r="AC42" s="7">
        <v>2700</v>
      </c>
      <c r="AD42" s="7">
        <v>3000</v>
      </c>
      <c r="AE42" s="7">
        <v>2900</v>
      </c>
      <c r="AF42" s="43"/>
    </row>
    <row r="43" spans="1:32">
      <c r="A43" s="191"/>
      <c r="B43" s="26" t="s">
        <v>105</v>
      </c>
      <c r="C43" s="36">
        <f t="shared" ref="C43:AF43" si="8">C42/C41</f>
        <v>0.96666666666666667</v>
      </c>
      <c r="D43" s="36" t="e">
        <f t="shared" si="8"/>
        <v>#DIV/0!</v>
      </c>
      <c r="E43" s="36">
        <f t="shared" si="8"/>
        <v>1</v>
      </c>
      <c r="F43" s="36">
        <f t="shared" si="8"/>
        <v>1</v>
      </c>
      <c r="G43" s="36">
        <f t="shared" si="8"/>
        <v>1</v>
      </c>
      <c r="H43" s="36">
        <f t="shared" si="8"/>
        <v>1</v>
      </c>
      <c r="I43" s="36">
        <f t="shared" si="8"/>
        <v>1</v>
      </c>
      <c r="J43" s="36">
        <f t="shared" si="8"/>
        <v>1</v>
      </c>
      <c r="K43" s="36">
        <f t="shared" si="8"/>
        <v>0.83333333333333337</v>
      </c>
      <c r="L43" s="36">
        <f t="shared" si="8"/>
        <v>1</v>
      </c>
      <c r="M43" s="36">
        <f t="shared" si="8"/>
        <v>0.83333333333333337</v>
      </c>
      <c r="N43" s="36">
        <f t="shared" si="8"/>
        <v>0.83333333333333337</v>
      </c>
      <c r="O43" s="36">
        <f t="shared" si="8"/>
        <v>0.8666666666666667</v>
      </c>
      <c r="P43" s="36">
        <f t="shared" si="8"/>
        <v>1</v>
      </c>
      <c r="Q43" s="36">
        <f t="shared" si="8"/>
        <v>0.93333333333333335</v>
      </c>
      <c r="R43" s="36" t="e">
        <f t="shared" si="8"/>
        <v>#DIV/0!</v>
      </c>
      <c r="S43" s="36">
        <f t="shared" si="8"/>
        <v>1</v>
      </c>
      <c r="T43" s="36">
        <f t="shared" si="8"/>
        <v>0.96666666666666667</v>
      </c>
      <c r="U43" s="36">
        <f t="shared" si="8"/>
        <v>0.96666666666666667</v>
      </c>
      <c r="V43" s="36">
        <f t="shared" si="8"/>
        <v>0.9</v>
      </c>
      <c r="W43" s="36">
        <f t="shared" si="8"/>
        <v>0.93333333333333335</v>
      </c>
      <c r="X43" s="36">
        <f t="shared" si="8"/>
        <v>0.93333333333333335</v>
      </c>
      <c r="Y43" s="36" t="e">
        <f t="shared" si="8"/>
        <v>#DIV/0!</v>
      </c>
      <c r="Z43" s="36">
        <f t="shared" si="8"/>
        <v>0.83333333333333337</v>
      </c>
      <c r="AA43" s="36">
        <f t="shared" si="8"/>
        <v>0.93333333333333335</v>
      </c>
      <c r="AB43" s="36">
        <f t="shared" si="8"/>
        <v>0.9</v>
      </c>
      <c r="AC43" s="36">
        <f t="shared" si="8"/>
        <v>0.9</v>
      </c>
      <c r="AD43" s="36">
        <f t="shared" si="8"/>
        <v>1</v>
      </c>
      <c r="AE43" s="36">
        <f t="shared" si="8"/>
        <v>0.96666666666666667</v>
      </c>
      <c r="AF43" s="37" t="e">
        <f t="shared" si="8"/>
        <v>#DIV/0!</v>
      </c>
    </row>
    <row r="44" spans="1:32">
      <c r="A44" s="191" t="s">
        <v>20</v>
      </c>
      <c r="B44" s="28" t="s">
        <v>7</v>
      </c>
      <c r="C44" s="7">
        <v>3000</v>
      </c>
      <c r="D44" s="7"/>
      <c r="E44" s="7">
        <v>3000</v>
      </c>
      <c r="F44" s="7">
        <v>3000</v>
      </c>
      <c r="G44" s="7">
        <v>3000</v>
      </c>
      <c r="H44" s="7">
        <v>3000</v>
      </c>
      <c r="I44" s="7">
        <v>3000</v>
      </c>
      <c r="J44" s="7">
        <v>3000</v>
      </c>
      <c r="K44" s="7">
        <v>3000</v>
      </c>
      <c r="L44" s="7">
        <v>3000</v>
      </c>
      <c r="M44" s="7">
        <v>3000</v>
      </c>
      <c r="N44" s="7">
        <v>3000</v>
      </c>
      <c r="O44" s="7">
        <v>3000</v>
      </c>
      <c r="P44" s="7">
        <v>3000</v>
      </c>
      <c r="Q44" s="7">
        <v>3000</v>
      </c>
      <c r="R44" s="7"/>
      <c r="S44" s="7">
        <v>3000</v>
      </c>
      <c r="T44" s="7">
        <v>3000</v>
      </c>
      <c r="U44" s="7">
        <v>3000</v>
      </c>
      <c r="V44" s="7">
        <v>3000</v>
      </c>
      <c r="W44" s="7">
        <v>3000</v>
      </c>
      <c r="X44" s="7">
        <v>3000</v>
      </c>
      <c r="Y44" s="7"/>
      <c r="Z44" s="7">
        <v>3000</v>
      </c>
      <c r="AA44" s="7">
        <v>3000</v>
      </c>
      <c r="AB44" s="7">
        <v>2800</v>
      </c>
      <c r="AC44" s="7">
        <v>3000</v>
      </c>
      <c r="AD44" s="7">
        <v>3000</v>
      </c>
      <c r="AE44" s="7">
        <v>3000</v>
      </c>
      <c r="AF44" s="43"/>
    </row>
    <row r="45" spans="1:32">
      <c r="A45" s="191"/>
      <c r="B45" s="28" t="s">
        <v>104</v>
      </c>
      <c r="C45" s="7">
        <v>2900</v>
      </c>
      <c r="D45" s="7"/>
      <c r="E45" s="7">
        <v>3000</v>
      </c>
      <c r="F45" s="7">
        <v>3000</v>
      </c>
      <c r="G45" s="7">
        <v>3000</v>
      </c>
      <c r="H45" s="7">
        <v>3000</v>
      </c>
      <c r="I45" s="7">
        <v>3000</v>
      </c>
      <c r="J45" s="7">
        <v>3000</v>
      </c>
      <c r="K45" s="7">
        <v>2500</v>
      </c>
      <c r="L45" s="7">
        <v>2200</v>
      </c>
      <c r="M45" s="7">
        <v>2500</v>
      </c>
      <c r="N45" s="7">
        <v>2500</v>
      </c>
      <c r="O45" s="7">
        <v>2600</v>
      </c>
      <c r="P45" s="7">
        <v>3000</v>
      </c>
      <c r="Q45" s="7">
        <v>2800</v>
      </c>
      <c r="R45" s="7"/>
      <c r="S45" s="7">
        <v>3000</v>
      </c>
      <c r="T45" s="7">
        <v>3000</v>
      </c>
      <c r="U45" s="7">
        <v>2900</v>
      </c>
      <c r="V45" s="7">
        <v>2800</v>
      </c>
      <c r="W45" s="7">
        <v>2700</v>
      </c>
      <c r="X45" s="7">
        <v>2800</v>
      </c>
      <c r="Y45" s="7"/>
      <c r="Z45" s="7">
        <v>2500</v>
      </c>
      <c r="AA45" s="7">
        <v>2800</v>
      </c>
      <c r="AB45" s="7">
        <v>2400</v>
      </c>
      <c r="AC45" s="7">
        <v>2800</v>
      </c>
      <c r="AD45" s="7">
        <v>3000</v>
      </c>
      <c r="AE45" s="7">
        <v>2800</v>
      </c>
      <c r="AF45" s="43"/>
    </row>
    <row r="46" spans="1:32">
      <c r="A46" s="191"/>
      <c r="B46" s="26" t="s">
        <v>105</v>
      </c>
      <c r="C46" s="36">
        <f t="shared" ref="C46:AF46" si="9">C45/C44</f>
        <v>0.96666666666666667</v>
      </c>
      <c r="D46" s="36" t="e">
        <f t="shared" si="9"/>
        <v>#DIV/0!</v>
      </c>
      <c r="E46" s="36">
        <f t="shared" si="9"/>
        <v>1</v>
      </c>
      <c r="F46" s="36">
        <f t="shared" si="9"/>
        <v>1</v>
      </c>
      <c r="G46" s="36">
        <f t="shared" si="9"/>
        <v>1</v>
      </c>
      <c r="H46" s="36">
        <f t="shared" si="9"/>
        <v>1</v>
      </c>
      <c r="I46" s="36">
        <f t="shared" si="9"/>
        <v>1</v>
      </c>
      <c r="J46" s="36">
        <f t="shared" si="9"/>
        <v>1</v>
      </c>
      <c r="K46" s="36">
        <f t="shared" si="9"/>
        <v>0.83333333333333337</v>
      </c>
      <c r="L46" s="36">
        <f t="shared" si="9"/>
        <v>0.73333333333333328</v>
      </c>
      <c r="M46" s="36">
        <f t="shared" si="9"/>
        <v>0.83333333333333337</v>
      </c>
      <c r="N46" s="36">
        <f t="shared" si="9"/>
        <v>0.83333333333333337</v>
      </c>
      <c r="O46" s="36">
        <f t="shared" si="9"/>
        <v>0.8666666666666667</v>
      </c>
      <c r="P46" s="36">
        <f t="shared" si="9"/>
        <v>1</v>
      </c>
      <c r="Q46" s="36">
        <f t="shared" si="9"/>
        <v>0.93333333333333335</v>
      </c>
      <c r="R46" s="36" t="e">
        <f t="shared" si="9"/>
        <v>#DIV/0!</v>
      </c>
      <c r="S46" s="36">
        <f t="shared" si="9"/>
        <v>1</v>
      </c>
      <c r="T46" s="36">
        <f t="shared" si="9"/>
        <v>1</v>
      </c>
      <c r="U46" s="36">
        <f t="shared" si="9"/>
        <v>0.96666666666666667</v>
      </c>
      <c r="V46" s="36">
        <f t="shared" si="9"/>
        <v>0.93333333333333335</v>
      </c>
      <c r="W46" s="36">
        <f t="shared" si="9"/>
        <v>0.9</v>
      </c>
      <c r="X46" s="36">
        <f t="shared" si="9"/>
        <v>0.93333333333333335</v>
      </c>
      <c r="Y46" s="36" t="e">
        <f t="shared" si="9"/>
        <v>#DIV/0!</v>
      </c>
      <c r="Z46" s="36">
        <f t="shared" si="9"/>
        <v>0.83333333333333337</v>
      </c>
      <c r="AA46" s="36">
        <f t="shared" si="9"/>
        <v>0.93333333333333335</v>
      </c>
      <c r="AB46" s="36">
        <f t="shared" si="9"/>
        <v>0.8571428571428571</v>
      </c>
      <c r="AC46" s="36">
        <f t="shared" si="9"/>
        <v>0.93333333333333335</v>
      </c>
      <c r="AD46" s="36">
        <f t="shared" si="9"/>
        <v>1</v>
      </c>
      <c r="AE46" s="36">
        <f t="shared" si="9"/>
        <v>0.93333333333333335</v>
      </c>
      <c r="AF46" s="37" t="e">
        <f t="shared" si="9"/>
        <v>#DIV/0!</v>
      </c>
    </row>
    <row r="47" spans="1:32">
      <c r="A47" s="191" t="s">
        <v>56</v>
      </c>
      <c r="B47" s="28" t="s">
        <v>7</v>
      </c>
      <c r="C47" s="7">
        <v>2800</v>
      </c>
      <c r="D47" s="7"/>
      <c r="E47" s="7">
        <v>2500</v>
      </c>
      <c r="F47" s="7">
        <v>3000</v>
      </c>
      <c r="G47" s="7">
        <v>3000</v>
      </c>
      <c r="H47" s="7">
        <v>2500</v>
      </c>
      <c r="I47" s="7">
        <v>3000</v>
      </c>
      <c r="J47" s="7">
        <v>3000</v>
      </c>
      <c r="K47" s="7">
        <v>2800</v>
      </c>
      <c r="L47" s="7">
        <v>3000</v>
      </c>
      <c r="M47" s="7">
        <v>3000</v>
      </c>
      <c r="N47" s="7">
        <v>3000</v>
      </c>
      <c r="O47" s="7">
        <v>3000</v>
      </c>
      <c r="P47" s="7">
        <v>3000</v>
      </c>
      <c r="Q47" s="7">
        <v>3000</v>
      </c>
      <c r="R47" s="7"/>
      <c r="S47" s="7">
        <v>3000</v>
      </c>
      <c r="T47" s="7">
        <v>3000</v>
      </c>
      <c r="U47" s="7">
        <v>3000</v>
      </c>
      <c r="V47" s="7">
        <v>2500</v>
      </c>
      <c r="W47" s="7">
        <v>3000</v>
      </c>
      <c r="X47" s="7">
        <v>3000</v>
      </c>
      <c r="Y47" s="7"/>
      <c r="Z47" s="7">
        <v>2600</v>
      </c>
      <c r="AA47" s="7">
        <v>3000</v>
      </c>
      <c r="AB47" s="7">
        <v>3000</v>
      </c>
      <c r="AC47" s="7">
        <v>3000</v>
      </c>
      <c r="AD47" s="7">
        <v>3000</v>
      </c>
      <c r="AE47" s="7">
        <v>3000</v>
      </c>
      <c r="AF47" s="43"/>
    </row>
    <row r="48" spans="1:32">
      <c r="A48" s="191"/>
      <c r="B48" s="28" t="s">
        <v>104</v>
      </c>
      <c r="C48" s="7">
        <v>2800</v>
      </c>
      <c r="D48" s="7"/>
      <c r="E48" s="7">
        <v>2500</v>
      </c>
      <c r="F48" s="7">
        <v>3000</v>
      </c>
      <c r="G48" s="7">
        <v>3000</v>
      </c>
      <c r="H48" s="7">
        <v>2500</v>
      </c>
      <c r="I48" s="7">
        <v>3000</v>
      </c>
      <c r="J48" s="7">
        <v>3000</v>
      </c>
      <c r="K48" s="7">
        <v>2500</v>
      </c>
      <c r="L48" s="7">
        <v>2800</v>
      </c>
      <c r="M48" s="7">
        <v>3000</v>
      </c>
      <c r="N48" s="7">
        <v>2700</v>
      </c>
      <c r="O48" s="7">
        <v>2500</v>
      </c>
      <c r="P48" s="7">
        <v>2800</v>
      </c>
      <c r="Q48" s="7">
        <v>3000</v>
      </c>
      <c r="R48" s="7"/>
      <c r="S48" s="7">
        <v>2900</v>
      </c>
      <c r="T48" s="7">
        <v>3000</v>
      </c>
      <c r="U48" s="7">
        <v>2800</v>
      </c>
      <c r="V48" s="7">
        <v>2400</v>
      </c>
      <c r="W48" s="7">
        <v>2800</v>
      </c>
      <c r="X48" s="7">
        <v>2800</v>
      </c>
      <c r="Y48" s="7"/>
      <c r="Z48" s="7">
        <v>2500</v>
      </c>
      <c r="AA48" s="7">
        <v>2800</v>
      </c>
      <c r="AB48" s="7">
        <v>2800</v>
      </c>
      <c r="AC48" s="7">
        <v>2800</v>
      </c>
      <c r="AD48" s="7">
        <v>3000</v>
      </c>
      <c r="AE48" s="7">
        <v>3000</v>
      </c>
      <c r="AF48" s="43"/>
    </row>
    <row r="49" spans="1:32">
      <c r="A49" s="191"/>
      <c r="B49" s="26" t="s">
        <v>105</v>
      </c>
      <c r="C49" s="36">
        <f t="shared" ref="C49:AF49" si="10">C48/C47</f>
        <v>1</v>
      </c>
      <c r="D49" s="36" t="e">
        <f t="shared" si="10"/>
        <v>#DIV/0!</v>
      </c>
      <c r="E49" s="36">
        <f t="shared" si="10"/>
        <v>1</v>
      </c>
      <c r="F49" s="36">
        <f t="shared" si="10"/>
        <v>1</v>
      </c>
      <c r="G49" s="36">
        <f t="shared" si="10"/>
        <v>1</v>
      </c>
      <c r="H49" s="36">
        <f t="shared" si="10"/>
        <v>1</v>
      </c>
      <c r="I49" s="36">
        <f t="shared" si="10"/>
        <v>1</v>
      </c>
      <c r="J49" s="36">
        <f t="shared" si="10"/>
        <v>1</v>
      </c>
      <c r="K49" s="36">
        <f t="shared" si="10"/>
        <v>0.8928571428571429</v>
      </c>
      <c r="L49" s="36">
        <f t="shared" si="10"/>
        <v>0.93333333333333335</v>
      </c>
      <c r="M49" s="36">
        <f t="shared" si="10"/>
        <v>1</v>
      </c>
      <c r="N49" s="36">
        <f t="shared" si="10"/>
        <v>0.9</v>
      </c>
      <c r="O49" s="36">
        <f t="shared" si="10"/>
        <v>0.83333333333333337</v>
      </c>
      <c r="P49" s="36">
        <f t="shared" si="10"/>
        <v>0.93333333333333335</v>
      </c>
      <c r="Q49" s="36">
        <f t="shared" si="10"/>
        <v>1</v>
      </c>
      <c r="R49" s="36" t="e">
        <f t="shared" si="10"/>
        <v>#DIV/0!</v>
      </c>
      <c r="S49" s="36">
        <f t="shared" si="10"/>
        <v>0.96666666666666667</v>
      </c>
      <c r="T49" s="36">
        <f t="shared" si="10"/>
        <v>1</v>
      </c>
      <c r="U49" s="36">
        <f t="shared" si="10"/>
        <v>0.93333333333333335</v>
      </c>
      <c r="V49" s="36">
        <f t="shared" si="10"/>
        <v>0.96</v>
      </c>
      <c r="W49" s="36">
        <f t="shared" si="10"/>
        <v>0.93333333333333335</v>
      </c>
      <c r="X49" s="36">
        <f t="shared" si="10"/>
        <v>0.93333333333333335</v>
      </c>
      <c r="Y49" s="36" t="e">
        <f t="shared" si="10"/>
        <v>#DIV/0!</v>
      </c>
      <c r="Z49" s="36">
        <f t="shared" si="10"/>
        <v>0.96153846153846156</v>
      </c>
      <c r="AA49" s="36">
        <f t="shared" si="10"/>
        <v>0.93333333333333335</v>
      </c>
      <c r="AB49" s="36">
        <f t="shared" si="10"/>
        <v>0.93333333333333335</v>
      </c>
      <c r="AC49" s="36">
        <f t="shared" si="10"/>
        <v>0.93333333333333335</v>
      </c>
      <c r="AD49" s="36">
        <f t="shared" si="10"/>
        <v>1</v>
      </c>
      <c r="AE49" s="36">
        <f t="shared" si="10"/>
        <v>1</v>
      </c>
      <c r="AF49" s="37" t="e">
        <f t="shared" si="10"/>
        <v>#DIV/0!</v>
      </c>
    </row>
    <row r="50" spans="1:32">
      <c r="A50" s="191" t="s">
        <v>57</v>
      </c>
      <c r="B50" s="28" t="s">
        <v>7</v>
      </c>
      <c r="C50" s="7">
        <v>2500</v>
      </c>
      <c r="D50" s="7"/>
      <c r="E50" s="7">
        <v>2800</v>
      </c>
      <c r="F50" s="7">
        <v>2500</v>
      </c>
      <c r="G50" s="7">
        <v>3000</v>
      </c>
      <c r="H50" s="7">
        <v>3000</v>
      </c>
      <c r="I50" s="7">
        <v>2500</v>
      </c>
      <c r="J50" s="7">
        <v>3000</v>
      </c>
      <c r="K50" s="7">
        <v>2500</v>
      </c>
      <c r="L50" s="7">
        <v>2500</v>
      </c>
      <c r="M50" s="7">
        <v>2800</v>
      </c>
      <c r="N50" s="7">
        <v>2800</v>
      </c>
      <c r="O50" s="7">
        <v>2500</v>
      </c>
      <c r="P50" s="7">
        <v>2500</v>
      </c>
      <c r="Q50" s="7">
        <v>3000</v>
      </c>
      <c r="R50" s="7">
        <v>2400</v>
      </c>
      <c r="S50" s="7">
        <v>2700</v>
      </c>
      <c r="T50" s="7">
        <v>3000</v>
      </c>
      <c r="U50" s="7">
        <v>2800</v>
      </c>
      <c r="V50" s="7">
        <v>2700</v>
      </c>
      <c r="W50" s="7">
        <v>2700</v>
      </c>
      <c r="X50" s="7">
        <v>2800</v>
      </c>
      <c r="Y50" s="7"/>
      <c r="Z50" s="7">
        <v>3000</v>
      </c>
      <c r="AA50" s="7">
        <v>2500</v>
      </c>
      <c r="AB50" s="7">
        <v>2800</v>
      </c>
      <c r="AC50" s="7">
        <v>2800</v>
      </c>
      <c r="AD50" s="7">
        <v>3000</v>
      </c>
      <c r="AE50" s="7">
        <v>3000</v>
      </c>
      <c r="AF50" s="43"/>
    </row>
    <row r="51" spans="1:32">
      <c r="A51" s="191"/>
      <c r="B51" s="28" t="s">
        <v>104</v>
      </c>
      <c r="C51" s="7">
        <v>2900</v>
      </c>
      <c r="D51" s="7"/>
      <c r="E51" s="7">
        <v>2500</v>
      </c>
      <c r="F51" s="7">
        <v>2500</v>
      </c>
      <c r="G51" s="7">
        <v>3000</v>
      </c>
      <c r="H51" s="7">
        <v>3000</v>
      </c>
      <c r="I51" s="7">
        <v>2500</v>
      </c>
      <c r="J51" s="7">
        <v>3000</v>
      </c>
      <c r="K51" s="7">
        <v>2000</v>
      </c>
      <c r="L51" s="7">
        <v>2500</v>
      </c>
      <c r="M51" s="7">
        <v>2800</v>
      </c>
      <c r="N51" s="7">
        <v>2900</v>
      </c>
      <c r="O51" s="7">
        <v>2500</v>
      </c>
      <c r="P51" s="7">
        <v>2700</v>
      </c>
      <c r="Q51" s="7">
        <v>2800</v>
      </c>
      <c r="R51" s="7">
        <v>2400</v>
      </c>
      <c r="S51" s="7">
        <v>2800</v>
      </c>
      <c r="T51" s="7">
        <v>3000</v>
      </c>
      <c r="U51" s="7">
        <v>2800</v>
      </c>
      <c r="V51" s="7">
        <v>2700</v>
      </c>
      <c r="W51" s="7">
        <v>2700</v>
      </c>
      <c r="X51" s="7">
        <v>2900</v>
      </c>
      <c r="Y51" s="7"/>
      <c r="Z51" s="7">
        <v>3000</v>
      </c>
      <c r="AA51" s="7">
        <v>2700</v>
      </c>
      <c r="AB51" s="7">
        <v>2800</v>
      </c>
      <c r="AC51" s="7">
        <v>2800</v>
      </c>
      <c r="AD51" s="7">
        <v>3000</v>
      </c>
      <c r="AE51" s="7">
        <v>3000</v>
      </c>
      <c r="AF51" s="43"/>
    </row>
    <row r="52" spans="1:32">
      <c r="A52" s="191"/>
      <c r="B52" s="26" t="s">
        <v>105</v>
      </c>
      <c r="C52" s="36">
        <f t="shared" ref="C52:AF52" si="11">C51/C50</f>
        <v>1.1599999999999999</v>
      </c>
      <c r="D52" s="36" t="e">
        <f t="shared" si="11"/>
        <v>#DIV/0!</v>
      </c>
      <c r="E52" s="36">
        <f t="shared" si="11"/>
        <v>0.8928571428571429</v>
      </c>
      <c r="F52" s="36">
        <f t="shared" si="11"/>
        <v>1</v>
      </c>
      <c r="G52" s="36">
        <f t="shared" si="11"/>
        <v>1</v>
      </c>
      <c r="H52" s="36">
        <f t="shared" si="11"/>
        <v>1</v>
      </c>
      <c r="I52" s="36">
        <f t="shared" si="11"/>
        <v>1</v>
      </c>
      <c r="J52" s="36">
        <f t="shared" si="11"/>
        <v>1</v>
      </c>
      <c r="K52" s="36">
        <f t="shared" si="11"/>
        <v>0.8</v>
      </c>
      <c r="L52" s="36">
        <f t="shared" si="11"/>
        <v>1</v>
      </c>
      <c r="M52" s="36">
        <f t="shared" si="11"/>
        <v>1</v>
      </c>
      <c r="N52" s="36">
        <f t="shared" si="11"/>
        <v>1.0357142857142858</v>
      </c>
      <c r="O52" s="36">
        <f t="shared" si="11"/>
        <v>1</v>
      </c>
      <c r="P52" s="36">
        <f t="shared" si="11"/>
        <v>1.08</v>
      </c>
      <c r="Q52" s="36">
        <f t="shared" si="11"/>
        <v>0.93333333333333335</v>
      </c>
      <c r="R52" s="36">
        <f t="shared" si="11"/>
        <v>1</v>
      </c>
      <c r="S52" s="36">
        <f t="shared" si="11"/>
        <v>1.037037037037037</v>
      </c>
      <c r="T52" s="36">
        <f t="shared" si="11"/>
        <v>1</v>
      </c>
      <c r="U52" s="36">
        <f t="shared" si="11"/>
        <v>1</v>
      </c>
      <c r="V52" s="36">
        <f t="shared" si="11"/>
        <v>1</v>
      </c>
      <c r="W52" s="36">
        <f t="shared" si="11"/>
        <v>1</v>
      </c>
      <c r="X52" s="36">
        <f t="shared" si="11"/>
        <v>1.0357142857142858</v>
      </c>
      <c r="Y52" s="36" t="e">
        <f t="shared" si="11"/>
        <v>#DIV/0!</v>
      </c>
      <c r="Z52" s="36">
        <f t="shared" si="11"/>
        <v>1</v>
      </c>
      <c r="AA52" s="36">
        <f t="shared" si="11"/>
        <v>1.08</v>
      </c>
      <c r="AB52" s="36">
        <f t="shared" si="11"/>
        <v>1</v>
      </c>
      <c r="AC52" s="36">
        <f t="shared" si="11"/>
        <v>1</v>
      </c>
      <c r="AD52" s="36">
        <f t="shared" si="11"/>
        <v>1</v>
      </c>
      <c r="AE52" s="36">
        <f t="shared" si="11"/>
        <v>1</v>
      </c>
      <c r="AF52" s="37" t="e">
        <f t="shared" si="11"/>
        <v>#DIV/0!</v>
      </c>
    </row>
    <row r="53" spans="1:32">
      <c r="A53" s="191" t="s">
        <v>67</v>
      </c>
      <c r="B53" s="28" t="s">
        <v>7</v>
      </c>
      <c r="C53" s="7">
        <v>2500</v>
      </c>
      <c r="D53" s="7"/>
      <c r="E53" s="7">
        <v>2500</v>
      </c>
      <c r="F53" s="7">
        <v>2500</v>
      </c>
      <c r="G53" s="7">
        <v>2500</v>
      </c>
      <c r="H53" s="7">
        <v>2400</v>
      </c>
      <c r="I53" s="7">
        <v>2500</v>
      </c>
      <c r="J53" s="7">
        <v>2800</v>
      </c>
      <c r="K53" s="7">
        <v>2800</v>
      </c>
      <c r="L53" s="7">
        <v>2800</v>
      </c>
      <c r="M53" s="7">
        <v>2500</v>
      </c>
      <c r="N53" s="7">
        <v>2500</v>
      </c>
      <c r="O53" s="7">
        <v>2500</v>
      </c>
      <c r="P53" s="7">
        <v>3000</v>
      </c>
      <c r="Q53" s="7">
        <v>3000</v>
      </c>
      <c r="R53" s="7"/>
      <c r="S53" s="7">
        <v>3000</v>
      </c>
      <c r="T53" s="7">
        <v>3000</v>
      </c>
      <c r="U53" s="7">
        <v>3000</v>
      </c>
      <c r="V53" s="7">
        <v>3000</v>
      </c>
      <c r="W53" s="7">
        <v>3000</v>
      </c>
      <c r="X53" s="7">
        <v>3000</v>
      </c>
      <c r="Y53" s="7"/>
      <c r="Z53" s="7">
        <v>3000</v>
      </c>
      <c r="AA53" s="7">
        <v>3000</v>
      </c>
      <c r="AB53" s="7">
        <v>3000</v>
      </c>
      <c r="AC53" s="7">
        <v>3000</v>
      </c>
      <c r="AD53" s="7">
        <v>3000</v>
      </c>
      <c r="AE53" s="7">
        <v>3000</v>
      </c>
      <c r="AF53" s="43"/>
    </row>
    <row r="54" spans="1:32">
      <c r="A54" s="191"/>
      <c r="B54" s="28" t="s">
        <v>104</v>
      </c>
      <c r="C54" s="7">
        <v>2500</v>
      </c>
      <c r="D54" s="7"/>
      <c r="E54" s="7">
        <v>2500</v>
      </c>
      <c r="F54" s="7">
        <v>2400</v>
      </c>
      <c r="G54" s="7">
        <v>2500</v>
      </c>
      <c r="H54" s="7">
        <v>2500</v>
      </c>
      <c r="I54" s="7">
        <v>2500</v>
      </c>
      <c r="J54" s="7">
        <v>2500</v>
      </c>
      <c r="K54" s="7">
        <v>2000</v>
      </c>
      <c r="L54" s="7">
        <v>2500</v>
      </c>
      <c r="M54" s="7">
        <v>2000</v>
      </c>
      <c r="N54" s="7">
        <v>2000</v>
      </c>
      <c r="O54" s="7">
        <v>2500</v>
      </c>
      <c r="P54" s="7">
        <v>2800</v>
      </c>
      <c r="Q54" s="7">
        <v>2600</v>
      </c>
      <c r="R54" s="7"/>
      <c r="S54" s="7">
        <v>2800</v>
      </c>
      <c r="T54" s="7">
        <v>3000</v>
      </c>
      <c r="U54" s="7">
        <v>2800</v>
      </c>
      <c r="V54" s="7">
        <v>2800</v>
      </c>
      <c r="W54" s="7">
        <v>2800</v>
      </c>
      <c r="X54" s="7">
        <v>2600</v>
      </c>
      <c r="Y54" s="7"/>
      <c r="Z54" s="7">
        <v>2500</v>
      </c>
      <c r="AA54" s="7">
        <v>2600</v>
      </c>
      <c r="AB54" s="7">
        <v>2600</v>
      </c>
      <c r="AC54" s="7">
        <v>2800</v>
      </c>
      <c r="AD54" s="7">
        <v>3000</v>
      </c>
      <c r="AE54" s="7">
        <v>2800</v>
      </c>
      <c r="AF54" s="43"/>
    </row>
    <row r="55" spans="1:32">
      <c r="A55" s="191"/>
      <c r="B55" s="26" t="s">
        <v>105</v>
      </c>
      <c r="C55" s="36">
        <f t="shared" ref="C55:AF55" si="12">C54/C53</f>
        <v>1</v>
      </c>
      <c r="D55" s="36" t="e">
        <f t="shared" si="12"/>
        <v>#DIV/0!</v>
      </c>
      <c r="E55" s="36">
        <f t="shared" si="12"/>
        <v>1</v>
      </c>
      <c r="F55" s="36">
        <f t="shared" si="12"/>
        <v>0.96</v>
      </c>
      <c r="G55" s="36">
        <f t="shared" si="12"/>
        <v>1</v>
      </c>
      <c r="H55" s="36">
        <f t="shared" si="12"/>
        <v>1.0416666666666667</v>
      </c>
      <c r="I55" s="36">
        <f t="shared" si="12"/>
        <v>1</v>
      </c>
      <c r="J55" s="36">
        <f t="shared" si="12"/>
        <v>0.8928571428571429</v>
      </c>
      <c r="K55" s="36">
        <f t="shared" si="12"/>
        <v>0.7142857142857143</v>
      </c>
      <c r="L55" s="36">
        <f t="shared" si="12"/>
        <v>0.8928571428571429</v>
      </c>
      <c r="M55" s="36">
        <f t="shared" si="12"/>
        <v>0.8</v>
      </c>
      <c r="N55" s="36">
        <f t="shared" si="12"/>
        <v>0.8</v>
      </c>
      <c r="O55" s="36">
        <f t="shared" si="12"/>
        <v>1</v>
      </c>
      <c r="P55" s="36">
        <f t="shared" si="12"/>
        <v>0.93333333333333335</v>
      </c>
      <c r="Q55" s="36">
        <f t="shared" si="12"/>
        <v>0.8666666666666667</v>
      </c>
      <c r="R55" s="36" t="e">
        <f t="shared" si="12"/>
        <v>#DIV/0!</v>
      </c>
      <c r="S55" s="36">
        <f t="shared" si="12"/>
        <v>0.93333333333333335</v>
      </c>
      <c r="T55" s="36">
        <f t="shared" si="12"/>
        <v>1</v>
      </c>
      <c r="U55" s="36">
        <f t="shared" si="12"/>
        <v>0.93333333333333335</v>
      </c>
      <c r="V55" s="36">
        <f t="shared" si="12"/>
        <v>0.93333333333333335</v>
      </c>
      <c r="W55" s="36">
        <f t="shared" si="12"/>
        <v>0.93333333333333335</v>
      </c>
      <c r="X55" s="36">
        <f t="shared" si="12"/>
        <v>0.8666666666666667</v>
      </c>
      <c r="Y55" s="36" t="e">
        <f t="shared" si="12"/>
        <v>#DIV/0!</v>
      </c>
      <c r="Z55" s="36">
        <f t="shared" si="12"/>
        <v>0.83333333333333337</v>
      </c>
      <c r="AA55" s="36">
        <f t="shared" si="12"/>
        <v>0.8666666666666667</v>
      </c>
      <c r="AB55" s="36">
        <f t="shared" si="12"/>
        <v>0.8666666666666667</v>
      </c>
      <c r="AC55" s="36">
        <f t="shared" si="12"/>
        <v>0.93333333333333335</v>
      </c>
      <c r="AD55" s="36">
        <f t="shared" si="12"/>
        <v>1</v>
      </c>
      <c r="AE55" s="36">
        <f t="shared" si="12"/>
        <v>0.93333333333333335</v>
      </c>
      <c r="AF55" s="37" t="e">
        <f t="shared" si="12"/>
        <v>#DIV/0!</v>
      </c>
    </row>
    <row r="56" spans="1:32">
      <c r="A56" s="191" t="s">
        <v>66</v>
      </c>
      <c r="B56" s="28" t="s">
        <v>7</v>
      </c>
      <c r="C56" s="7">
        <v>2500</v>
      </c>
      <c r="D56" s="7"/>
      <c r="E56" s="7">
        <v>2500</v>
      </c>
      <c r="F56" s="7">
        <v>3000</v>
      </c>
      <c r="G56" s="7">
        <v>2800</v>
      </c>
      <c r="H56" s="7">
        <v>3000</v>
      </c>
      <c r="I56" s="7">
        <v>3000</v>
      </c>
      <c r="J56" s="7">
        <v>3000</v>
      </c>
      <c r="K56" s="7">
        <v>2800</v>
      </c>
      <c r="L56" s="7">
        <v>3000</v>
      </c>
      <c r="M56" s="7">
        <v>3000</v>
      </c>
      <c r="N56" s="7">
        <v>3000</v>
      </c>
      <c r="O56" s="7">
        <v>3000</v>
      </c>
      <c r="P56" s="7">
        <v>3000</v>
      </c>
      <c r="Q56" s="7">
        <v>3000</v>
      </c>
      <c r="R56" s="7">
        <v>2400</v>
      </c>
      <c r="S56" s="7">
        <v>3000</v>
      </c>
      <c r="T56" s="7">
        <v>3000</v>
      </c>
      <c r="U56" s="7">
        <v>3000</v>
      </c>
      <c r="V56" s="7">
        <v>3000</v>
      </c>
      <c r="W56" s="7">
        <v>3000</v>
      </c>
      <c r="X56" s="7">
        <v>3000</v>
      </c>
      <c r="Y56" s="7"/>
      <c r="Z56" s="7">
        <v>3000</v>
      </c>
      <c r="AA56" s="7">
        <v>3000</v>
      </c>
      <c r="AB56" s="7">
        <v>3000</v>
      </c>
      <c r="AC56" s="7">
        <v>3000</v>
      </c>
      <c r="AD56" s="7">
        <v>3000</v>
      </c>
      <c r="AE56" s="7">
        <v>3000</v>
      </c>
      <c r="AF56" s="43"/>
    </row>
    <row r="57" spans="1:32">
      <c r="A57" s="191"/>
      <c r="B57" s="28" t="s">
        <v>104</v>
      </c>
      <c r="C57" s="7">
        <v>2500</v>
      </c>
      <c r="D57" s="7"/>
      <c r="E57" s="7">
        <v>2400</v>
      </c>
      <c r="F57" s="7">
        <v>3000</v>
      </c>
      <c r="G57" s="7">
        <v>2800</v>
      </c>
      <c r="H57" s="7">
        <v>3000</v>
      </c>
      <c r="I57" s="7">
        <v>2800</v>
      </c>
      <c r="J57" s="7">
        <v>3000</v>
      </c>
      <c r="K57" s="7">
        <v>2600</v>
      </c>
      <c r="L57" s="7">
        <v>2800</v>
      </c>
      <c r="M57" s="7">
        <v>2800</v>
      </c>
      <c r="N57" s="7">
        <v>2800</v>
      </c>
      <c r="O57" s="7">
        <v>3000</v>
      </c>
      <c r="P57" s="7">
        <v>3000</v>
      </c>
      <c r="Q57" s="7">
        <v>2800</v>
      </c>
      <c r="R57" s="7">
        <v>2400</v>
      </c>
      <c r="S57" s="7">
        <v>2800</v>
      </c>
      <c r="T57" s="7">
        <v>3000</v>
      </c>
      <c r="U57" s="7">
        <v>3000</v>
      </c>
      <c r="V57" s="7">
        <v>2600</v>
      </c>
      <c r="W57" s="7">
        <v>2900</v>
      </c>
      <c r="X57" s="7">
        <v>3000</v>
      </c>
      <c r="Y57" s="7"/>
      <c r="Z57" s="7">
        <v>2800</v>
      </c>
      <c r="AA57" s="7">
        <v>2800</v>
      </c>
      <c r="AB57" s="7">
        <v>2600</v>
      </c>
      <c r="AC57" s="7">
        <v>2500</v>
      </c>
      <c r="AD57" s="7">
        <v>3000</v>
      </c>
      <c r="AE57" s="7">
        <v>2800</v>
      </c>
      <c r="AF57" s="43"/>
    </row>
    <row r="58" spans="1:32">
      <c r="A58" s="191"/>
      <c r="B58" s="26" t="s">
        <v>105</v>
      </c>
      <c r="C58" s="36">
        <f t="shared" ref="C58:AF58" si="13">C57/C56</f>
        <v>1</v>
      </c>
      <c r="D58" s="36" t="e">
        <f t="shared" si="13"/>
        <v>#DIV/0!</v>
      </c>
      <c r="E58" s="36">
        <f t="shared" si="13"/>
        <v>0.96</v>
      </c>
      <c r="F58" s="36">
        <f t="shared" si="13"/>
        <v>1</v>
      </c>
      <c r="G58" s="36">
        <f t="shared" si="13"/>
        <v>1</v>
      </c>
      <c r="H58" s="36">
        <f t="shared" si="13"/>
        <v>1</v>
      </c>
      <c r="I58" s="36">
        <f t="shared" si="13"/>
        <v>0.93333333333333335</v>
      </c>
      <c r="J58" s="36">
        <f t="shared" si="13"/>
        <v>1</v>
      </c>
      <c r="K58" s="36">
        <f t="shared" si="13"/>
        <v>0.9285714285714286</v>
      </c>
      <c r="L58" s="36">
        <f t="shared" si="13"/>
        <v>0.93333333333333335</v>
      </c>
      <c r="M58" s="36">
        <f t="shared" si="13"/>
        <v>0.93333333333333335</v>
      </c>
      <c r="N58" s="36">
        <f t="shared" si="13"/>
        <v>0.93333333333333335</v>
      </c>
      <c r="O58" s="36">
        <f t="shared" si="13"/>
        <v>1</v>
      </c>
      <c r="P58" s="36">
        <f t="shared" si="13"/>
        <v>1</v>
      </c>
      <c r="Q58" s="36">
        <f t="shared" si="13"/>
        <v>0.93333333333333335</v>
      </c>
      <c r="R58" s="36">
        <f t="shared" si="13"/>
        <v>1</v>
      </c>
      <c r="S58" s="36">
        <f t="shared" si="13"/>
        <v>0.93333333333333335</v>
      </c>
      <c r="T58" s="36">
        <f t="shared" si="13"/>
        <v>1</v>
      </c>
      <c r="U58" s="36">
        <f t="shared" si="13"/>
        <v>1</v>
      </c>
      <c r="V58" s="36">
        <f t="shared" si="13"/>
        <v>0.8666666666666667</v>
      </c>
      <c r="W58" s="36">
        <f t="shared" si="13"/>
        <v>0.96666666666666667</v>
      </c>
      <c r="X58" s="36">
        <f t="shared" si="13"/>
        <v>1</v>
      </c>
      <c r="Y58" s="36" t="e">
        <f t="shared" si="13"/>
        <v>#DIV/0!</v>
      </c>
      <c r="Z58" s="36">
        <f t="shared" si="13"/>
        <v>0.93333333333333335</v>
      </c>
      <c r="AA58" s="36">
        <f t="shared" si="13"/>
        <v>0.93333333333333335</v>
      </c>
      <c r="AB58" s="36">
        <f t="shared" si="13"/>
        <v>0.8666666666666667</v>
      </c>
      <c r="AC58" s="36">
        <f t="shared" si="13"/>
        <v>0.83333333333333337</v>
      </c>
      <c r="AD58" s="36">
        <f t="shared" si="13"/>
        <v>1</v>
      </c>
      <c r="AE58" s="36">
        <f t="shared" si="13"/>
        <v>0.93333333333333335</v>
      </c>
      <c r="AF58" s="37" t="e">
        <f t="shared" si="13"/>
        <v>#DIV/0!</v>
      </c>
    </row>
    <row r="59" spans="1:32">
      <c r="A59" s="191" t="s">
        <v>68</v>
      </c>
      <c r="B59" s="28" t="s">
        <v>7</v>
      </c>
      <c r="C59" s="7">
        <v>2500</v>
      </c>
      <c r="D59" s="7"/>
      <c r="E59" s="7">
        <v>2000</v>
      </c>
      <c r="F59" s="7">
        <v>2800</v>
      </c>
      <c r="G59" s="7">
        <v>2800</v>
      </c>
      <c r="H59" s="7">
        <v>2800</v>
      </c>
      <c r="I59" s="7">
        <v>3000</v>
      </c>
      <c r="J59" s="7">
        <v>3000</v>
      </c>
      <c r="K59" s="7">
        <v>3000</v>
      </c>
      <c r="L59" s="7">
        <v>3000</v>
      </c>
      <c r="M59" s="7">
        <v>2500</v>
      </c>
      <c r="N59" s="7">
        <v>2800</v>
      </c>
      <c r="O59" s="7">
        <v>3000</v>
      </c>
      <c r="P59" s="7">
        <v>3000</v>
      </c>
      <c r="Q59" s="7">
        <v>3000</v>
      </c>
      <c r="R59" s="7"/>
      <c r="S59" s="7">
        <v>3000</v>
      </c>
      <c r="T59" s="7">
        <v>3000</v>
      </c>
      <c r="U59" s="7">
        <v>3000</v>
      </c>
      <c r="V59" s="7">
        <v>3000</v>
      </c>
      <c r="W59" s="7">
        <v>3000</v>
      </c>
      <c r="X59" s="7">
        <v>3000</v>
      </c>
      <c r="Y59" s="7"/>
      <c r="Z59" s="7">
        <v>3000</v>
      </c>
      <c r="AA59" s="7">
        <v>3000</v>
      </c>
      <c r="AB59" s="7">
        <v>3000</v>
      </c>
      <c r="AC59" s="7">
        <v>3000</v>
      </c>
      <c r="AD59" s="7">
        <v>3000</v>
      </c>
      <c r="AE59" s="7">
        <v>3000</v>
      </c>
      <c r="AF59" s="43"/>
    </row>
    <row r="60" spans="1:32">
      <c r="A60" s="191"/>
      <c r="B60" s="28" t="s">
        <v>104</v>
      </c>
      <c r="C60" s="7">
        <v>2500</v>
      </c>
      <c r="D60" s="7"/>
      <c r="E60" s="7">
        <v>2000</v>
      </c>
      <c r="F60" s="7">
        <v>2400</v>
      </c>
      <c r="G60" s="7">
        <v>2800</v>
      </c>
      <c r="H60" s="7">
        <v>2800</v>
      </c>
      <c r="I60" s="7">
        <v>3000</v>
      </c>
      <c r="J60" s="7">
        <v>3000</v>
      </c>
      <c r="K60" s="7">
        <v>2800</v>
      </c>
      <c r="L60" s="7">
        <v>2800</v>
      </c>
      <c r="M60" s="7">
        <v>2500</v>
      </c>
      <c r="N60" s="7">
        <v>2800</v>
      </c>
      <c r="O60" s="7">
        <v>3000</v>
      </c>
      <c r="P60" s="7">
        <v>2900</v>
      </c>
      <c r="Q60" s="7">
        <v>3000</v>
      </c>
      <c r="R60" s="7"/>
      <c r="S60" s="7">
        <v>2600</v>
      </c>
      <c r="T60" s="7">
        <v>3000</v>
      </c>
      <c r="U60" s="7">
        <v>2800</v>
      </c>
      <c r="V60" s="7">
        <v>2800</v>
      </c>
      <c r="W60" s="7">
        <v>2900</v>
      </c>
      <c r="X60" s="7">
        <v>2800</v>
      </c>
      <c r="Y60" s="7"/>
      <c r="Z60" s="7">
        <v>2800</v>
      </c>
      <c r="AA60" s="7">
        <v>3000</v>
      </c>
      <c r="AB60" s="7">
        <v>2600</v>
      </c>
      <c r="AC60" s="7">
        <v>2500</v>
      </c>
      <c r="AD60" s="7">
        <v>3000</v>
      </c>
      <c r="AE60" s="7">
        <v>3000</v>
      </c>
      <c r="AF60" s="43"/>
    </row>
    <row r="61" spans="1:32">
      <c r="A61" s="191"/>
      <c r="B61" s="26" t="s">
        <v>105</v>
      </c>
      <c r="C61" s="36">
        <f t="shared" ref="C61:AF61" si="14">C60/C59</f>
        <v>1</v>
      </c>
      <c r="D61" s="36" t="e">
        <f t="shared" si="14"/>
        <v>#DIV/0!</v>
      </c>
      <c r="E61" s="36">
        <f t="shared" si="14"/>
        <v>1</v>
      </c>
      <c r="F61" s="36">
        <f t="shared" si="14"/>
        <v>0.8571428571428571</v>
      </c>
      <c r="G61" s="36">
        <f t="shared" si="14"/>
        <v>1</v>
      </c>
      <c r="H61" s="36">
        <f t="shared" si="14"/>
        <v>1</v>
      </c>
      <c r="I61" s="36">
        <f t="shared" si="14"/>
        <v>1</v>
      </c>
      <c r="J61" s="36">
        <f t="shared" si="14"/>
        <v>1</v>
      </c>
      <c r="K61" s="36">
        <f t="shared" si="14"/>
        <v>0.93333333333333335</v>
      </c>
      <c r="L61" s="36">
        <f t="shared" si="14"/>
        <v>0.93333333333333335</v>
      </c>
      <c r="M61" s="36">
        <f t="shared" si="14"/>
        <v>1</v>
      </c>
      <c r="N61" s="36">
        <f t="shared" si="14"/>
        <v>1</v>
      </c>
      <c r="O61" s="36">
        <f t="shared" si="14"/>
        <v>1</v>
      </c>
      <c r="P61" s="36">
        <f t="shared" si="14"/>
        <v>0.96666666666666667</v>
      </c>
      <c r="Q61" s="36">
        <f t="shared" si="14"/>
        <v>1</v>
      </c>
      <c r="R61" s="36" t="e">
        <f t="shared" si="14"/>
        <v>#DIV/0!</v>
      </c>
      <c r="S61" s="36">
        <f t="shared" si="14"/>
        <v>0.8666666666666667</v>
      </c>
      <c r="T61" s="36">
        <f t="shared" si="14"/>
        <v>1</v>
      </c>
      <c r="U61" s="36">
        <f t="shared" si="14"/>
        <v>0.93333333333333335</v>
      </c>
      <c r="V61" s="36">
        <f t="shared" si="14"/>
        <v>0.93333333333333335</v>
      </c>
      <c r="W61" s="36">
        <f t="shared" si="14"/>
        <v>0.96666666666666667</v>
      </c>
      <c r="X61" s="36">
        <f t="shared" si="14"/>
        <v>0.93333333333333335</v>
      </c>
      <c r="Y61" s="36" t="e">
        <f t="shared" si="14"/>
        <v>#DIV/0!</v>
      </c>
      <c r="Z61" s="36">
        <f t="shared" si="14"/>
        <v>0.93333333333333335</v>
      </c>
      <c r="AA61" s="36">
        <f t="shared" si="14"/>
        <v>1</v>
      </c>
      <c r="AB61" s="36">
        <f t="shared" si="14"/>
        <v>0.8666666666666667</v>
      </c>
      <c r="AC61" s="36">
        <f t="shared" si="14"/>
        <v>0.83333333333333337</v>
      </c>
      <c r="AD61" s="36">
        <f t="shared" si="14"/>
        <v>1</v>
      </c>
      <c r="AE61" s="36">
        <f t="shared" si="14"/>
        <v>1</v>
      </c>
      <c r="AF61" s="37" t="e">
        <f t="shared" si="14"/>
        <v>#DIV/0!</v>
      </c>
    </row>
    <row r="62" spans="1:32">
      <c r="A62" s="191" t="s">
        <v>69</v>
      </c>
      <c r="B62" s="28" t="s">
        <v>7</v>
      </c>
      <c r="C62" s="7">
        <v>2500</v>
      </c>
      <c r="D62" s="7"/>
      <c r="E62" s="7">
        <v>2500</v>
      </c>
      <c r="F62" s="7">
        <v>2500</v>
      </c>
      <c r="G62" s="7">
        <v>2500</v>
      </c>
      <c r="H62" s="7">
        <v>2500</v>
      </c>
      <c r="I62" s="7">
        <v>2500</v>
      </c>
      <c r="J62" s="7">
        <v>2500</v>
      </c>
      <c r="K62" s="7">
        <v>2500</v>
      </c>
      <c r="L62" s="7">
        <v>2200</v>
      </c>
      <c r="M62" s="7">
        <v>2500</v>
      </c>
      <c r="N62" s="7">
        <v>2500</v>
      </c>
      <c r="O62" s="7">
        <v>2500</v>
      </c>
      <c r="P62" s="7">
        <v>2500</v>
      </c>
      <c r="Q62" s="7">
        <v>2500</v>
      </c>
      <c r="R62" s="7">
        <v>2400</v>
      </c>
      <c r="S62" s="7">
        <v>2500</v>
      </c>
      <c r="T62" s="7">
        <v>2800</v>
      </c>
      <c r="U62" s="7">
        <v>2800</v>
      </c>
      <c r="V62" s="7">
        <v>2800</v>
      </c>
      <c r="W62" s="7">
        <v>2800</v>
      </c>
      <c r="X62" s="7">
        <v>2500</v>
      </c>
      <c r="Y62" s="7"/>
      <c r="Z62" s="7">
        <v>2700</v>
      </c>
      <c r="AA62" s="7">
        <v>2800</v>
      </c>
      <c r="AB62" s="7">
        <v>2500</v>
      </c>
      <c r="AC62" s="7">
        <v>2500</v>
      </c>
      <c r="AD62" s="7">
        <v>2500</v>
      </c>
      <c r="AE62" s="7">
        <v>2500</v>
      </c>
      <c r="AF62" s="43"/>
    </row>
    <row r="63" spans="1:32">
      <c r="A63" s="191"/>
      <c r="B63" s="28" t="s">
        <v>104</v>
      </c>
      <c r="C63" s="7">
        <v>500</v>
      </c>
      <c r="D63" s="7"/>
      <c r="E63" s="7">
        <v>2500</v>
      </c>
      <c r="F63" s="7">
        <v>2400</v>
      </c>
      <c r="G63" s="7">
        <v>2500</v>
      </c>
      <c r="H63" s="7">
        <v>2800</v>
      </c>
      <c r="I63" s="7">
        <v>2500</v>
      </c>
      <c r="J63" s="7">
        <v>2200</v>
      </c>
      <c r="K63" s="7">
        <v>2500</v>
      </c>
      <c r="L63" s="7">
        <v>2200</v>
      </c>
      <c r="M63" s="7">
        <v>2000</v>
      </c>
      <c r="N63" s="7">
        <v>2000</v>
      </c>
      <c r="O63" s="7">
        <v>2400</v>
      </c>
      <c r="P63" s="7">
        <v>2400</v>
      </c>
      <c r="Q63" s="7">
        <v>2500</v>
      </c>
      <c r="R63" s="7">
        <v>2400</v>
      </c>
      <c r="S63" s="7">
        <v>2100</v>
      </c>
      <c r="T63" s="7">
        <v>2200</v>
      </c>
      <c r="U63" s="7">
        <v>2200</v>
      </c>
      <c r="V63" s="7">
        <v>2400</v>
      </c>
      <c r="W63" s="7">
        <v>2400</v>
      </c>
      <c r="X63" s="7">
        <v>2500</v>
      </c>
      <c r="Y63" s="7"/>
      <c r="Z63" s="7">
        <v>2700</v>
      </c>
      <c r="AA63" s="7">
        <v>2500</v>
      </c>
      <c r="AB63" s="7">
        <v>2400</v>
      </c>
      <c r="AC63" s="7">
        <v>2400</v>
      </c>
      <c r="AD63" s="7">
        <v>2500</v>
      </c>
      <c r="AE63" s="7">
        <v>2500</v>
      </c>
      <c r="AF63" s="43"/>
    </row>
    <row r="64" spans="1:32">
      <c r="A64" s="191"/>
      <c r="B64" s="26" t="s">
        <v>105</v>
      </c>
      <c r="C64" s="36">
        <f t="shared" ref="C64:AF64" si="15">C63/C62</f>
        <v>0.2</v>
      </c>
      <c r="D64" s="36" t="e">
        <f t="shared" si="15"/>
        <v>#DIV/0!</v>
      </c>
      <c r="E64" s="36">
        <f t="shared" si="15"/>
        <v>1</v>
      </c>
      <c r="F64" s="36">
        <f t="shared" si="15"/>
        <v>0.96</v>
      </c>
      <c r="G64" s="36">
        <f t="shared" si="15"/>
        <v>1</v>
      </c>
      <c r="H64" s="36">
        <f t="shared" si="15"/>
        <v>1.1200000000000001</v>
      </c>
      <c r="I64" s="36">
        <f t="shared" si="15"/>
        <v>1</v>
      </c>
      <c r="J64" s="36">
        <f t="shared" si="15"/>
        <v>0.88</v>
      </c>
      <c r="K64" s="36">
        <f t="shared" si="15"/>
        <v>1</v>
      </c>
      <c r="L64" s="36">
        <f t="shared" si="15"/>
        <v>1</v>
      </c>
      <c r="M64" s="36">
        <f t="shared" si="15"/>
        <v>0.8</v>
      </c>
      <c r="N64" s="36">
        <f t="shared" si="15"/>
        <v>0.8</v>
      </c>
      <c r="O64" s="36">
        <f t="shared" si="15"/>
        <v>0.96</v>
      </c>
      <c r="P64" s="36">
        <f t="shared" si="15"/>
        <v>0.96</v>
      </c>
      <c r="Q64" s="36">
        <f t="shared" si="15"/>
        <v>1</v>
      </c>
      <c r="R64" s="36">
        <f t="shared" si="15"/>
        <v>1</v>
      </c>
      <c r="S64" s="36">
        <f t="shared" si="15"/>
        <v>0.84</v>
      </c>
      <c r="T64" s="36">
        <f t="shared" si="15"/>
        <v>0.7857142857142857</v>
      </c>
      <c r="U64" s="36">
        <f t="shared" si="15"/>
        <v>0.7857142857142857</v>
      </c>
      <c r="V64" s="36">
        <f t="shared" si="15"/>
        <v>0.8571428571428571</v>
      </c>
      <c r="W64" s="36">
        <f t="shared" si="15"/>
        <v>0.8571428571428571</v>
      </c>
      <c r="X64" s="36">
        <f t="shared" si="15"/>
        <v>1</v>
      </c>
      <c r="Y64" s="36" t="e">
        <f t="shared" si="15"/>
        <v>#DIV/0!</v>
      </c>
      <c r="Z64" s="36">
        <f t="shared" si="15"/>
        <v>1</v>
      </c>
      <c r="AA64" s="36">
        <f t="shared" si="15"/>
        <v>0.8928571428571429</v>
      </c>
      <c r="AB64" s="36">
        <f t="shared" si="15"/>
        <v>0.96</v>
      </c>
      <c r="AC64" s="36">
        <f t="shared" si="15"/>
        <v>0.96</v>
      </c>
      <c r="AD64" s="36">
        <f t="shared" si="15"/>
        <v>1</v>
      </c>
      <c r="AE64" s="36">
        <f t="shared" si="15"/>
        <v>1</v>
      </c>
      <c r="AF64" s="37" t="e">
        <f t="shared" si="15"/>
        <v>#DIV/0!</v>
      </c>
    </row>
    <row r="65" spans="1:32">
      <c r="A65" s="191" t="s">
        <v>70</v>
      </c>
      <c r="B65" s="28" t="s">
        <v>7</v>
      </c>
      <c r="C65" s="7">
        <v>2500</v>
      </c>
      <c r="D65" s="7"/>
      <c r="E65" s="7">
        <v>2500</v>
      </c>
      <c r="F65" s="7">
        <v>2700</v>
      </c>
      <c r="G65" s="7">
        <v>2800</v>
      </c>
      <c r="H65" s="7">
        <v>2800</v>
      </c>
      <c r="I65" s="7">
        <v>3000</v>
      </c>
      <c r="J65" s="7">
        <v>3000</v>
      </c>
      <c r="K65" s="7">
        <v>3000</v>
      </c>
      <c r="L65" s="7">
        <v>3000</v>
      </c>
      <c r="M65" s="7">
        <v>3000</v>
      </c>
      <c r="N65" s="7">
        <v>3000</v>
      </c>
      <c r="O65" s="7">
        <v>3000</v>
      </c>
      <c r="P65" s="7">
        <v>3000</v>
      </c>
      <c r="Q65" s="7">
        <v>3000</v>
      </c>
      <c r="R65" s="7"/>
      <c r="S65" s="7">
        <v>3000</v>
      </c>
      <c r="T65" s="7">
        <v>3000</v>
      </c>
      <c r="U65" s="7">
        <v>3000</v>
      </c>
      <c r="V65" s="7">
        <v>3000</v>
      </c>
      <c r="W65" s="7">
        <v>3000</v>
      </c>
      <c r="X65" s="7">
        <v>3000</v>
      </c>
      <c r="Y65" s="7"/>
      <c r="Z65" s="7">
        <v>3000</v>
      </c>
      <c r="AA65" s="7">
        <v>3000</v>
      </c>
      <c r="AB65" s="7">
        <v>3000</v>
      </c>
      <c r="AC65" s="7">
        <v>3000</v>
      </c>
      <c r="AD65" s="7">
        <v>3000</v>
      </c>
      <c r="AE65" s="7">
        <v>3000</v>
      </c>
      <c r="AF65" s="43"/>
    </row>
    <row r="66" spans="1:32">
      <c r="A66" s="191"/>
      <c r="B66" s="28" t="s">
        <v>104</v>
      </c>
      <c r="C66" s="7">
        <v>500</v>
      </c>
      <c r="D66" s="7"/>
      <c r="E66" s="7">
        <v>2500</v>
      </c>
      <c r="F66" s="7">
        <v>2000</v>
      </c>
      <c r="G66" s="7">
        <v>2800</v>
      </c>
      <c r="H66" s="7">
        <v>2800</v>
      </c>
      <c r="I66" s="7">
        <v>3000</v>
      </c>
      <c r="J66" s="7">
        <v>3000</v>
      </c>
      <c r="K66" s="7">
        <v>3000</v>
      </c>
      <c r="L66" s="7">
        <v>2800</v>
      </c>
      <c r="M66" s="7">
        <v>2200</v>
      </c>
      <c r="N66" s="7">
        <v>3000</v>
      </c>
      <c r="O66" s="7">
        <v>3000</v>
      </c>
      <c r="P66" s="7">
        <v>2700</v>
      </c>
      <c r="Q66" s="7">
        <v>2800</v>
      </c>
      <c r="R66" s="7"/>
      <c r="S66" s="7">
        <v>2800</v>
      </c>
      <c r="T66" s="7">
        <v>2800</v>
      </c>
      <c r="U66" s="7">
        <v>2700</v>
      </c>
      <c r="V66" s="7">
        <v>3000</v>
      </c>
      <c r="W66" s="7">
        <v>2900</v>
      </c>
      <c r="X66" s="7">
        <v>3000</v>
      </c>
      <c r="Y66" s="7"/>
      <c r="Z66" s="7">
        <v>2800</v>
      </c>
      <c r="AA66" s="7">
        <v>3000</v>
      </c>
      <c r="AB66" s="7">
        <v>2800</v>
      </c>
      <c r="AC66" s="7">
        <v>2700</v>
      </c>
      <c r="AD66" s="7">
        <v>3000</v>
      </c>
      <c r="AE66" s="7">
        <v>3000</v>
      </c>
      <c r="AF66" s="43"/>
    </row>
    <row r="67" spans="1:32">
      <c r="A67" s="191"/>
      <c r="B67" s="26" t="s">
        <v>105</v>
      </c>
      <c r="C67" s="36">
        <f t="shared" ref="C67:AF67" si="16">C66/C65</f>
        <v>0.2</v>
      </c>
      <c r="D67" s="36" t="e">
        <f t="shared" si="16"/>
        <v>#DIV/0!</v>
      </c>
      <c r="E67" s="36">
        <f t="shared" si="16"/>
        <v>1</v>
      </c>
      <c r="F67" s="36">
        <f t="shared" si="16"/>
        <v>0.7407407407407407</v>
      </c>
      <c r="G67" s="36">
        <f t="shared" si="16"/>
        <v>1</v>
      </c>
      <c r="H67" s="36">
        <f t="shared" si="16"/>
        <v>1</v>
      </c>
      <c r="I67" s="36">
        <f t="shared" si="16"/>
        <v>1</v>
      </c>
      <c r="J67" s="36">
        <f t="shared" si="16"/>
        <v>1</v>
      </c>
      <c r="K67" s="36">
        <f t="shared" si="16"/>
        <v>1</v>
      </c>
      <c r="L67" s="36">
        <f t="shared" si="16"/>
        <v>0.93333333333333335</v>
      </c>
      <c r="M67" s="36">
        <f t="shared" si="16"/>
        <v>0.73333333333333328</v>
      </c>
      <c r="N67" s="36">
        <f t="shared" si="16"/>
        <v>1</v>
      </c>
      <c r="O67" s="36">
        <f t="shared" si="16"/>
        <v>1</v>
      </c>
      <c r="P67" s="36">
        <f t="shared" si="16"/>
        <v>0.9</v>
      </c>
      <c r="Q67" s="36">
        <f t="shared" si="16"/>
        <v>0.93333333333333335</v>
      </c>
      <c r="R67" s="36" t="e">
        <f t="shared" si="16"/>
        <v>#DIV/0!</v>
      </c>
      <c r="S67" s="36">
        <f t="shared" si="16"/>
        <v>0.93333333333333335</v>
      </c>
      <c r="T67" s="36">
        <f t="shared" si="16"/>
        <v>0.93333333333333335</v>
      </c>
      <c r="U67" s="36">
        <f t="shared" si="16"/>
        <v>0.9</v>
      </c>
      <c r="V67" s="36">
        <f t="shared" si="16"/>
        <v>1</v>
      </c>
      <c r="W67" s="36">
        <f t="shared" si="16"/>
        <v>0.96666666666666667</v>
      </c>
      <c r="X67" s="36">
        <f t="shared" si="16"/>
        <v>1</v>
      </c>
      <c r="Y67" s="36" t="e">
        <f t="shared" si="16"/>
        <v>#DIV/0!</v>
      </c>
      <c r="Z67" s="36">
        <f t="shared" si="16"/>
        <v>0.93333333333333335</v>
      </c>
      <c r="AA67" s="36">
        <f t="shared" si="16"/>
        <v>1</v>
      </c>
      <c r="AB67" s="36">
        <f t="shared" si="16"/>
        <v>0.93333333333333335</v>
      </c>
      <c r="AC67" s="36">
        <f t="shared" si="16"/>
        <v>0.9</v>
      </c>
      <c r="AD67" s="36">
        <f t="shared" si="16"/>
        <v>1</v>
      </c>
      <c r="AE67" s="36">
        <f t="shared" si="16"/>
        <v>1</v>
      </c>
      <c r="AF67" s="37" t="e">
        <f t="shared" si="16"/>
        <v>#DIV/0!</v>
      </c>
    </row>
    <row r="68" spans="1:32">
      <c r="A68" s="191" t="s">
        <v>71</v>
      </c>
      <c r="B68" s="28" t="s">
        <v>7</v>
      </c>
      <c r="C68" s="7">
        <v>2000</v>
      </c>
      <c r="D68" s="7"/>
      <c r="E68" s="7">
        <v>2000</v>
      </c>
      <c r="F68" s="7">
        <v>2000</v>
      </c>
      <c r="G68" s="7">
        <v>2800</v>
      </c>
      <c r="H68" s="7">
        <v>3000</v>
      </c>
      <c r="I68" s="7">
        <v>3000</v>
      </c>
      <c r="J68" s="7">
        <v>3000</v>
      </c>
      <c r="K68" s="7">
        <v>3000</v>
      </c>
      <c r="L68" s="7">
        <v>3000</v>
      </c>
      <c r="M68" s="7">
        <v>3000</v>
      </c>
      <c r="N68" s="7">
        <v>3000</v>
      </c>
      <c r="O68" s="7">
        <v>3000</v>
      </c>
      <c r="P68" s="7">
        <v>3000</v>
      </c>
      <c r="Q68" s="7">
        <v>3000</v>
      </c>
      <c r="R68" s="7">
        <v>2400</v>
      </c>
      <c r="S68" s="7">
        <v>2800</v>
      </c>
      <c r="T68" s="7">
        <v>2800</v>
      </c>
      <c r="U68" s="7">
        <v>2800</v>
      </c>
      <c r="V68" s="7">
        <v>2800</v>
      </c>
      <c r="W68" s="7">
        <v>2800</v>
      </c>
      <c r="X68" s="7">
        <v>2800</v>
      </c>
      <c r="Y68" s="7"/>
      <c r="Z68" s="7">
        <v>2800</v>
      </c>
      <c r="AA68" s="7">
        <v>2800</v>
      </c>
      <c r="AB68" s="7">
        <v>2800</v>
      </c>
      <c r="AC68" s="7">
        <v>2800</v>
      </c>
      <c r="AD68" s="7">
        <v>3000</v>
      </c>
      <c r="AE68" s="7">
        <v>3000</v>
      </c>
      <c r="AF68" s="43"/>
    </row>
    <row r="69" spans="1:32" ht="15" customHeight="1">
      <c r="A69" s="191"/>
      <c r="B69" s="28" t="s">
        <v>104</v>
      </c>
      <c r="C69" s="7">
        <v>500</v>
      </c>
      <c r="D69" s="7"/>
      <c r="E69" s="7">
        <v>2000</v>
      </c>
      <c r="F69" s="7">
        <v>2500</v>
      </c>
      <c r="G69" s="7">
        <v>2500</v>
      </c>
      <c r="H69" s="7">
        <v>2700</v>
      </c>
      <c r="I69" s="7">
        <v>2800</v>
      </c>
      <c r="J69" s="7">
        <v>2800</v>
      </c>
      <c r="K69" s="7">
        <v>3000</v>
      </c>
      <c r="L69" s="7">
        <v>2800</v>
      </c>
      <c r="M69" s="7">
        <v>2800</v>
      </c>
      <c r="N69" s="7">
        <v>3000</v>
      </c>
      <c r="O69" s="7">
        <v>2800</v>
      </c>
      <c r="P69" s="7">
        <v>2800</v>
      </c>
      <c r="Q69" s="7">
        <v>2600</v>
      </c>
      <c r="R69" s="7">
        <v>2300</v>
      </c>
      <c r="S69" s="7">
        <v>2700</v>
      </c>
      <c r="T69" s="7">
        <v>2800</v>
      </c>
      <c r="U69" s="7">
        <v>2700</v>
      </c>
      <c r="V69" s="7">
        <v>3000</v>
      </c>
      <c r="W69" s="7">
        <v>2900</v>
      </c>
      <c r="X69" s="7">
        <v>2800</v>
      </c>
      <c r="Y69" s="7"/>
      <c r="Z69" s="7">
        <v>2800</v>
      </c>
      <c r="AA69" s="7">
        <v>2800</v>
      </c>
      <c r="AB69" s="7">
        <v>2800</v>
      </c>
      <c r="AC69" s="7">
        <v>2700</v>
      </c>
      <c r="AD69" s="7">
        <v>3000</v>
      </c>
      <c r="AE69" s="7">
        <v>3000</v>
      </c>
      <c r="AF69" s="43"/>
    </row>
    <row r="70" spans="1:32" ht="15" customHeight="1">
      <c r="A70" s="191"/>
      <c r="B70" s="26" t="s">
        <v>105</v>
      </c>
      <c r="C70" s="36">
        <f t="shared" ref="C70:AF70" si="17">C69/C68</f>
        <v>0.25</v>
      </c>
      <c r="D70" s="36" t="e">
        <f t="shared" si="17"/>
        <v>#DIV/0!</v>
      </c>
      <c r="E70" s="36">
        <f t="shared" si="17"/>
        <v>1</v>
      </c>
      <c r="F70" s="36">
        <f t="shared" si="17"/>
        <v>1.25</v>
      </c>
      <c r="G70" s="36">
        <f t="shared" si="17"/>
        <v>0.8928571428571429</v>
      </c>
      <c r="H70" s="36">
        <f t="shared" si="17"/>
        <v>0.9</v>
      </c>
      <c r="I70" s="36">
        <f t="shared" si="17"/>
        <v>0.93333333333333335</v>
      </c>
      <c r="J70" s="36">
        <f t="shared" si="17"/>
        <v>0.93333333333333335</v>
      </c>
      <c r="K70" s="36">
        <f t="shared" si="17"/>
        <v>1</v>
      </c>
      <c r="L70" s="36">
        <f t="shared" si="17"/>
        <v>0.93333333333333335</v>
      </c>
      <c r="M70" s="36">
        <f t="shared" si="17"/>
        <v>0.93333333333333335</v>
      </c>
      <c r="N70" s="36">
        <f t="shared" si="17"/>
        <v>1</v>
      </c>
      <c r="O70" s="36">
        <f t="shared" si="17"/>
        <v>0.93333333333333335</v>
      </c>
      <c r="P70" s="36">
        <f t="shared" si="17"/>
        <v>0.93333333333333335</v>
      </c>
      <c r="Q70" s="36">
        <f t="shared" si="17"/>
        <v>0.8666666666666667</v>
      </c>
      <c r="R70" s="36">
        <f t="shared" si="17"/>
        <v>0.95833333333333337</v>
      </c>
      <c r="S70" s="36">
        <f t="shared" si="17"/>
        <v>0.9642857142857143</v>
      </c>
      <c r="T70" s="36">
        <f t="shared" si="17"/>
        <v>1</v>
      </c>
      <c r="U70" s="36">
        <f t="shared" si="17"/>
        <v>0.9642857142857143</v>
      </c>
      <c r="V70" s="36">
        <f t="shared" si="17"/>
        <v>1.0714285714285714</v>
      </c>
      <c r="W70" s="36">
        <f t="shared" si="17"/>
        <v>1.0357142857142858</v>
      </c>
      <c r="X70" s="36">
        <f t="shared" si="17"/>
        <v>1</v>
      </c>
      <c r="Y70" s="36" t="e">
        <f t="shared" si="17"/>
        <v>#DIV/0!</v>
      </c>
      <c r="Z70" s="36">
        <f t="shared" si="17"/>
        <v>1</v>
      </c>
      <c r="AA70" s="36">
        <f t="shared" si="17"/>
        <v>1</v>
      </c>
      <c r="AB70" s="36">
        <f t="shared" si="17"/>
        <v>1</v>
      </c>
      <c r="AC70" s="36">
        <f t="shared" si="17"/>
        <v>0.9642857142857143</v>
      </c>
      <c r="AD70" s="36">
        <f t="shared" si="17"/>
        <v>1</v>
      </c>
      <c r="AE70" s="36">
        <f t="shared" si="17"/>
        <v>1</v>
      </c>
      <c r="AF70" s="37" t="e">
        <f t="shared" si="17"/>
        <v>#DIV/0!</v>
      </c>
    </row>
    <row r="71" spans="1:32">
      <c r="A71" s="191" t="s">
        <v>72</v>
      </c>
      <c r="B71" s="28" t="s">
        <v>7</v>
      </c>
      <c r="C71" s="7"/>
      <c r="D71" s="7"/>
      <c r="E71" s="7"/>
      <c r="F71" s="7"/>
      <c r="G71" s="7"/>
      <c r="H71" s="7">
        <v>2000</v>
      </c>
      <c r="I71" s="7">
        <v>2800</v>
      </c>
      <c r="J71" s="7">
        <v>2800</v>
      </c>
      <c r="K71" s="7">
        <v>2800</v>
      </c>
      <c r="L71" s="7">
        <v>2800</v>
      </c>
      <c r="M71" s="7">
        <v>2800</v>
      </c>
      <c r="N71" s="7">
        <v>2800</v>
      </c>
      <c r="O71" s="7">
        <v>2800</v>
      </c>
      <c r="P71" s="7">
        <v>2800</v>
      </c>
      <c r="Q71" s="7">
        <v>2800</v>
      </c>
      <c r="R71" s="7">
        <v>2800</v>
      </c>
      <c r="S71" s="7">
        <v>2800</v>
      </c>
      <c r="T71" s="7">
        <v>2800</v>
      </c>
      <c r="U71" s="7">
        <v>2800</v>
      </c>
      <c r="V71" s="7">
        <v>2800</v>
      </c>
      <c r="W71" s="7">
        <v>2800</v>
      </c>
      <c r="X71" s="7">
        <v>2800</v>
      </c>
      <c r="Y71" s="7"/>
      <c r="Z71" s="7">
        <v>2800</v>
      </c>
      <c r="AA71" s="7">
        <v>2800</v>
      </c>
      <c r="AB71" s="7">
        <v>2800</v>
      </c>
      <c r="AC71" s="7">
        <v>2800</v>
      </c>
      <c r="AD71" s="7">
        <v>2800</v>
      </c>
      <c r="AE71" s="7">
        <v>2800</v>
      </c>
      <c r="AF71" s="43"/>
    </row>
    <row r="72" spans="1:32">
      <c r="A72" s="191"/>
      <c r="B72" s="28" t="s">
        <v>104</v>
      </c>
      <c r="C72" s="7"/>
      <c r="D72" s="7"/>
      <c r="E72" s="7"/>
      <c r="F72" s="7"/>
      <c r="G72" s="7"/>
      <c r="H72" s="7">
        <v>1200</v>
      </c>
      <c r="I72" s="7">
        <v>1500</v>
      </c>
      <c r="J72" s="7">
        <v>2000</v>
      </c>
      <c r="K72" s="7">
        <v>2400</v>
      </c>
      <c r="L72" s="7">
        <v>2500</v>
      </c>
      <c r="M72" s="7">
        <v>2500</v>
      </c>
      <c r="N72" s="7">
        <v>2500</v>
      </c>
      <c r="O72" s="7">
        <v>2400</v>
      </c>
      <c r="P72" s="7">
        <v>2300</v>
      </c>
      <c r="Q72" s="7">
        <v>2500</v>
      </c>
      <c r="R72" s="7">
        <v>2200</v>
      </c>
      <c r="S72" s="7">
        <v>2200</v>
      </c>
      <c r="T72" s="7">
        <v>2200</v>
      </c>
      <c r="U72" s="7">
        <v>2300</v>
      </c>
      <c r="V72" s="7">
        <v>2200</v>
      </c>
      <c r="W72" s="7">
        <v>2500</v>
      </c>
      <c r="X72" s="7">
        <v>2500</v>
      </c>
      <c r="Y72" s="7"/>
      <c r="Z72" s="7">
        <v>2700</v>
      </c>
      <c r="AA72" s="7">
        <v>2700</v>
      </c>
      <c r="AB72" s="7">
        <v>2400</v>
      </c>
      <c r="AC72" s="7">
        <v>2400</v>
      </c>
      <c r="AD72" s="7">
        <v>2500</v>
      </c>
      <c r="AE72" s="7">
        <v>2500</v>
      </c>
      <c r="AF72" s="43"/>
    </row>
    <row r="73" spans="1:32">
      <c r="A73" s="191"/>
      <c r="B73" s="26" t="s">
        <v>105</v>
      </c>
      <c r="C73" s="36" t="e">
        <f t="shared" ref="C73:AF73" si="18">C72/C71</f>
        <v>#DIV/0!</v>
      </c>
      <c r="D73" s="36" t="e">
        <f t="shared" si="18"/>
        <v>#DIV/0!</v>
      </c>
      <c r="E73" s="36" t="e">
        <f t="shared" si="18"/>
        <v>#DIV/0!</v>
      </c>
      <c r="F73" s="36" t="e">
        <f t="shared" si="18"/>
        <v>#DIV/0!</v>
      </c>
      <c r="G73" s="36" t="e">
        <f t="shared" si="18"/>
        <v>#DIV/0!</v>
      </c>
      <c r="H73" s="36">
        <f t="shared" si="18"/>
        <v>0.6</v>
      </c>
      <c r="I73" s="36">
        <f t="shared" si="18"/>
        <v>0.5357142857142857</v>
      </c>
      <c r="J73" s="36">
        <f t="shared" si="18"/>
        <v>0.7142857142857143</v>
      </c>
      <c r="K73" s="36">
        <f t="shared" si="18"/>
        <v>0.8571428571428571</v>
      </c>
      <c r="L73" s="36">
        <f t="shared" si="18"/>
        <v>0.8928571428571429</v>
      </c>
      <c r="M73" s="36">
        <f t="shared" si="18"/>
        <v>0.8928571428571429</v>
      </c>
      <c r="N73" s="36">
        <f t="shared" si="18"/>
        <v>0.8928571428571429</v>
      </c>
      <c r="O73" s="36">
        <f t="shared" si="18"/>
        <v>0.8571428571428571</v>
      </c>
      <c r="P73" s="36">
        <f t="shared" si="18"/>
        <v>0.8214285714285714</v>
      </c>
      <c r="Q73" s="36">
        <f t="shared" si="18"/>
        <v>0.8928571428571429</v>
      </c>
      <c r="R73" s="36">
        <f t="shared" si="18"/>
        <v>0.7857142857142857</v>
      </c>
      <c r="S73" s="36">
        <f t="shared" si="18"/>
        <v>0.7857142857142857</v>
      </c>
      <c r="T73" s="36">
        <f t="shared" si="18"/>
        <v>0.7857142857142857</v>
      </c>
      <c r="U73" s="36">
        <f t="shared" si="18"/>
        <v>0.8214285714285714</v>
      </c>
      <c r="V73" s="36">
        <f t="shared" si="18"/>
        <v>0.7857142857142857</v>
      </c>
      <c r="W73" s="36">
        <f t="shared" si="18"/>
        <v>0.8928571428571429</v>
      </c>
      <c r="X73" s="36">
        <f t="shared" si="18"/>
        <v>0.8928571428571429</v>
      </c>
      <c r="Y73" s="36" t="e">
        <f t="shared" si="18"/>
        <v>#DIV/0!</v>
      </c>
      <c r="Z73" s="36">
        <f t="shared" si="18"/>
        <v>0.9642857142857143</v>
      </c>
      <c r="AA73" s="36">
        <f t="shared" si="18"/>
        <v>0.9642857142857143</v>
      </c>
      <c r="AB73" s="36">
        <f t="shared" si="18"/>
        <v>0.8571428571428571</v>
      </c>
      <c r="AC73" s="36">
        <f t="shared" si="18"/>
        <v>0.8571428571428571</v>
      </c>
      <c r="AD73" s="36">
        <f t="shared" si="18"/>
        <v>0.8928571428571429</v>
      </c>
      <c r="AE73" s="36">
        <f t="shared" si="18"/>
        <v>0.8928571428571429</v>
      </c>
      <c r="AF73" s="37" t="e">
        <f t="shared" si="18"/>
        <v>#DIV/0!</v>
      </c>
    </row>
    <row r="74" spans="1:32">
      <c r="A74" s="191" t="s">
        <v>73</v>
      </c>
      <c r="B74" s="28" t="s">
        <v>7</v>
      </c>
      <c r="C74" s="7"/>
      <c r="D74" s="7"/>
      <c r="E74" s="7"/>
      <c r="F74" s="7"/>
      <c r="G74" s="7"/>
      <c r="H74" s="7"/>
      <c r="I74" s="7"/>
      <c r="J74" s="7"/>
      <c r="K74" s="7">
        <v>2800</v>
      </c>
      <c r="L74" s="7">
        <v>2800</v>
      </c>
      <c r="M74" s="7">
        <v>2800</v>
      </c>
      <c r="N74" s="7">
        <v>2800</v>
      </c>
      <c r="O74" s="7">
        <v>3000</v>
      </c>
      <c r="P74" s="7">
        <v>3000</v>
      </c>
      <c r="Q74" s="7">
        <v>3000</v>
      </c>
      <c r="R74" s="7">
        <v>2400</v>
      </c>
      <c r="S74" s="7">
        <v>2800</v>
      </c>
      <c r="T74" s="7">
        <v>2700</v>
      </c>
      <c r="U74" s="7">
        <v>2800</v>
      </c>
      <c r="V74" s="7">
        <v>3000</v>
      </c>
      <c r="W74" s="7">
        <v>2800</v>
      </c>
      <c r="X74" s="7">
        <v>3000</v>
      </c>
      <c r="Y74" s="7"/>
      <c r="Z74" s="7">
        <v>3000</v>
      </c>
      <c r="AA74" s="7">
        <v>3000</v>
      </c>
      <c r="AB74" s="7">
        <v>3000</v>
      </c>
      <c r="AC74" s="7">
        <v>3000</v>
      </c>
      <c r="AD74" s="7">
        <v>3000</v>
      </c>
      <c r="AE74" s="7">
        <v>3000</v>
      </c>
      <c r="AF74" s="43"/>
    </row>
    <row r="75" spans="1:32">
      <c r="A75" s="191"/>
      <c r="B75" s="28" t="s">
        <v>104</v>
      </c>
      <c r="C75" s="7"/>
      <c r="D75" s="7"/>
      <c r="E75" s="7"/>
      <c r="F75" s="7"/>
      <c r="G75" s="7"/>
      <c r="H75" s="7"/>
      <c r="I75" s="7"/>
      <c r="J75" s="7"/>
      <c r="K75" s="7">
        <v>2400</v>
      </c>
      <c r="L75" s="7">
        <v>2800</v>
      </c>
      <c r="M75" s="7">
        <v>2400</v>
      </c>
      <c r="N75" s="7">
        <v>2700</v>
      </c>
      <c r="O75" s="7">
        <v>2700</v>
      </c>
      <c r="P75" s="7">
        <v>2500</v>
      </c>
      <c r="Q75" s="7">
        <v>2600</v>
      </c>
      <c r="R75" s="7">
        <v>2200</v>
      </c>
      <c r="S75" s="7">
        <v>2406</v>
      </c>
      <c r="T75" s="7">
        <v>2200</v>
      </c>
      <c r="U75" s="7">
        <v>2200</v>
      </c>
      <c r="V75" s="7">
        <v>2200</v>
      </c>
      <c r="W75" s="7">
        <v>2200</v>
      </c>
      <c r="X75" s="7">
        <v>2400</v>
      </c>
      <c r="Y75" s="7"/>
      <c r="Z75" s="7">
        <v>2700</v>
      </c>
      <c r="AA75" s="7">
        <v>2500</v>
      </c>
      <c r="AB75" s="7">
        <v>2700</v>
      </c>
      <c r="AC75" s="7">
        <v>2600</v>
      </c>
      <c r="AD75" s="7">
        <v>2400</v>
      </c>
      <c r="AE75" s="7">
        <v>2400</v>
      </c>
      <c r="AF75" s="43"/>
    </row>
    <row r="76" spans="1:32">
      <c r="A76" s="191"/>
      <c r="B76" s="26" t="s">
        <v>105</v>
      </c>
      <c r="C76" s="36" t="e">
        <f t="shared" ref="C76:AF76" si="19">C75/C74</f>
        <v>#DIV/0!</v>
      </c>
      <c r="D76" s="36" t="e">
        <f t="shared" si="19"/>
        <v>#DIV/0!</v>
      </c>
      <c r="E76" s="36" t="e">
        <f t="shared" si="19"/>
        <v>#DIV/0!</v>
      </c>
      <c r="F76" s="36" t="e">
        <f t="shared" si="19"/>
        <v>#DIV/0!</v>
      </c>
      <c r="G76" s="36" t="e">
        <f t="shared" si="19"/>
        <v>#DIV/0!</v>
      </c>
      <c r="H76" s="36" t="e">
        <f t="shared" si="19"/>
        <v>#DIV/0!</v>
      </c>
      <c r="I76" s="36" t="e">
        <f t="shared" si="19"/>
        <v>#DIV/0!</v>
      </c>
      <c r="J76" s="36" t="e">
        <f t="shared" si="19"/>
        <v>#DIV/0!</v>
      </c>
      <c r="K76" s="36">
        <f t="shared" si="19"/>
        <v>0.8571428571428571</v>
      </c>
      <c r="L76" s="36">
        <f t="shared" si="19"/>
        <v>1</v>
      </c>
      <c r="M76" s="36">
        <f t="shared" si="19"/>
        <v>0.8571428571428571</v>
      </c>
      <c r="N76" s="36">
        <f t="shared" si="19"/>
        <v>0.9642857142857143</v>
      </c>
      <c r="O76" s="36">
        <f t="shared" si="19"/>
        <v>0.9</v>
      </c>
      <c r="P76" s="36">
        <f t="shared" si="19"/>
        <v>0.83333333333333337</v>
      </c>
      <c r="Q76" s="36">
        <f t="shared" si="19"/>
        <v>0.8666666666666667</v>
      </c>
      <c r="R76" s="36">
        <f t="shared" si="19"/>
        <v>0.91666666666666663</v>
      </c>
      <c r="S76" s="36">
        <f t="shared" si="19"/>
        <v>0.85928571428571432</v>
      </c>
      <c r="T76" s="36">
        <f t="shared" si="19"/>
        <v>0.81481481481481477</v>
      </c>
      <c r="U76" s="36">
        <f t="shared" si="19"/>
        <v>0.7857142857142857</v>
      </c>
      <c r="V76" s="36">
        <f t="shared" si="19"/>
        <v>0.73333333333333328</v>
      </c>
      <c r="W76" s="36">
        <f t="shared" si="19"/>
        <v>0.7857142857142857</v>
      </c>
      <c r="X76" s="36">
        <f t="shared" si="19"/>
        <v>0.8</v>
      </c>
      <c r="Y76" s="36" t="e">
        <f t="shared" si="19"/>
        <v>#DIV/0!</v>
      </c>
      <c r="Z76" s="36">
        <f t="shared" si="19"/>
        <v>0.9</v>
      </c>
      <c r="AA76" s="36">
        <f t="shared" si="19"/>
        <v>0.83333333333333337</v>
      </c>
      <c r="AB76" s="36">
        <f t="shared" si="19"/>
        <v>0.9</v>
      </c>
      <c r="AC76" s="36">
        <f t="shared" si="19"/>
        <v>0.8666666666666667</v>
      </c>
      <c r="AD76" s="36">
        <f t="shared" si="19"/>
        <v>0.8</v>
      </c>
      <c r="AE76" s="36">
        <f t="shared" si="19"/>
        <v>0.8</v>
      </c>
      <c r="AF76" s="37" t="e">
        <f t="shared" si="19"/>
        <v>#DIV/0!</v>
      </c>
    </row>
    <row r="77" spans="1:32">
      <c r="A77" s="196" t="s">
        <v>110</v>
      </c>
      <c r="B77" s="197"/>
      <c r="C77" s="197"/>
      <c r="D77" s="197"/>
      <c r="E77" s="197"/>
      <c r="F77" s="197"/>
      <c r="G77" s="197"/>
      <c r="H77" s="197"/>
      <c r="I77" s="197"/>
      <c r="J77" s="197"/>
      <c r="K77" s="197"/>
      <c r="L77" s="197"/>
      <c r="M77" s="198"/>
      <c r="N77" s="202" t="s">
        <v>111</v>
      </c>
      <c r="O77" s="197"/>
      <c r="P77" s="197"/>
      <c r="Q77" s="197"/>
      <c r="R77" s="197"/>
      <c r="S77" s="197"/>
      <c r="T77" s="197"/>
      <c r="U77" s="197"/>
      <c r="V77" s="197"/>
      <c r="W77" s="197"/>
      <c r="X77" s="197" t="s">
        <v>112</v>
      </c>
      <c r="Y77" s="197"/>
      <c r="Z77" s="197"/>
      <c r="AA77" s="197"/>
      <c r="AB77" s="197"/>
      <c r="AC77" s="197"/>
      <c r="AD77" s="197"/>
      <c r="AE77" s="197"/>
      <c r="AF77" s="204"/>
    </row>
    <row r="78" spans="1:32" ht="15.75" thickBot="1">
      <c r="A78" s="199"/>
      <c r="B78" s="200"/>
      <c r="C78" s="200"/>
      <c r="D78" s="200"/>
      <c r="E78" s="200"/>
      <c r="F78" s="200"/>
      <c r="G78" s="200"/>
      <c r="H78" s="200"/>
      <c r="I78" s="200"/>
      <c r="J78" s="200"/>
      <c r="K78" s="200"/>
      <c r="L78" s="200"/>
      <c r="M78" s="201"/>
      <c r="N78" s="203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  <c r="AA78" s="200"/>
      <c r="AB78" s="200"/>
      <c r="AC78" s="200"/>
      <c r="AD78" s="200"/>
      <c r="AE78" s="200"/>
      <c r="AF78" s="205"/>
    </row>
  </sheetData>
  <mergeCells count="31">
    <mergeCell ref="A71:A73"/>
    <mergeCell ref="A74:A76"/>
    <mergeCell ref="A77:M78"/>
    <mergeCell ref="N77:W78"/>
    <mergeCell ref="X77:AF78"/>
    <mergeCell ref="A68:A70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32:A34"/>
    <mergeCell ref="A1:C3"/>
    <mergeCell ref="D1:AB3"/>
    <mergeCell ref="AC1:AD1"/>
    <mergeCell ref="AE1:AF1"/>
    <mergeCell ref="AC2:AD2"/>
    <mergeCell ref="AE2:AF2"/>
    <mergeCell ref="AC3:AD3"/>
    <mergeCell ref="AE3:AF3"/>
    <mergeCell ref="B4:D4"/>
    <mergeCell ref="F4:G4"/>
    <mergeCell ref="A23:A25"/>
    <mergeCell ref="A26:A28"/>
    <mergeCell ref="A29:A31"/>
  </mergeCells>
  <conditionalFormatting sqref="A8">
    <cfRule type="cellIs" dxfId="0" priority="1" operator="lessThan">
      <formula>0.95</formula>
    </cfRule>
  </conditionalFormatting>
  <pageMargins left="0.7" right="0.7" top="0.75" bottom="0.75" header="0.3" footer="0.3"/>
  <pageSetup scale="34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3:G25"/>
  <sheetViews>
    <sheetView workbookViewId="0">
      <selection activeCell="J8" sqref="J8"/>
    </sheetView>
  </sheetViews>
  <sheetFormatPr defaultRowHeight="15"/>
  <cols>
    <col min="1" max="1" width="11.28515625" style="2" bestFit="1" customWidth="1"/>
    <col min="2" max="2" width="12.140625" style="2" bestFit="1" customWidth="1"/>
    <col min="3" max="3" width="11.5703125" style="2" bestFit="1" customWidth="1"/>
    <col min="4" max="4" width="8" style="2" bestFit="1" customWidth="1"/>
    <col min="5" max="5" width="6" style="2" bestFit="1" customWidth="1"/>
    <col min="6" max="6" width="14.42578125" style="2" bestFit="1" customWidth="1"/>
    <col min="7" max="7" width="66.5703125" customWidth="1"/>
  </cols>
  <sheetData>
    <row r="3" spans="1:7" ht="21.75" customHeight="1">
      <c r="A3" s="12" t="s">
        <v>28</v>
      </c>
      <c r="B3" s="12" t="s">
        <v>4</v>
      </c>
      <c r="C3" s="12" t="s">
        <v>5</v>
      </c>
      <c r="D3" s="12" t="s">
        <v>59</v>
      </c>
      <c r="E3" s="12" t="s">
        <v>58</v>
      </c>
      <c r="F3" s="12" t="s">
        <v>48</v>
      </c>
      <c r="G3" s="12" t="s">
        <v>60</v>
      </c>
    </row>
    <row r="4" spans="1:7" ht="21.75" customHeight="1">
      <c r="A4" s="11" t="s">
        <v>33</v>
      </c>
      <c r="B4" s="8" t="s">
        <v>50</v>
      </c>
      <c r="C4" s="8" t="s">
        <v>30</v>
      </c>
      <c r="D4" s="9">
        <v>750</v>
      </c>
      <c r="E4" s="9">
        <v>2800</v>
      </c>
      <c r="F4" s="11">
        <f>E4-D4</f>
        <v>2050</v>
      </c>
      <c r="G4" s="13" t="s">
        <v>61</v>
      </c>
    </row>
    <row r="5" spans="1:7" ht="21.75" customHeight="1">
      <c r="A5" s="11" t="s">
        <v>17</v>
      </c>
      <c r="B5" s="8" t="s">
        <v>50</v>
      </c>
      <c r="C5" s="8" t="s">
        <v>30</v>
      </c>
      <c r="D5" s="9">
        <v>600</v>
      </c>
      <c r="E5" s="9">
        <v>850</v>
      </c>
      <c r="F5" s="11">
        <f t="shared" ref="F5:F25" si="0">E5-D5</f>
        <v>250</v>
      </c>
      <c r="G5" s="13" t="s">
        <v>61</v>
      </c>
    </row>
    <row r="6" spans="1:7" ht="21.75" customHeight="1">
      <c r="A6" s="11" t="s">
        <v>32</v>
      </c>
      <c r="B6" s="8" t="s">
        <v>52</v>
      </c>
      <c r="C6" s="8" t="s">
        <v>30</v>
      </c>
      <c r="D6" s="9">
        <v>0</v>
      </c>
      <c r="E6" s="9">
        <v>100</v>
      </c>
      <c r="F6" s="11">
        <f t="shared" si="0"/>
        <v>100</v>
      </c>
      <c r="G6" s="13" t="s">
        <v>62</v>
      </c>
    </row>
    <row r="7" spans="1:7" ht="21.75" customHeight="1">
      <c r="A7" s="206" t="s">
        <v>34</v>
      </c>
      <c r="B7" s="8" t="s">
        <v>37</v>
      </c>
      <c r="C7" s="8" t="s">
        <v>30</v>
      </c>
      <c r="D7" s="9">
        <v>1750</v>
      </c>
      <c r="E7" s="9">
        <v>2050</v>
      </c>
      <c r="F7" s="11">
        <f t="shared" si="0"/>
        <v>300</v>
      </c>
      <c r="G7" s="13"/>
    </row>
    <row r="8" spans="1:7" ht="21.75" customHeight="1">
      <c r="A8" s="206"/>
      <c r="B8" s="8" t="s">
        <v>37</v>
      </c>
      <c r="C8" s="8" t="s">
        <v>55</v>
      </c>
      <c r="D8" s="9">
        <v>0</v>
      </c>
      <c r="E8" s="9">
        <v>1100</v>
      </c>
      <c r="F8" s="11">
        <f t="shared" si="0"/>
        <v>1100</v>
      </c>
      <c r="G8" s="13" t="s">
        <v>63</v>
      </c>
    </row>
    <row r="9" spans="1:7" ht="21.75" customHeight="1">
      <c r="A9" s="206"/>
      <c r="B9" s="8" t="s">
        <v>37</v>
      </c>
      <c r="C9" s="8" t="s">
        <v>16</v>
      </c>
      <c r="D9" s="9">
        <v>6850</v>
      </c>
      <c r="E9" s="9">
        <v>7050</v>
      </c>
      <c r="F9" s="11">
        <f t="shared" si="0"/>
        <v>200</v>
      </c>
      <c r="G9" s="13"/>
    </row>
    <row r="10" spans="1:7" ht="21.75" customHeight="1">
      <c r="A10" s="206" t="s">
        <v>19</v>
      </c>
      <c r="B10" s="8" t="s">
        <v>50</v>
      </c>
      <c r="C10" s="8" t="s">
        <v>30</v>
      </c>
      <c r="D10" s="9">
        <v>0</v>
      </c>
      <c r="E10" s="9">
        <v>300</v>
      </c>
      <c r="F10" s="11">
        <f t="shared" si="0"/>
        <v>300</v>
      </c>
      <c r="G10" s="13"/>
    </row>
    <row r="11" spans="1:7" ht="21.75" customHeight="1">
      <c r="A11" s="206"/>
      <c r="B11" s="8" t="s">
        <v>49</v>
      </c>
      <c r="C11" s="8" t="s">
        <v>30</v>
      </c>
      <c r="D11" s="9">
        <v>0</v>
      </c>
      <c r="E11" s="9">
        <v>100</v>
      </c>
      <c r="F11" s="11">
        <f t="shared" si="0"/>
        <v>100</v>
      </c>
      <c r="G11" s="13"/>
    </row>
    <row r="12" spans="1:7" ht="21.75" customHeight="1">
      <c r="A12" s="206"/>
      <c r="B12" s="8" t="s">
        <v>27</v>
      </c>
      <c r="C12" s="8" t="s">
        <v>30</v>
      </c>
      <c r="D12" s="9">
        <v>2200</v>
      </c>
      <c r="E12" s="9">
        <v>8400</v>
      </c>
      <c r="F12" s="11">
        <v>1600</v>
      </c>
      <c r="G12" s="13" t="s">
        <v>63</v>
      </c>
    </row>
    <row r="13" spans="1:7" ht="21.75" customHeight="1">
      <c r="A13" s="206"/>
      <c r="B13" s="8" t="s">
        <v>27</v>
      </c>
      <c r="C13" s="8" t="s">
        <v>16</v>
      </c>
      <c r="D13" s="9">
        <v>0</v>
      </c>
      <c r="E13" s="9">
        <v>3050</v>
      </c>
      <c r="F13" s="11">
        <f t="shared" si="0"/>
        <v>3050</v>
      </c>
      <c r="G13" s="13" t="s">
        <v>63</v>
      </c>
    </row>
    <row r="14" spans="1:7" ht="21.75" customHeight="1">
      <c r="A14" s="206"/>
      <c r="B14" s="8" t="s">
        <v>51</v>
      </c>
      <c r="C14" s="8" t="s">
        <v>16</v>
      </c>
      <c r="D14" s="9">
        <v>0</v>
      </c>
      <c r="E14" s="9">
        <v>100</v>
      </c>
      <c r="F14" s="11">
        <f t="shared" si="0"/>
        <v>100</v>
      </c>
      <c r="G14" s="13"/>
    </row>
    <row r="15" spans="1:7" ht="21.75" customHeight="1">
      <c r="A15" s="206" t="s">
        <v>44</v>
      </c>
      <c r="B15" s="8" t="s">
        <v>54</v>
      </c>
      <c r="C15" s="8" t="s">
        <v>30</v>
      </c>
      <c r="D15" s="9">
        <v>150</v>
      </c>
      <c r="E15" s="9">
        <v>650</v>
      </c>
      <c r="F15" s="11">
        <f t="shared" si="0"/>
        <v>500</v>
      </c>
      <c r="G15" s="13" t="s">
        <v>63</v>
      </c>
    </row>
    <row r="16" spans="1:7" ht="21.75" customHeight="1">
      <c r="A16" s="206"/>
      <c r="B16" s="8" t="s">
        <v>54</v>
      </c>
      <c r="C16" s="8" t="s">
        <v>18</v>
      </c>
      <c r="D16" s="9">
        <v>150</v>
      </c>
      <c r="E16" s="9">
        <v>400</v>
      </c>
      <c r="F16" s="11">
        <f t="shared" si="0"/>
        <v>250</v>
      </c>
      <c r="G16" s="13" t="s">
        <v>63</v>
      </c>
    </row>
    <row r="17" spans="1:7" ht="21.75" customHeight="1">
      <c r="A17" s="206" t="s">
        <v>20</v>
      </c>
      <c r="B17" s="8" t="s">
        <v>50</v>
      </c>
      <c r="C17" s="8" t="s">
        <v>47</v>
      </c>
      <c r="D17" s="9">
        <v>1800</v>
      </c>
      <c r="E17" s="9">
        <v>2050</v>
      </c>
      <c r="F17" s="11">
        <f t="shared" si="0"/>
        <v>250</v>
      </c>
      <c r="G17" s="13" t="s">
        <v>64</v>
      </c>
    </row>
    <row r="18" spans="1:7" ht="21.75" customHeight="1">
      <c r="A18" s="206"/>
      <c r="B18" s="8" t="s">
        <v>50</v>
      </c>
      <c r="C18" s="8" t="s">
        <v>46</v>
      </c>
      <c r="D18" s="9">
        <v>1400</v>
      </c>
      <c r="E18" s="9">
        <v>2650</v>
      </c>
      <c r="F18" s="11">
        <f t="shared" si="0"/>
        <v>1250</v>
      </c>
      <c r="G18" s="13" t="s">
        <v>63</v>
      </c>
    </row>
    <row r="19" spans="1:7" ht="21.75" customHeight="1">
      <c r="A19" s="206" t="s">
        <v>56</v>
      </c>
      <c r="B19" s="8" t="s">
        <v>50</v>
      </c>
      <c r="C19" s="8" t="s">
        <v>30</v>
      </c>
      <c r="D19" s="9">
        <v>50</v>
      </c>
      <c r="E19" s="9">
        <v>150</v>
      </c>
      <c r="F19" s="11">
        <f t="shared" si="0"/>
        <v>100</v>
      </c>
      <c r="G19" s="13"/>
    </row>
    <row r="20" spans="1:7" ht="21.75" customHeight="1">
      <c r="A20" s="206"/>
      <c r="B20" s="8" t="s">
        <v>53</v>
      </c>
      <c r="C20" s="8" t="s">
        <v>30</v>
      </c>
      <c r="D20" s="9">
        <v>200</v>
      </c>
      <c r="E20" s="9">
        <v>200</v>
      </c>
      <c r="F20" s="11">
        <f t="shared" si="0"/>
        <v>0</v>
      </c>
      <c r="G20" s="13"/>
    </row>
    <row r="21" spans="1:7" ht="21.75" customHeight="1">
      <c r="A21" s="206"/>
      <c r="B21" s="8" t="s">
        <v>53</v>
      </c>
      <c r="C21" s="8" t="s">
        <v>16</v>
      </c>
      <c r="D21" s="9">
        <v>4400</v>
      </c>
      <c r="E21" s="9">
        <v>4600</v>
      </c>
      <c r="F21" s="11">
        <f t="shared" si="0"/>
        <v>200</v>
      </c>
      <c r="G21" s="13"/>
    </row>
    <row r="22" spans="1:7" ht="21.75" customHeight="1">
      <c r="A22" s="206"/>
      <c r="B22" s="8" t="s">
        <v>45</v>
      </c>
      <c r="C22" s="8" t="s">
        <v>30</v>
      </c>
      <c r="D22" s="9">
        <v>4000</v>
      </c>
      <c r="E22" s="9">
        <v>4850</v>
      </c>
      <c r="F22" s="11">
        <f t="shared" si="0"/>
        <v>850</v>
      </c>
      <c r="G22" s="13" t="s">
        <v>65</v>
      </c>
    </row>
    <row r="23" spans="1:7" ht="21.75" customHeight="1">
      <c r="A23" s="206"/>
      <c r="B23" s="8" t="s">
        <v>21</v>
      </c>
      <c r="C23" s="8" t="s">
        <v>30</v>
      </c>
      <c r="D23" s="9">
        <v>2200</v>
      </c>
      <c r="E23" s="9">
        <v>3300</v>
      </c>
      <c r="F23" s="11">
        <f t="shared" si="0"/>
        <v>1100</v>
      </c>
      <c r="G23" s="13" t="s">
        <v>65</v>
      </c>
    </row>
    <row r="24" spans="1:7" ht="21.75" customHeight="1">
      <c r="A24" s="11" t="s">
        <v>57</v>
      </c>
      <c r="B24" s="8" t="s">
        <v>51</v>
      </c>
      <c r="C24" s="8" t="s">
        <v>30</v>
      </c>
      <c r="D24" s="9">
        <v>250</v>
      </c>
      <c r="E24" s="9">
        <v>400</v>
      </c>
      <c r="F24" s="11">
        <f t="shared" si="0"/>
        <v>150</v>
      </c>
      <c r="G24" s="13"/>
    </row>
    <row r="25" spans="1:7" ht="21.75" customHeight="1">
      <c r="A25" s="11" t="s">
        <v>23</v>
      </c>
      <c r="B25" s="11"/>
      <c r="C25" s="11"/>
      <c r="D25" s="10">
        <f>SUM(D4:D24)</f>
        <v>26750</v>
      </c>
      <c r="E25" s="10">
        <f>SUM(E4:E24)</f>
        <v>45150</v>
      </c>
      <c r="F25" s="11">
        <f t="shared" si="0"/>
        <v>18400</v>
      </c>
      <c r="G25" s="13"/>
    </row>
  </sheetData>
  <mergeCells count="5">
    <mergeCell ref="A7:A9"/>
    <mergeCell ref="A10:A14"/>
    <mergeCell ref="A15:A16"/>
    <mergeCell ref="A17:A18"/>
    <mergeCell ref="A19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Buds Raw Data</vt:lpstr>
      <vt:lpstr>UPH &amp; UPPH (Buds Line)</vt:lpstr>
      <vt:lpstr>Buds Summary</vt:lpstr>
      <vt:lpstr>CC Raw Data</vt:lpstr>
      <vt:lpstr>UPH &amp; UPPH (Charging case)</vt:lpstr>
      <vt:lpstr>Charging Case Summary</vt:lpstr>
      <vt:lpstr>Buds Leader Summary</vt:lpstr>
      <vt:lpstr>CC Leader summary</vt:lpstr>
      <vt:lpstr>Plan vs actual Buds (2)</vt:lpstr>
      <vt:lpstr>Remaining SFG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Vishal Kumar</cp:lastModifiedBy>
  <cp:lastPrinted>2025-03-23T04:28:59Z</cp:lastPrinted>
  <dcterms:created xsi:type="dcterms:W3CDTF">2023-08-03T04:32:15Z</dcterms:created>
  <dcterms:modified xsi:type="dcterms:W3CDTF">2025-04-07T08:28:09Z</dcterms:modified>
</cp:coreProperties>
</file>