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_2021_2022\Fall_2022\EGN_495\capstone\sediment_data\"/>
    </mc:Choice>
  </mc:AlternateContent>
  <xr:revisionPtr revIDLastSave="0" documentId="13_ncr:1_{86629FBA-7578-4FDE-BA2F-8AE38531D4EB}" xr6:coauthVersionLast="47" xr6:coauthVersionMax="47" xr10:uidLastSave="{00000000-0000-0000-0000-000000000000}"/>
  <bookViews>
    <workbookView xWindow="-108" yWindow="-108" windowWidth="23256" windowHeight="12456" tabRatio="681" xr2:uid="{DE57CDD9-9D95-44F8-A719-10E7657C7FAC}"/>
  </bookViews>
  <sheets>
    <sheet name="Main" sheetId="1" r:id="rId1"/>
    <sheet name="T01_D" sheetId="2" r:id="rId2"/>
    <sheet name="T01_B" sheetId="3" r:id="rId3"/>
    <sheet name="T01_W" sheetId="4" r:id="rId4"/>
    <sheet name="T03_D" sheetId="5" r:id="rId5"/>
    <sheet name="T03_B" sheetId="6" r:id="rId6"/>
    <sheet name="T03_W" sheetId="7" r:id="rId7"/>
    <sheet name="T05_D" sheetId="8" r:id="rId8"/>
    <sheet name="T05_B" sheetId="9" r:id="rId9"/>
    <sheet name="T05_W" sheetId="10" r:id="rId10"/>
    <sheet name="T06_D" sheetId="11" r:id="rId11"/>
    <sheet name="T06_B" sheetId="12" r:id="rId12"/>
    <sheet name="T06_W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3" l="1"/>
  <c r="B7" i="13"/>
  <c r="B8" i="12"/>
  <c r="B7" i="12"/>
  <c r="B8" i="11"/>
  <c r="B8" i="10"/>
  <c r="B7" i="10"/>
  <c r="B8" i="9"/>
  <c r="B7" i="9"/>
  <c r="B8" i="8"/>
  <c r="B8" i="7"/>
  <c r="B8" i="6"/>
  <c r="B8" i="5"/>
  <c r="B8" i="4"/>
  <c r="B8" i="3"/>
  <c r="B8" i="2"/>
  <c r="B6" i="13"/>
  <c r="B6" i="12"/>
  <c r="B6" i="11"/>
  <c r="B6" i="10"/>
  <c r="B6" i="9"/>
  <c r="B7" i="8"/>
  <c r="B6" i="8"/>
  <c r="B6" i="7"/>
  <c r="B6" i="6"/>
  <c r="B6" i="5"/>
  <c r="B6" i="4"/>
  <c r="B6" i="3"/>
  <c r="B6" i="2"/>
  <c r="G3" i="13"/>
  <c r="G4" i="13"/>
  <c r="G5" i="13"/>
  <c r="G6" i="13"/>
  <c r="G7" i="13"/>
  <c r="G8" i="13"/>
  <c r="B7" i="11"/>
  <c r="B7" i="7"/>
  <c r="B7" i="6"/>
  <c r="B7" i="5"/>
  <c r="B7" i="4"/>
  <c r="B7" i="3"/>
  <c r="B7" i="2"/>
  <c r="G2" i="13"/>
  <c r="G2" i="12"/>
  <c r="G3" i="12"/>
  <c r="G4" i="12"/>
  <c r="G5" i="12"/>
  <c r="G6" i="12"/>
  <c r="G7" i="12"/>
  <c r="G8" i="12"/>
  <c r="G2" i="11"/>
  <c r="G3" i="11"/>
  <c r="G4" i="11"/>
  <c r="G5" i="11"/>
  <c r="G6" i="11"/>
  <c r="G7" i="11"/>
  <c r="G8" i="11"/>
  <c r="G2" i="10"/>
  <c r="G3" i="10"/>
  <c r="G4" i="10"/>
  <c r="G5" i="10"/>
  <c r="G6" i="10"/>
  <c r="G7" i="10"/>
  <c r="G8" i="10"/>
  <c r="G2" i="9"/>
  <c r="G3" i="9"/>
  <c r="G4" i="9"/>
  <c r="G5" i="9"/>
  <c r="G6" i="9"/>
  <c r="G7" i="9"/>
  <c r="G8" i="9"/>
  <c r="G2" i="8"/>
  <c r="G3" i="8"/>
  <c r="G4" i="8"/>
  <c r="G5" i="8"/>
  <c r="G6" i="8"/>
  <c r="G7" i="8"/>
  <c r="G8" i="8"/>
  <c r="G2" i="7"/>
  <c r="G3" i="7"/>
  <c r="G4" i="7"/>
  <c r="G5" i="7"/>
  <c r="G6" i="7"/>
  <c r="G7" i="7"/>
  <c r="G8" i="7"/>
  <c r="G2" i="6"/>
  <c r="G3" i="6"/>
  <c r="G4" i="6"/>
  <c r="G5" i="6"/>
  <c r="G6" i="6"/>
  <c r="G7" i="6"/>
  <c r="G8" i="6"/>
  <c r="G2" i="5"/>
  <c r="G3" i="5"/>
  <c r="G4" i="5"/>
  <c r="G5" i="5"/>
  <c r="G6" i="5"/>
  <c r="G7" i="5"/>
  <c r="G8" i="5"/>
  <c r="G2" i="4"/>
  <c r="G3" i="4"/>
  <c r="G4" i="4"/>
  <c r="G5" i="4"/>
  <c r="G6" i="4"/>
  <c r="G7" i="4"/>
  <c r="G8" i="4"/>
  <c r="G2" i="3"/>
  <c r="G3" i="3"/>
  <c r="G4" i="3"/>
  <c r="G5" i="3"/>
  <c r="G6" i="3"/>
  <c r="G7" i="3"/>
  <c r="G8" i="3"/>
  <c r="G2" i="2"/>
  <c r="G3" i="2"/>
  <c r="G4" i="2"/>
  <c r="G5" i="2"/>
  <c r="G6" i="2"/>
  <c r="G7" i="2"/>
  <c r="G8" i="2"/>
  <c r="B5" i="13"/>
  <c r="B5" i="12"/>
  <c r="B5" i="11"/>
  <c r="B5" i="10"/>
  <c r="B5" i="9"/>
  <c r="B5" i="8"/>
  <c r="B5" i="7"/>
  <c r="B5" i="6"/>
  <c r="B5" i="5"/>
  <c r="B5" i="4"/>
  <c r="B5" i="3"/>
  <c r="B5" i="2"/>
</calcChain>
</file>

<file path=xl/sharedStrings.xml><?xml version="1.0" encoding="utf-8"?>
<sst xmlns="http://schemas.openxmlformats.org/spreadsheetml/2006/main" count="258" uniqueCount="41">
  <si>
    <t>Transect ID</t>
  </si>
  <si>
    <t>Sediment Location</t>
  </si>
  <si>
    <t>Wet Weight (g)</t>
  </si>
  <si>
    <t>Dry Weight (g)</t>
  </si>
  <si>
    <t>T01</t>
  </si>
  <si>
    <t>Dune</t>
  </si>
  <si>
    <t>Berm</t>
  </si>
  <si>
    <t>Water Line</t>
  </si>
  <si>
    <t>T03</t>
  </si>
  <si>
    <t>T05</t>
  </si>
  <si>
    <t>T06</t>
  </si>
  <si>
    <t>Cumulative Weight (g)</t>
  </si>
  <si>
    <t>Cumuluative Percent (%)</t>
  </si>
  <si>
    <t>Sample: T01_D</t>
  </si>
  <si>
    <t>Mesh Size (mm)</t>
  </si>
  <si>
    <t>Sieve Number</t>
  </si>
  <si>
    <t>No. 10</t>
  </si>
  <si>
    <t>PAN</t>
  </si>
  <si>
    <t>&lt;0.063</t>
  </si>
  <si>
    <t>No. 18</t>
  </si>
  <si>
    <t>No. 35</t>
  </si>
  <si>
    <t>No. 60</t>
  </si>
  <si>
    <t>No. 120</t>
  </si>
  <si>
    <t>Weight Loss (g)</t>
  </si>
  <si>
    <t>Percent Loss (%)</t>
  </si>
  <si>
    <t>Sieve Sample Weight (g)</t>
  </si>
  <si>
    <t>Initial Wet Weight (g)</t>
  </si>
  <si>
    <t>Initial Dry Weight (g)</t>
  </si>
  <si>
    <t>Sample: T01_B</t>
  </si>
  <si>
    <t>Sample: T03_D</t>
  </si>
  <si>
    <t>Sample: T03_B</t>
  </si>
  <si>
    <t>Sample: T03_W</t>
  </si>
  <si>
    <t>Sample: T06_D</t>
  </si>
  <si>
    <t>Sample: T05_D</t>
  </si>
  <si>
    <t>Sample: T05_B</t>
  </si>
  <si>
    <t>Sample: T05_W</t>
  </si>
  <si>
    <t>Sample: T06_W</t>
  </si>
  <si>
    <t>No. 230</t>
  </si>
  <si>
    <t>Water Weight (g)</t>
  </si>
  <si>
    <t>Comments</t>
  </si>
  <si>
    <t>Negative percent loss doesn't make sense. We gained sediment?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</si>
</sst>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 style="thin">
        <color theme="0"/>
      </right>
      <top style="thin">
        <color theme="6"/>
      </top>
      <bottom style="thin">
        <color theme="0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0"/>
      </right>
      <top style="thin">
        <color theme="0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medium">
        <color theme="4" tint="0.5999938962981048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7"/>
      </bottom>
      <diagonal/>
    </border>
    <border>
      <left style="thin">
        <color theme="7"/>
      </left>
      <right style="thin">
        <color theme="0"/>
      </right>
      <top style="thin">
        <color theme="7"/>
      </top>
      <bottom style="thin">
        <color theme="0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theme="0"/>
      </right>
      <top style="thin">
        <color theme="0"/>
      </top>
      <bottom style="thin">
        <color theme="7"/>
      </bottom>
      <diagonal/>
    </border>
    <border>
      <left style="thin">
        <color theme="6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6"/>
      </left>
      <right style="thin">
        <color theme="0"/>
      </right>
      <top/>
      <bottom style="thin">
        <color theme="6"/>
      </bottom>
      <diagonal/>
    </border>
    <border>
      <left style="thin">
        <color theme="0"/>
      </left>
      <right style="thin">
        <color theme="6"/>
      </right>
      <top/>
      <bottom style="thin">
        <color theme="0"/>
      </bottom>
      <diagonal/>
    </border>
    <border>
      <left style="thin">
        <color theme="0"/>
      </left>
      <right style="thin">
        <color theme="6"/>
      </right>
      <top style="thin">
        <color theme="0"/>
      </top>
      <bottom style="thin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6"/>
      </bottom>
      <diagonal/>
    </border>
    <border>
      <left style="thin">
        <color theme="0"/>
      </left>
      <right style="thin">
        <color theme="6"/>
      </right>
      <top style="thin">
        <color theme="0"/>
      </top>
      <bottom style="thin">
        <color theme="0"/>
      </bottom>
      <diagonal/>
    </border>
    <border>
      <left/>
      <right style="thin">
        <color theme="6"/>
      </right>
      <top/>
      <bottom style="thin">
        <color theme="0"/>
      </bottom>
      <diagonal/>
    </border>
    <border>
      <left/>
      <right style="thin">
        <color theme="6"/>
      </right>
      <top style="thin">
        <color theme="0"/>
      </top>
      <bottom style="thin">
        <color theme="6"/>
      </bottom>
      <diagonal/>
    </border>
    <border>
      <left style="thin">
        <color theme="7"/>
      </left>
      <right style="thin">
        <color theme="0"/>
      </right>
      <top style="thin">
        <color theme="0"/>
      </top>
      <bottom/>
      <diagonal/>
    </border>
    <border>
      <left/>
      <right style="thin">
        <color theme="7"/>
      </right>
      <top style="thin">
        <color theme="0"/>
      </top>
      <bottom style="thin">
        <color theme="7"/>
      </bottom>
      <diagonal/>
    </border>
    <border>
      <left style="thin">
        <color theme="7"/>
      </left>
      <right style="thin">
        <color theme="0"/>
      </right>
      <top/>
      <bottom style="thin">
        <color theme="7"/>
      </bottom>
      <diagonal/>
    </border>
    <border>
      <left style="thin">
        <color theme="0"/>
      </left>
      <right style="thin">
        <color theme="7"/>
      </right>
      <top style="thin">
        <color theme="0"/>
      </top>
      <bottom style="thin">
        <color theme="7"/>
      </bottom>
      <diagonal/>
    </border>
  </borders>
  <cellStyleXfs count="4">
    <xf numFmtId="0" fontId="0" fillId="0" borderId="0"/>
    <xf numFmtId="0" fontId="4" fillId="0" borderId="2" applyNumberFormat="0" applyFill="0" applyAlignment="0" applyProtection="0"/>
    <xf numFmtId="0" fontId="6" fillId="5" borderId="0" applyNumberFormat="0" applyBorder="0" applyAlignment="0" applyProtection="0"/>
    <xf numFmtId="0" fontId="3" fillId="6" borderId="0" applyNumberFormat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right"/>
    </xf>
    <xf numFmtId="0" fontId="5" fillId="5" borderId="3" xfId="2" applyFont="1" applyBorder="1"/>
    <xf numFmtId="0" fontId="3" fillId="6" borderId="4" xfId="3" applyBorder="1"/>
    <xf numFmtId="0" fontId="5" fillId="5" borderId="5" xfId="2" applyFont="1" applyBorder="1"/>
    <xf numFmtId="0" fontId="0" fillId="0" borderId="6" xfId="0" applyBorder="1"/>
    <xf numFmtId="0" fontId="3" fillId="6" borderId="6" xfId="3" applyBorder="1"/>
    <xf numFmtId="0" fontId="4" fillId="0" borderId="9" xfId="1" applyBorder="1"/>
    <xf numFmtId="0" fontId="4" fillId="0" borderId="10" xfId="1" applyBorder="1"/>
    <xf numFmtId="0" fontId="5" fillId="7" borderId="3" xfId="2" applyFont="1" applyFill="1" applyBorder="1"/>
    <xf numFmtId="0" fontId="5" fillId="7" borderId="5" xfId="2" applyFont="1" applyFill="1" applyBorder="1"/>
    <xf numFmtId="0" fontId="5" fillId="7" borderId="7" xfId="2" applyFont="1" applyFill="1" applyBorder="1"/>
    <xf numFmtId="0" fontId="3" fillId="8" borderId="4" xfId="3" applyFill="1" applyBorder="1"/>
    <xf numFmtId="0" fontId="3" fillId="8" borderId="6" xfId="3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4" fillId="0" borderId="11" xfId="1" applyBorder="1"/>
    <xf numFmtId="0" fontId="4" fillId="0" borderId="12" xfId="1" applyBorder="1"/>
    <xf numFmtId="0" fontId="5" fillId="10" borderId="13" xfId="2" applyFont="1" applyFill="1" applyBorder="1"/>
    <xf numFmtId="0" fontId="3" fillId="11" borderId="14" xfId="3" applyFill="1" applyBorder="1"/>
    <xf numFmtId="0" fontId="5" fillId="10" borderId="15" xfId="2" applyFont="1" applyFill="1" applyBorder="1"/>
    <xf numFmtId="0" fontId="0" fillId="0" borderId="16" xfId="0" applyBorder="1"/>
    <xf numFmtId="0" fontId="3" fillId="11" borderId="16" xfId="3" applyFill="1" applyBorder="1"/>
    <xf numFmtId="0" fontId="5" fillId="10" borderId="17" xfId="2" applyFont="1" applyFill="1" applyBorder="1"/>
    <xf numFmtId="0" fontId="5" fillId="12" borderId="13" xfId="2" applyFont="1" applyFill="1" applyBorder="1"/>
    <xf numFmtId="0" fontId="5" fillId="12" borderId="15" xfId="2" applyFont="1" applyFill="1" applyBorder="1"/>
    <xf numFmtId="0" fontId="3" fillId="13" borderId="14" xfId="3" applyFill="1" applyBorder="1"/>
    <xf numFmtId="0" fontId="3" fillId="13" borderId="16" xfId="3" applyFill="1" applyBorder="1"/>
    <xf numFmtId="0" fontId="5" fillId="5" borderId="18" xfId="2" applyFont="1" applyBorder="1"/>
    <xf numFmtId="0" fontId="0" fillId="0" borderId="19" xfId="0" applyBorder="1"/>
    <xf numFmtId="0" fontId="5" fillId="5" borderId="20" xfId="2" applyFont="1" applyBorder="1"/>
    <xf numFmtId="0" fontId="3" fillId="6" borderId="21" xfId="3" applyBorder="1"/>
    <xf numFmtId="0" fontId="0" fillId="0" borderId="22" xfId="0" applyBorder="1"/>
    <xf numFmtId="0" fontId="3" fillId="0" borderId="8" xfId="3" applyFill="1" applyBorder="1"/>
    <xf numFmtId="0" fontId="5" fillId="5" borderId="23" xfId="2" applyFont="1" applyBorder="1"/>
    <xf numFmtId="0" fontId="3" fillId="6" borderId="24" xfId="3" applyBorder="1"/>
    <xf numFmtId="0" fontId="3" fillId="14" borderId="8" xfId="3" applyFill="1" applyBorder="1"/>
    <xf numFmtId="0" fontId="5" fillId="7" borderId="20" xfId="2" applyFont="1" applyFill="1" applyBorder="1"/>
    <xf numFmtId="0" fontId="3" fillId="8" borderId="21" xfId="3" applyFill="1" applyBorder="1"/>
    <xf numFmtId="0" fontId="3" fillId="8" borderId="25" xfId="3" applyFill="1" applyBorder="1"/>
    <xf numFmtId="0" fontId="5" fillId="7" borderId="18" xfId="2" applyFont="1" applyFill="1" applyBorder="1"/>
    <xf numFmtId="0" fontId="3" fillId="14" borderId="26" xfId="3" applyFill="1" applyBorder="1"/>
    <xf numFmtId="0" fontId="5" fillId="10" borderId="27" xfId="2" applyFont="1" applyFill="1" applyBorder="1"/>
    <xf numFmtId="0" fontId="3" fillId="14" borderId="28" xfId="3" applyFill="1" applyBorder="1"/>
    <xf numFmtId="0" fontId="5" fillId="12" borderId="29" xfId="2" applyFont="1" applyFill="1" applyBorder="1"/>
    <xf numFmtId="0" fontId="3" fillId="14" borderId="30" xfId="3" applyFill="1" applyBorder="1"/>
    <xf numFmtId="0" fontId="1" fillId="0" borderId="1" xfId="0" applyFont="1" applyFill="1" applyBorder="1" applyAlignment="1">
      <alignment horizontal="center"/>
    </xf>
  </cellXfs>
  <cellStyles count="4">
    <cellStyle name="20% - Accent6" xfId="3" builtinId="50"/>
    <cellStyle name="Accent6" xfId="2" builtinId="49"/>
    <cellStyle name="Heading 2" xfId="1" builtinId="17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67FFB-0D3C-4E68-803C-9FC44044FC50}" name="Table2" displayName="Table2" ref="D1:G9" totalsRowShown="0">
  <autoFilter ref="D1:G9" xr:uid="{2DF67FFB-0D3C-4E68-803C-9FC44044FC50}"/>
  <tableColumns count="4">
    <tableColumn id="1" xr3:uid="{C74E4A3B-124B-4395-B935-5CB4BEFEA7B6}" name="Sieve Number"/>
    <tableColumn id="2" xr3:uid="{0D34A14B-0E53-42B4-B987-1BFA81703214}" name="Mesh Size (mm)"/>
    <tableColumn id="3" xr3:uid="{2E72448B-E6BF-4B3A-B180-B3F37AFF5251}" name="Cumulative Weight (g)"/>
    <tableColumn id="4" xr3:uid="{DF5DB392-1636-45AD-B6FE-161750AC4900}" name="Cumuluative Percent (%)" dataDxfId="10">
      <calculatedColumnFormula>Table2[[#This Row],[Cumulative Weight (g)]]/$F$8*100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CE105-CA43-4E9D-91BC-3F1C93179461}" name="Table26912" displayName="Table26912" ref="D1:G8" totalsRowShown="0">
  <autoFilter ref="D1:G8" xr:uid="{EB1CE105-CA43-4E9D-91BC-3F1C93179461}"/>
  <tableColumns count="4">
    <tableColumn id="1" xr3:uid="{82B33B6F-A55E-453D-B432-9F211A87B246}" name="Sieve Number"/>
    <tableColumn id="2" xr3:uid="{1B20A0CF-46C0-4E9A-839F-209ACFECE41C}" name="Mesh Size (mm)"/>
    <tableColumn id="3" xr3:uid="{1F5ED79B-4CFC-4141-B270-C52D69B52C5C}" name="Cumulative Weight (g)"/>
    <tableColumn id="4" xr3:uid="{3C5A1780-8178-41B2-8637-222D71A474E0}" name="Cumuluative Percent (%)" dataDxfId="1">
      <calculatedColumnFormula>Table26912[[#This Row],[Cumulative Weight (g)]]/$F$8*100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174B17-E18D-4EBB-A911-E32D3AB7ABE4}" name="Table2691213" displayName="Table2691213" ref="D1:G8" totalsRowShown="0">
  <autoFilter ref="D1:G8" xr:uid="{0A174B17-E18D-4EBB-A911-E32D3AB7ABE4}"/>
  <tableColumns count="4">
    <tableColumn id="1" xr3:uid="{CE9C254D-CB65-4055-8104-5FEDF9FD4D51}" name="Sieve Number"/>
    <tableColumn id="2" xr3:uid="{2C28DC43-7E9D-431A-BA66-874F44850D6F}" name="Mesh Size (mm)"/>
    <tableColumn id="3" xr3:uid="{DEFEBA5D-D431-4DEC-AFDE-1981A7F6C08E}" name="Cumulative Weight (g)"/>
    <tableColumn id="4" xr3:uid="{644F4A14-90F8-4F5F-97F9-D64D04C05489}" name="Cumuluative Percent (%)" dataDxfId="0">
      <calculatedColumnFormula>Table2691213[[#This Row],[Cumulative Weight (g)]]/$F$8*100</calculatedColumn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E68213-4936-40D5-B76C-299E739FCD42}" name="Table2691214" displayName="Table2691214" ref="D1:G8" totalsRowShown="0">
  <autoFilter ref="D1:G8" xr:uid="{B0E68213-4936-40D5-B76C-299E739FCD42}"/>
  <tableColumns count="4">
    <tableColumn id="1" xr3:uid="{B62F62AA-FC1C-47C1-8876-1859CA5375F4}" name="Sieve Number"/>
    <tableColumn id="2" xr3:uid="{49F60D40-2825-434C-9508-05656251D995}" name="Mesh Size (mm)"/>
    <tableColumn id="3" xr3:uid="{F92D5C8A-6CAE-4C4A-83F0-8A09565AF80A}" name="Cumulative Weight (g)"/>
    <tableColumn id="4" xr3:uid="{816E7579-BA04-4803-9A5F-4F7380C331EC}" name="Cumuluative Percent (%)">
      <calculatedColumnFormula>Table2691214[[#This Row],[Cumulative Weight (g)]]/$F$8*100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88C679-547F-453E-B0A4-E5D083083896}" name="Table24" displayName="Table24" ref="D1:G8" totalsRowShown="0">
  <autoFilter ref="D1:G8" xr:uid="{6A88C679-547F-453E-B0A4-E5D083083896}"/>
  <tableColumns count="4">
    <tableColumn id="1" xr3:uid="{D7CCFB5F-860B-4F40-8DC6-6071CEE17875}" name="Sieve Number"/>
    <tableColumn id="2" xr3:uid="{E063EDA7-DCB9-4F84-986E-ECA784F18AA9}" name="Mesh Size (mm)"/>
    <tableColumn id="3" xr3:uid="{9C86FF46-CA67-47B2-9B9D-FBB10FB436E6}" name="Cumulative Weight (g)"/>
    <tableColumn id="4" xr3:uid="{2A1C5B39-5707-4A53-B12D-11E5E2D3459A}" name="Cumuluative Percent (%)" dataDxfId="9">
      <calculatedColumnFormula>Table24[[#This Row],[Cumulative Weight (g)]]/$F$8*100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51252-F968-4740-82D2-CF769532CCFC}" name="Table245" displayName="Table245" ref="D1:G8" totalsRowShown="0">
  <autoFilter ref="D1:G8" xr:uid="{BC851252-F968-4740-82D2-CF769532CCFC}"/>
  <tableColumns count="4">
    <tableColumn id="1" xr3:uid="{88EFD7A8-4419-4AE1-AFC4-F31C358DDBE7}" name="Sieve Number"/>
    <tableColumn id="2" xr3:uid="{78189CF6-B3FE-45FC-9436-BC8C9F2070AC}" name="Mesh Size (mm)"/>
    <tableColumn id="3" xr3:uid="{B1ECE318-8E1A-4651-8FC8-352ABEB5ED23}" name="Cumulative Weight (g)"/>
    <tableColumn id="4" xr3:uid="{9385ECDD-8279-456D-B810-875DBA190D11}" name="Cumuluative Percent (%)" dataDxfId="8">
      <calculatedColumnFormula>Table245[[#This Row],[Cumulative Weight (g)]]/$F$8*100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0A5083-E889-40BD-A7DB-9263BD76BD69}" name="Table26" displayName="Table26" ref="D1:G8" totalsRowShown="0">
  <autoFilter ref="D1:G8" xr:uid="{C70A5083-E889-40BD-A7DB-9263BD76BD69}"/>
  <tableColumns count="4">
    <tableColumn id="1" xr3:uid="{790CE3B7-DB9A-4006-A82A-27B09820EBAC}" name="Sieve Number"/>
    <tableColumn id="2" xr3:uid="{E783F1D9-681F-4736-9CFD-7502EE4311A1}" name="Mesh Size (mm)"/>
    <tableColumn id="3" xr3:uid="{B009BD90-8975-4B21-8FC8-1365B347A45D}" name="Cumulative Weight (g)"/>
    <tableColumn id="4" xr3:uid="{AD4F140D-9345-458E-B006-3C4AB194917E}" name="Cumuluative Percent (%)" dataDxfId="7">
      <calculatedColumnFormula>Table26[[#This Row],[Cumulative Weight (g)]]/$F$8*100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AE00C0-097A-44A4-B257-67103386242E}" name="Table267" displayName="Table267" ref="D1:G8" totalsRowShown="0">
  <autoFilter ref="D1:G8" xr:uid="{CDAE00C0-097A-44A4-B257-67103386242E}"/>
  <tableColumns count="4">
    <tableColumn id="1" xr3:uid="{F4D10E0C-433F-49F6-BE1E-9269470DD7A3}" name="Sieve Number"/>
    <tableColumn id="2" xr3:uid="{AB771F9B-BDA0-4D71-9B47-5B15E827CC0F}" name="Mesh Size (mm)"/>
    <tableColumn id="3" xr3:uid="{1A9BEFCB-9E13-40EA-921D-07618FC6DD39}" name="Cumulative Weight (g)"/>
    <tableColumn id="4" xr3:uid="{B51D7EC4-D676-436D-8AD3-2814195C49F5}" name="Cumuluative Percent (%)" dataDxfId="6">
      <calculatedColumnFormula>Table267[[#This Row],[Cumulative Weight (g)]]/$F$8*100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ED454D-6D60-4931-BBCF-149CB92C6352}" name="Table2678" displayName="Table2678" ref="D1:G8" totalsRowShown="0">
  <autoFilter ref="D1:G8" xr:uid="{3DED454D-6D60-4931-BBCF-149CB92C6352}"/>
  <tableColumns count="4">
    <tableColumn id="1" xr3:uid="{FCE04267-D807-42BD-AC6A-4D06E73734E5}" name="Sieve Number"/>
    <tableColumn id="2" xr3:uid="{7A70B27A-FC9D-4C89-9A0E-5509B2D8E8D5}" name="Mesh Size (mm)"/>
    <tableColumn id="3" xr3:uid="{131E4744-0BEA-4B1A-8323-13D2D6BB3AD5}" name="Cumulative Weight (g)"/>
    <tableColumn id="4" xr3:uid="{304C242F-1D6F-4430-9326-BB3BE49C2E37}" name="Cumuluative Percent (%)" dataDxfId="5">
      <calculatedColumnFormula>Table2678[[#This Row],[Cumulative Weight (g)]]/$F$8*100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A437C7-3236-4FC1-9A6E-3A2B4AD0BF00}" name="Table269" displayName="Table269" ref="D1:G8" totalsRowShown="0">
  <autoFilter ref="D1:G8" xr:uid="{2BA437C7-3236-4FC1-9A6E-3A2B4AD0BF00}"/>
  <tableColumns count="4">
    <tableColumn id="1" xr3:uid="{47E66911-5D80-4B4C-A81F-BABDCA5E554B}" name="Sieve Number"/>
    <tableColumn id="2" xr3:uid="{03C990BD-3E9E-4F48-83BA-556159612D9F}" name="Mesh Size (mm)"/>
    <tableColumn id="3" xr3:uid="{9DA59E57-37B6-4280-A970-3A8753F587D9}" name="Cumulative Weight (g)"/>
    <tableColumn id="4" xr3:uid="{10937D70-A039-4C1E-B7D4-3FFC933FBA40}" name="Cumuluative Percent (%)" dataDxfId="4">
      <calculatedColumnFormula>Table269[[#This Row],[Cumulative Weight (g)]]/$F$8*100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1953C1-05E9-4F1C-BEAB-E8DB0AD61113}" name="Table26910" displayName="Table26910" ref="D1:G8" totalsRowShown="0">
  <autoFilter ref="D1:G8" xr:uid="{B41953C1-05E9-4F1C-BEAB-E8DB0AD61113}"/>
  <tableColumns count="4">
    <tableColumn id="1" xr3:uid="{18D0963F-EA56-4839-8EB4-01DEBCAFDE9D}" name="Sieve Number"/>
    <tableColumn id="2" xr3:uid="{C60EE226-146C-42F3-A5D4-B5847AB56A01}" name="Mesh Size (mm)"/>
    <tableColumn id="3" xr3:uid="{5D914E36-F5E2-42CD-BE66-A04BCFE3FE1F}" name="Cumulative Weight (g)"/>
    <tableColumn id="4" xr3:uid="{64872007-D751-49E1-9A7B-A82C25D67655}" name="Cumuluative Percent (%)" dataDxfId="3">
      <calculatedColumnFormula>Table26910[[#This Row],[Cumulative Weight (g)]]/$F$8*100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EBD0C9-42E7-4EC3-85A6-906F5195BB09}" name="Table2691011" displayName="Table2691011" ref="D1:G8" totalsRowShown="0">
  <autoFilter ref="D1:G8" xr:uid="{23EBD0C9-42E7-4EC3-85A6-906F5195BB09}"/>
  <tableColumns count="4">
    <tableColumn id="1" xr3:uid="{8EBB3390-2687-4333-90D4-45682FA1E921}" name="Sieve Number"/>
    <tableColumn id="2" xr3:uid="{72357EA4-87C7-404E-8248-BD45B19732B1}" name="Mesh Size (mm)"/>
    <tableColumn id="3" xr3:uid="{E750CA83-0C8F-4538-8443-EE65D3D51C39}" name="Cumulative Weight (g)"/>
    <tableColumn id="4" xr3:uid="{9A726DFC-86F1-4826-9775-94F444228C69}" name="Cumuluative Percent (%)" dataDxfId="2">
      <calculatedColumnFormula>Table2691011[[#This Row],[Cumulative Weight (g)]]/$F$8*100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2EAF-DDAC-4EDA-8DB1-4117A249C55C}">
  <sheetPr>
    <tabColor theme="0"/>
  </sheetPr>
  <dimension ref="C3:G15"/>
  <sheetViews>
    <sheetView tabSelected="1" workbookViewId="0">
      <selection activeCell="H11" sqref="H11"/>
    </sheetView>
  </sheetViews>
  <sheetFormatPr defaultRowHeight="14.4" x14ac:dyDescent="0.3"/>
  <cols>
    <col min="3" max="3" width="10.33203125" customWidth="1"/>
    <col min="4" max="4" width="17.44140625" customWidth="1"/>
    <col min="5" max="5" width="15.109375" customWidth="1"/>
    <col min="6" max="6" width="14.5546875" customWidth="1"/>
    <col min="7" max="7" width="54.33203125" bestFit="1" customWidth="1"/>
  </cols>
  <sheetData>
    <row r="3" spans="3:7" x14ac:dyDescent="0.3">
      <c r="C3" s="1" t="s">
        <v>0</v>
      </c>
      <c r="D3" s="1" t="s">
        <v>1</v>
      </c>
      <c r="E3" s="1" t="s">
        <v>2</v>
      </c>
      <c r="F3" s="1" t="s">
        <v>3</v>
      </c>
      <c r="G3" s="53" t="s">
        <v>39</v>
      </c>
    </row>
    <row r="4" spans="3:7" x14ac:dyDescent="0.3">
      <c r="C4" s="2" t="s">
        <v>4</v>
      </c>
      <c r="D4" s="2" t="s">
        <v>5</v>
      </c>
      <c r="E4" s="3">
        <v>324.39999999999998</v>
      </c>
      <c r="F4" s="3">
        <v>324.38</v>
      </c>
    </row>
    <row r="5" spans="3:7" x14ac:dyDescent="0.3">
      <c r="C5" s="2" t="s">
        <v>4</v>
      </c>
      <c r="D5" s="2" t="s">
        <v>6</v>
      </c>
      <c r="E5" s="3">
        <v>272</v>
      </c>
      <c r="F5" s="3">
        <v>268.98</v>
      </c>
    </row>
    <row r="6" spans="3:7" x14ac:dyDescent="0.3">
      <c r="C6" s="2" t="s">
        <v>4</v>
      </c>
      <c r="D6" s="2" t="s">
        <v>7</v>
      </c>
      <c r="E6" s="3">
        <v>342.1</v>
      </c>
      <c r="F6" s="3">
        <v>284.22000000000003</v>
      </c>
    </row>
    <row r="7" spans="3:7" x14ac:dyDescent="0.3">
      <c r="C7" s="4" t="s">
        <v>8</v>
      </c>
      <c r="D7" s="4" t="s">
        <v>5</v>
      </c>
      <c r="E7" s="5">
        <v>375.7</v>
      </c>
      <c r="F7" s="5">
        <v>374.11</v>
      </c>
    </row>
    <row r="8" spans="3:7" x14ac:dyDescent="0.3">
      <c r="C8" s="4" t="s">
        <v>8</v>
      </c>
      <c r="D8" s="4" t="s">
        <v>6</v>
      </c>
      <c r="E8" s="5">
        <v>324.3</v>
      </c>
      <c r="F8" s="5">
        <v>322.66000000000003</v>
      </c>
    </row>
    <row r="9" spans="3:7" x14ac:dyDescent="0.3">
      <c r="C9" s="4" t="s">
        <v>8</v>
      </c>
      <c r="D9" s="4" t="s">
        <v>7</v>
      </c>
      <c r="E9" s="5">
        <v>344</v>
      </c>
      <c r="F9" s="5">
        <v>282.85000000000002</v>
      </c>
    </row>
    <row r="10" spans="3:7" x14ac:dyDescent="0.3">
      <c r="C10" s="6" t="s">
        <v>9</v>
      </c>
      <c r="D10" s="6" t="s">
        <v>5</v>
      </c>
      <c r="E10" s="7">
        <v>230.4</v>
      </c>
      <c r="F10" s="7">
        <v>227.24</v>
      </c>
      <c r="G10" t="s">
        <v>40</v>
      </c>
    </row>
    <row r="11" spans="3:7" x14ac:dyDescent="0.3">
      <c r="C11" s="6" t="s">
        <v>9</v>
      </c>
      <c r="D11" s="6" t="s">
        <v>6</v>
      </c>
      <c r="E11" s="7">
        <v>262.89999999999998</v>
      </c>
      <c r="F11" s="7">
        <v>258.79000000000002</v>
      </c>
    </row>
    <row r="12" spans="3:7" x14ac:dyDescent="0.3">
      <c r="C12" s="6" t="s">
        <v>9</v>
      </c>
      <c r="D12" s="6" t="s">
        <v>7</v>
      </c>
      <c r="E12" s="7">
        <v>347.8</v>
      </c>
      <c r="F12" s="7">
        <v>277.18</v>
      </c>
    </row>
    <row r="13" spans="3:7" x14ac:dyDescent="0.3">
      <c r="C13" s="21" t="s">
        <v>10</v>
      </c>
      <c r="D13" s="21" t="s">
        <v>5</v>
      </c>
      <c r="E13" s="22">
        <v>295.8</v>
      </c>
      <c r="F13" s="22">
        <v>295.55</v>
      </c>
    </row>
    <row r="14" spans="3:7" x14ac:dyDescent="0.3">
      <c r="C14" s="21" t="s">
        <v>10</v>
      </c>
      <c r="D14" s="21" t="s">
        <v>6</v>
      </c>
      <c r="E14" s="22">
        <v>373.2</v>
      </c>
      <c r="F14" s="22">
        <v>371.36</v>
      </c>
    </row>
    <row r="15" spans="3:7" x14ac:dyDescent="0.3">
      <c r="C15" s="21" t="s">
        <v>10</v>
      </c>
      <c r="D15" s="21" t="s">
        <v>7</v>
      </c>
      <c r="E15" s="22">
        <v>370.3</v>
      </c>
      <c r="F15" s="22">
        <v>309.23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143F-BC32-4822-8022-E29919DB677F}">
  <sheetPr>
    <tabColor theme="7" tint="0.79998168889431442"/>
  </sheetPr>
  <dimension ref="A1:G8"/>
  <sheetViews>
    <sheetView workbookViewId="0">
      <selection activeCell="B10" sqref="B10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4" t="s">
        <v>35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3.8</v>
      </c>
      <c r="G2">
        <f>Table2691011[[#This Row],[Cumulative Weight (g)]]/$F$8*100</f>
        <v>1.3893967093235831</v>
      </c>
    </row>
    <row r="3" spans="1:7" x14ac:dyDescent="0.3">
      <c r="A3" s="25" t="s">
        <v>26</v>
      </c>
      <c r="B3" s="26">
        <v>347.8</v>
      </c>
      <c r="D3" t="s">
        <v>19</v>
      </c>
      <c r="E3">
        <v>1</v>
      </c>
      <c r="F3">
        <v>11.63</v>
      </c>
      <c r="G3">
        <f>Table2691011[[#This Row],[Cumulative Weight (g)]]/$F$8*100</f>
        <v>4.2522851919561244</v>
      </c>
    </row>
    <row r="4" spans="1:7" x14ac:dyDescent="0.3">
      <c r="A4" s="27" t="s">
        <v>27</v>
      </c>
      <c r="B4" s="28">
        <v>277.18</v>
      </c>
      <c r="D4" t="s">
        <v>20</v>
      </c>
      <c r="E4">
        <v>0.5</v>
      </c>
      <c r="F4">
        <v>39.11</v>
      </c>
      <c r="G4">
        <f>Table2691011[[#This Row],[Cumulative Weight (g)]]/$F$8*100</f>
        <v>14.29981718464351</v>
      </c>
    </row>
    <row r="5" spans="1:7" x14ac:dyDescent="0.3">
      <c r="A5" s="27" t="s">
        <v>23</v>
      </c>
      <c r="B5" s="29">
        <f>B3-B4</f>
        <v>70.62</v>
      </c>
      <c r="D5" t="s">
        <v>21</v>
      </c>
      <c r="E5">
        <v>0.25</v>
      </c>
      <c r="F5">
        <v>151.41999999999999</v>
      </c>
      <c r="G5">
        <f>Table2691011[[#This Row],[Cumulative Weight (g)]]/$F$8*100</f>
        <v>55.363802559414985</v>
      </c>
    </row>
    <row r="6" spans="1:7" x14ac:dyDescent="0.3">
      <c r="A6" s="27" t="s">
        <v>24</v>
      </c>
      <c r="B6" s="28">
        <f>((B4-B7)/B3)*100</f>
        <v>1.0580793559516983</v>
      </c>
      <c r="D6" t="s">
        <v>22</v>
      </c>
      <c r="E6">
        <v>0.125</v>
      </c>
      <c r="F6">
        <v>271.86</v>
      </c>
      <c r="G6">
        <f>Table2691011[[#This Row],[Cumulative Weight (g)]]/$F$8*100</f>
        <v>99.400365630712983</v>
      </c>
    </row>
    <row r="7" spans="1:7" x14ac:dyDescent="0.3">
      <c r="A7" s="49" t="s">
        <v>25</v>
      </c>
      <c r="B7" s="29">
        <f>F8</f>
        <v>273.5</v>
      </c>
      <c r="D7" t="s">
        <v>37</v>
      </c>
      <c r="E7">
        <v>6.3E-2</v>
      </c>
      <c r="F7">
        <v>273.47000000000003</v>
      </c>
      <c r="G7">
        <f>Table2691011[[#This Row],[Cumulative Weight (g)]]/$F$8*100</f>
        <v>99.989031078610608</v>
      </c>
    </row>
    <row r="8" spans="1:7" x14ac:dyDescent="0.3">
      <c r="A8" s="30" t="s">
        <v>38</v>
      </c>
      <c r="B8" s="50">
        <f>B3-B4</f>
        <v>70.62</v>
      </c>
      <c r="D8" t="s">
        <v>17</v>
      </c>
      <c r="E8" s="8" t="s">
        <v>18</v>
      </c>
      <c r="F8">
        <v>273.5</v>
      </c>
      <c r="G8">
        <f>Table2691011[[#This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D5B4-980D-47C0-9AFC-BF51CB75DA38}">
  <sheetPr>
    <tabColor theme="5" tint="0.59999389629810485"/>
  </sheetPr>
  <dimension ref="A1:G8"/>
  <sheetViews>
    <sheetView workbookViewId="0">
      <selection activeCell="E13" sqref="E13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3" t="s">
        <v>32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0.05</v>
      </c>
      <c r="G2">
        <f>Table26912[[#This Row],[Cumulative Weight (g)]]/$F$8*100</f>
        <v>1.6996974538532141E-2</v>
      </c>
    </row>
    <row r="3" spans="1:7" x14ac:dyDescent="0.3">
      <c r="A3" s="31" t="s">
        <v>26</v>
      </c>
      <c r="B3" s="33">
        <v>295.8</v>
      </c>
      <c r="D3" t="s">
        <v>19</v>
      </c>
      <c r="E3">
        <v>1</v>
      </c>
      <c r="F3">
        <v>1.54</v>
      </c>
      <c r="G3">
        <f>Table26912[[#This Row],[Cumulative Weight (g)]]/$F$8*100</f>
        <v>0.52350681578678993</v>
      </c>
    </row>
    <row r="4" spans="1:7" x14ac:dyDescent="0.3">
      <c r="A4" s="32" t="s">
        <v>27</v>
      </c>
      <c r="B4" s="28">
        <v>295.55</v>
      </c>
      <c r="D4" t="s">
        <v>20</v>
      </c>
      <c r="E4">
        <v>0.5</v>
      </c>
      <c r="F4">
        <v>35.659999999999997</v>
      </c>
      <c r="G4">
        <f>Table26912[[#This Row],[Cumulative Weight (g)]]/$F$8*100</f>
        <v>12.122242240881121</v>
      </c>
    </row>
    <row r="5" spans="1:7" x14ac:dyDescent="0.3">
      <c r="A5" s="32" t="s">
        <v>23</v>
      </c>
      <c r="B5" s="34">
        <f>B3-B4</f>
        <v>0.25</v>
      </c>
      <c r="D5" t="s">
        <v>21</v>
      </c>
      <c r="E5">
        <v>0.25</v>
      </c>
      <c r="F5">
        <v>233.5</v>
      </c>
      <c r="G5">
        <f>Table26912[[#This Row],[Cumulative Weight (g)]]/$F$8*100</f>
        <v>79.375871094945097</v>
      </c>
    </row>
    <row r="6" spans="1:7" x14ac:dyDescent="0.3">
      <c r="A6" s="32" t="s">
        <v>24</v>
      </c>
      <c r="B6" s="28">
        <f>((B4-B7)/B3)*100</f>
        <v>0.46653144016227022</v>
      </c>
      <c r="D6" t="s">
        <v>22</v>
      </c>
      <c r="E6">
        <v>0.125</v>
      </c>
      <c r="F6">
        <v>293.55</v>
      </c>
      <c r="G6">
        <f>Table26912[[#This Row],[Cumulative Weight (g)]]/$F$8*100</f>
        <v>99.789237515722192</v>
      </c>
    </row>
    <row r="7" spans="1:7" x14ac:dyDescent="0.3">
      <c r="A7" s="32" t="s">
        <v>25</v>
      </c>
      <c r="B7" s="34">
        <f>F8</f>
        <v>294.17</v>
      </c>
      <c r="D7" t="s">
        <v>37</v>
      </c>
      <c r="E7">
        <v>6.3E-2</v>
      </c>
      <c r="F7">
        <v>294.14</v>
      </c>
      <c r="G7">
        <f>Table26912[[#This Row],[Cumulative Weight (g)]]/$F$8*100</f>
        <v>99.989801815276863</v>
      </c>
    </row>
    <row r="8" spans="1:7" x14ac:dyDescent="0.3">
      <c r="A8" s="51" t="s">
        <v>38</v>
      </c>
      <c r="B8" s="52">
        <f>B3-B4</f>
        <v>0.25</v>
      </c>
      <c r="D8" t="s">
        <v>17</v>
      </c>
      <c r="E8" s="8" t="s">
        <v>18</v>
      </c>
      <c r="F8">
        <v>294.17</v>
      </c>
      <c r="G8">
        <f>Table26912[[#This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D4E3-CB43-4692-A996-F227308B7185}">
  <sheetPr>
    <tabColor theme="5" tint="0.59999389629810485"/>
  </sheetPr>
  <dimension ref="A1:G8"/>
  <sheetViews>
    <sheetView workbookViewId="0">
      <selection activeCell="B8" sqref="B8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3" t="s">
        <v>32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0.15</v>
      </c>
      <c r="G2">
        <f>Table2691213[[#This Row],[Cumulative Weight (g)]]/$F$8*100</f>
        <v>4.0518638573743923E-2</v>
      </c>
    </row>
    <row r="3" spans="1:7" x14ac:dyDescent="0.3">
      <c r="A3" s="31" t="s">
        <v>26</v>
      </c>
      <c r="B3" s="33">
        <v>373.2</v>
      </c>
      <c r="D3" t="s">
        <v>19</v>
      </c>
      <c r="E3">
        <v>1</v>
      </c>
      <c r="F3">
        <v>0.96</v>
      </c>
      <c r="G3">
        <f>Table2691213[[#This Row],[Cumulative Weight (g)]]/$F$8*100</f>
        <v>0.2593192868719611</v>
      </c>
    </row>
    <row r="4" spans="1:7" x14ac:dyDescent="0.3">
      <c r="A4" s="32" t="s">
        <v>27</v>
      </c>
      <c r="B4" s="28">
        <v>371.36</v>
      </c>
      <c r="D4" t="s">
        <v>20</v>
      </c>
      <c r="E4">
        <v>0.5</v>
      </c>
      <c r="F4">
        <v>69.180000000000007</v>
      </c>
      <c r="G4">
        <f>Table2691213[[#This Row],[Cumulative Weight (g)]]/$F$8*100</f>
        <v>18.687196110210699</v>
      </c>
    </row>
    <row r="5" spans="1:7" x14ac:dyDescent="0.3">
      <c r="A5" s="32" t="s">
        <v>23</v>
      </c>
      <c r="B5" s="34">
        <f>B3-B4</f>
        <v>1.839999999999975</v>
      </c>
      <c r="D5" t="s">
        <v>21</v>
      </c>
      <c r="E5">
        <v>0.25</v>
      </c>
      <c r="F5">
        <v>324.58</v>
      </c>
      <c r="G5">
        <f>Table2691213[[#This Row],[Cumulative Weight (g)]]/$F$8*100</f>
        <v>87.676931388438689</v>
      </c>
    </row>
    <row r="6" spans="1:7" x14ac:dyDescent="0.3">
      <c r="A6" s="32" t="s">
        <v>24</v>
      </c>
      <c r="B6" s="28">
        <f>((B4-B7)/B3)*100</f>
        <v>0.31082529474813103</v>
      </c>
      <c r="D6" t="s">
        <v>22</v>
      </c>
      <c r="E6">
        <v>0.125</v>
      </c>
      <c r="F6">
        <v>369.44</v>
      </c>
      <c r="G6">
        <f>Table2691213[[#This Row],[Cumulative Weight (g)]]/$F$8*100</f>
        <v>99.794705564559706</v>
      </c>
    </row>
    <row r="7" spans="1:7" x14ac:dyDescent="0.3">
      <c r="A7" s="32" t="s">
        <v>25</v>
      </c>
      <c r="B7" s="34">
        <f>F8</f>
        <v>370.2</v>
      </c>
      <c r="D7" t="s">
        <v>37</v>
      </c>
      <c r="E7">
        <v>6.3E-2</v>
      </c>
      <c r="F7">
        <v>370.15</v>
      </c>
      <c r="G7">
        <f>Table2691213[[#This Row],[Cumulative Weight (g)]]/$F$8*100</f>
        <v>99.986493787142081</v>
      </c>
    </row>
    <row r="8" spans="1:7" x14ac:dyDescent="0.3">
      <c r="A8" s="51" t="s">
        <v>38</v>
      </c>
      <c r="B8" s="52">
        <f>B3-B4</f>
        <v>1.839999999999975</v>
      </c>
      <c r="D8" t="s">
        <v>17</v>
      </c>
      <c r="E8" s="8" t="s">
        <v>18</v>
      </c>
      <c r="F8">
        <v>370.2</v>
      </c>
      <c r="G8">
        <f>Table2691213[[#This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C12A-4C54-4449-A169-C398B0BFE582}">
  <sheetPr>
    <tabColor theme="5" tint="0.59999389629810485"/>
  </sheetPr>
  <dimension ref="A1:G8"/>
  <sheetViews>
    <sheetView workbookViewId="0">
      <selection activeCell="B28" sqref="B28:C28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3" t="s">
        <v>36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0.18</v>
      </c>
      <c r="G2">
        <f>Table2691214[[#This Row],[Cumulative Weight (g)]]/$F$8*100</f>
        <v>5.8360081704114379E-2</v>
      </c>
    </row>
    <row r="3" spans="1:7" x14ac:dyDescent="0.3">
      <c r="A3" s="31" t="s">
        <v>26</v>
      </c>
      <c r="B3" s="33">
        <v>370.3</v>
      </c>
      <c r="D3" t="s">
        <v>19</v>
      </c>
      <c r="E3">
        <v>1</v>
      </c>
      <c r="F3">
        <v>0.91</v>
      </c>
      <c r="G3">
        <f>Table2691214[[#This Row],[Cumulative Weight (g)]]/$F$8*100</f>
        <v>0.2950426352819116</v>
      </c>
    </row>
    <row r="4" spans="1:7" x14ac:dyDescent="0.3">
      <c r="A4" s="32" t="s">
        <v>27</v>
      </c>
      <c r="B4" s="28">
        <v>309.23</v>
      </c>
      <c r="D4" t="s">
        <v>20</v>
      </c>
      <c r="E4">
        <v>0.5</v>
      </c>
      <c r="F4">
        <v>7.76</v>
      </c>
      <c r="G4">
        <f>Table2691214[[#This Row],[Cumulative Weight (g)]]/$F$8*100</f>
        <v>2.515967966799598</v>
      </c>
    </row>
    <row r="5" spans="1:7" x14ac:dyDescent="0.3">
      <c r="A5" s="32" t="s">
        <v>23</v>
      </c>
      <c r="B5" s="34">
        <f>B3-B4</f>
        <v>61.069999999999993</v>
      </c>
      <c r="D5" t="s">
        <v>21</v>
      </c>
      <c r="E5">
        <v>0.25</v>
      </c>
      <c r="F5">
        <v>11.29</v>
      </c>
      <c r="G5">
        <f>Table2691214[[#This Row],[Cumulative Weight (g)]]/$F$8*100</f>
        <v>3.6604740135525073</v>
      </c>
    </row>
    <row r="6" spans="1:7" x14ac:dyDescent="0.3">
      <c r="A6" s="32" t="s">
        <v>24</v>
      </c>
      <c r="B6" s="28">
        <f>((B4-B7)/B3)*100</f>
        <v>0.2160410477990849</v>
      </c>
      <c r="D6" t="s">
        <v>22</v>
      </c>
      <c r="E6">
        <v>0.125</v>
      </c>
      <c r="F6">
        <v>305.89999999999998</v>
      </c>
      <c r="G6">
        <f>Table2691214[[#This Row],[Cumulative Weight (g)]]/$F$8*100</f>
        <v>99.179716629381048</v>
      </c>
    </row>
    <row r="7" spans="1:7" x14ac:dyDescent="0.3">
      <c r="A7" s="32" t="s">
        <v>25</v>
      </c>
      <c r="B7" s="34">
        <f>F8</f>
        <v>308.43</v>
      </c>
      <c r="D7" t="s">
        <v>37</v>
      </c>
      <c r="E7">
        <v>6.3E-2</v>
      </c>
      <c r="F7">
        <v>308.42</v>
      </c>
      <c r="G7">
        <f>Table2691214[[#This Row],[Cumulative Weight (g)]]/$F$8*100</f>
        <v>99.99675777323867</v>
      </c>
    </row>
    <row r="8" spans="1:7" x14ac:dyDescent="0.3">
      <c r="A8" s="51" t="s">
        <v>38</v>
      </c>
      <c r="B8" s="52">
        <f>B3-B4</f>
        <v>61.069999999999993</v>
      </c>
      <c r="D8" t="s">
        <v>17</v>
      </c>
      <c r="E8" s="8" t="s">
        <v>18</v>
      </c>
      <c r="F8">
        <v>308.43</v>
      </c>
      <c r="G8">
        <f>Table2691214[[#This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54B5-17D1-4F1F-8207-A0921F944621}">
  <sheetPr>
    <tabColor theme="9" tint="0.59999389629810485"/>
  </sheetPr>
  <dimension ref="A1:H16"/>
  <sheetViews>
    <sheetView workbookViewId="0">
      <selection activeCell="B8" sqref="B8"/>
    </sheetView>
  </sheetViews>
  <sheetFormatPr defaultRowHeight="14.4" x14ac:dyDescent="0.3"/>
  <cols>
    <col min="1" max="1" width="21.6640625" bestFit="1" customWidth="1"/>
    <col min="2" max="3" width="8.88671875" customWidth="1"/>
    <col min="4" max="4" width="15" customWidth="1"/>
    <col min="5" max="5" width="16.77734375" customWidth="1"/>
    <col min="6" max="6" width="22.21875" customWidth="1"/>
    <col min="7" max="7" width="24.33203125" customWidth="1"/>
  </cols>
  <sheetData>
    <row r="1" spans="1:8" ht="18" thickBot="1" x14ac:dyDescent="0.4">
      <c r="A1" s="14" t="s">
        <v>13</v>
      </c>
      <c r="D1" t="s">
        <v>15</v>
      </c>
      <c r="E1" t="s">
        <v>14</v>
      </c>
      <c r="F1" t="s">
        <v>11</v>
      </c>
      <c r="G1" t="s">
        <v>12</v>
      </c>
    </row>
    <row r="2" spans="1:8" x14ac:dyDescent="0.3">
      <c r="D2" t="s">
        <v>16</v>
      </c>
      <c r="E2">
        <v>2</v>
      </c>
      <c r="F2">
        <v>0.02</v>
      </c>
      <c r="G2">
        <f>Table2[[#This Row],[Cumulative Weight (g)]]/$F$8*100</f>
        <v>6.2034739454094288E-3</v>
      </c>
    </row>
    <row r="3" spans="1:8" x14ac:dyDescent="0.3">
      <c r="A3" s="9" t="s">
        <v>26</v>
      </c>
      <c r="B3" s="10">
        <v>324.39999999999998</v>
      </c>
      <c r="D3" t="s">
        <v>19</v>
      </c>
      <c r="E3">
        <v>1</v>
      </c>
      <c r="F3">
        <v>0.35</v>
      </c>
      <c r="G3">
        <f>Table2[[#This Row],[Cumulative Weight (g)]]/$F$8*100</f>
        <v>0.10856079404466502</v>
      </c>
    </row>
    <row r="4" spans="1:8" x14ac:dyDescent="0.3">
      <c r="A4" s="11" t="s">
        <v>27</v>
      </c>
      <c r="B4" s="12">
        <v>324.38</v>
      </c>
      <c r="D4" t="s">
        <v>20</v>
      </c>
      <c r="E4">
        <v>0.5</v>
      </c>
      <c r="F4">
        <v>17.66</v>
      </c>
      <c r="G4">
        <f>Table2[[#This Row],[Cumulative Weight (g)]]/$F$8*100</f>
        <v>5.4776674937965266</v>
      </c>
    </row>
    <row r="5" spans="1:8" x14ac:dyDescent="0.3">
      <c r="A5" s="11" t="s">
        <v>23</v>
      </c>
      <c r="B5" s="13">
        <f>B3-B4</f>
        <v>1.999999999998181E-2</v>
      </c>
      <c r="D5" t="s">
        <v>21</v>
      </c>
      <c r="E5">
        <v>0.25</v>
      </c>
      <c r="F5">
        <v>203.15</v>
      </c>
      <c r="G5">
        <f>Table2[[#This Row],[Cumulative Weight (g)]]/$F$8*100</f>
        <v>63.011786600496286</v>
      </c>
    </row>
    <row r="6" spans="1:8" x14ac:dyDescent="0.3">
      <c r="A6" s="11" t="s">
        <v>24</v>
      </c>
      <c r="B6" s="12">
        <f>((B4-B7)/B3)*100</f>
        <v>0.6103575832305852</v>
      </c>
      <c r="D6" t="s">
        <v>22</v>
      </c>
      <c r="E6">
        <v>0.125</v>
      </c>
      <c r="F6">
        <v>318.52</v>
      </c>
      <c r="G6">
        <f>Table2[[#This Row],[Cumulative Weight (g)]]/$F$8*100</f>
        <v>98.796526054590572</v>
      </c>
    </row>
    <row r="7" spans="1:8" x14ac:dyDescent="0.3">
      <c r="A7" s="11" t="s">
        <v>25</v>
      </c>
      <c r="B7" s="38">
        <f>F8</f>
        <v>322.39999999999998</v>
      </c>
      <c r="D7" t="s">
        <v>37</v>
      </c>
      <c r="E7">
        <v>6.3E-2</v>
      </c>
      <c r="F7">
        <v>322.31</v>
      </c>
      <c r="G7">
        <f>Table2[[#This Row],[Cumulative Weight (g)]]/$F$8*100</f>
        <v>99.972084367245657</v>
      </c>
    </row>
    <row r="8" spans="1:8" x14ac:dyDescent="0.3">
      <c r="A8" s="37" t="s">
        <v>38</v>
      </c>
      <c r="B8" s="39">
        <f>B3-B4</f>
        <v>1.999999999998181E-2</v>
      </c>
      <c r="D8" t="s">
        <v>17</v>
      </c>
      <c r="E8" s="8" t="s">
        <v>18</v>
      </c>
      <c r="F8">
        <v>322.39999999999998</v>
      </c>
      <c r="G8">
        <f>Table2[[#This Row],[Cumulative Weight (g)]]/$F$8*100</f>
        <v>100</v>
      </c>
    </row>
    <row r="10" spans="1:8" x14ac:dyDescent="0.3">
      <c r="B10" s="8"/>
    </row>
    <row r="15" spans="1:8" x14ac:dyDescent="0.3">
      <c r="H15" s="8"/>
    </row>
    <row r="16" spans="1:8" x14ac:dyDescent="0.3">
      <c r="B16" s="3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5A2D-A58A-4261-9B84-89C54FF49C85}">
  <sheetPr>
    <tabColor theme="9" tint="0.59999389629810485"/>
  </sheetPr>
  <dimension ref="A1:G8"/>
  <sheetViews>
    <sheetView workbookViewId="0">
      <selection activeCell="B9" sqref="B9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4" t="s">
        <v>28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6.83</v>
      </c>
      <c r="G2">
        <f>Table24[[#This Row],[Cumulative Weight (g)]]/$F$8*100</f>
        <v>2.539316652414767</v>
      </c>
    </row>
    <row r="3" spans="1:7" x14ac:dyDescent="0.3">
      <c r="A3" s="9" t="s">
        <v>26</v>
      </c>
      <c r="B3" s="10">
        <v>272</v>
      </c>
      <c r="D3" t="s">
        <v>19</v>
      </c>
      <c r="E3">
        <v>1</v>
      </c>
      <c r="F3">
        <v>60.77</v>
      </c>
      <c r="G3">
        <f>Table24[[#This Row],[Cumulative Weight (g)]]/$F$8*100</f>
        <v>22.593597799011043</v>
      </c>
    </row>
    <row r="4" spans="1:7" x14ac:dyDescent="0.3">
      <c r="A4" s="11" t="s">
        <v>27</v>
      </c>
      <c r="B4" s="12">
        <v>268.98</v>
      </c>
      <c r="D4" t="s">
        <v>20</v>
      </c>
      <c r="E4">
        <v>0.5</v>
      </c>
      <c r="F4">
        <v>159.19</v>
      </c>
      <c r="G4">
        <f>Table24[[#This Row],[Cumulative Weight (g)]]/$F$8*100</f>
        <v>59.185039223705239</v>
      </c>
    </row>
    <row r="5" spans="1:7" x14ac:dyDescent="0.3">
      <c r="A5" s="11" t="s">
        <v>23</v>
      </c>
      <c r="B5" s="13">
        <f>B3-B4</f>
        <v>3.0199999999999818</v>
      </c>
      <c r="D5" t="s">
        <v>21</v>
      </c>
      <c r="E5">
        <v>0.25</v>
      </c>
      <c r="F5">
        <v>227.51</v>
      </c>
      <c r="G5">
        <f>Table24[[#This Row],[Cumulative Weight (g)]]/$F$8*100</f>
        <v>84.58564152135925</v>
      </c>
    </row>
    <row r="6" spans="1:7" x14ac:dyDescent="0.3">
      <c r="A6" s="11" t="s">
        <v>24</v>
      </c>
      <c r="B6" s="12">
        <f>((B4-B7)/B3)*100</f>
        <v>3.6764705882319504E-3</v>
      </c>
      <c r="D6" t="s">
        <v>22</v>
      </c>
      <c r="E6">
        <v>0.125</v>
      </c>
      <c r="F6">
        <v>267.58</v>
      </c>
      <c r="G6">
        <f>Table24[[#This Row],[Cumulative Weight (g)]]/$F$8*100</f>
        <v>99.483213741309427</v>
      </c>
    </row>
    <row r="7" spans="1:7" x14ac:dyDescent="0.3">
      <c r="A7" s="35" t="s">
        <v>25</v>
      </c>
      <c r="B7" s="42">
        <f>F8</f>
        <v>268.97000000000003</v>
      </c>
      <c r="D7" t="s">
        <v>37</v>
      </c>
      <c r="E7">
        <v>6.3E-2</v>
      </c>
      <c r="F7">
        <v>268.94</v>
      </c>
      <c r="G7">
        <f>Table24[[#This Row],[Cumulative Weight (g)]]/$F$8*100</f>
        <v>99.988846339740476</v>
      </c>
    </row>
    <row r="8" spans="1:7" x14ac:dyDescent="0.3">
      <c r="A8" s="41" t="s">
        <v>38</v>
      </c>
      <c r="B8" s="40">
        <f>B3-B4</f>
        <v>3.0199999999999818</v>
      </c>
      <c r="D8" t="s">
        <v>17</v>
      </c>
      <c r="E8" s="8" t="s">
        <v>18</v>
      </c>
      <c r="F8">
        <v>268.97000000000003</v>
      </c>
      <c r="G8">
        <f>Table24[[#This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EBEA-0E36-4D51-BF8C-9F54D8F6ADB9}">
  <sheetPr>
    <tabColor theme="9" tint="0.59999389629810485"/>
  </sheetPr>
  <dimension ref="A1:G8"/>
  <sheetViews>
    <sheetView workbookViewId="0">
      <selection activeCell="C12" sqref="C1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4" t="s">
        <v>28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0.08</v>
      </c>
      <c r="G2">
        <f>Table245[[#This Row],[Cumulative Weight (g)]]/$F$8*100</f>
        <v>2.819383259911894E-2</v>
      </c>
    </row>
    <row r="3" spans="1:7" x14ac:dyDescent="0.3">
      <c r="A3" s="9" t="s">
        <v>26</v>
      </c>
      <c r="B3" s="10">
        <v>342.1</v>
      </c>
      <c r="D3" t="s">
        <v>19</v>
      </c>
      <c r="E3">
        <v>1</v>
      </c>
      <c r="F3">
        <v>2.15</v>
      </c>
      <c r="G3">
        <f>Table245[[#This Row],[Cumulative Weight (g)]]/$F$8*100</f>
        <v>0.75770925110132159</v>
      </c>
    </row>
    <row r="4" spans="1:7" x14ac:dyDescent="0.3">
      <c r="A4" s="11" t="s">
        <v>27</v>
      </c>
      <c r="B4" s="12">
        <v>284.22000000000003</v>
      </c>
      <c r="D4" t="s">
        <v>20</v>
      </c>
      <c r="E4">
        <v>0.5</v>
      </c>
      <c r="F4">
        <v>8.61</v>
      </c>
      <c r="G4">
        <f>Table245[[#This Row],[Cumulative Weight (g)]]/$F$8*100</f>
        <v>3.0343612334801762</v>
      </c>
    </row>
    <row r="5" spans="1:7" x14ac:dyDescent="0.3">
      <c r="A5" s="11" t="s">
        <v>23</v>
      </c>
      <c r="B5" s="13">
        <f>B3-B4</f>
        <v>57.879999999999995</v>
      </c>
      <c r="D5" t="s">
        <v>21</v>
      </c>
      <c r="E5">
        <v>0.25</v>
      </c>
      <c r="F5">
        <v>104.82</v>
      </c>
      <c r="G5">
        <f>Table245[[#This Row],[Cumulative Weight (g)]]/$F$8*100</f>
        <v>36.940969162995593</v>
      </c>
    </row>
    <row r="6" spans="1:7" x14ac:dyDescent="0.3">
      <c r="A6" s="11" t="s">
        <v>24</v>
      </c>
      <c r="B6" s="12">
        <f>((B4-B7)/B3)*100</f>
        <v>0.13738672902660837</v>
      </c>
      <c r="D6" t="s">
        <v>22</v>
      </c>
      <c r="E6">
        <v>0.125</v>
      </c>
      <c r="F6">
        <v>276.88</v>
      </c>
      <c r="G6">
        <f>Table245[[#This Row],[Cumulative Weight (g)]]/$F$8*100</f>
        <v>97.578854625550662</v>
      </c>
    </row>
    <row r="7" spans="1:7" x14ac:dyDescent="0.3">
      <c r="A7" s="11" t="s">
        <v>25</v>
      </c>
      <c r="B7" s="38">
        <f>F8</f>
        <v>283.75</v>
      </c>
      <c r="D7" t="s">
        <v>37</v>
      </c>
      <c r="E7">
        <v>6.3E-2</v>
      </c>
      <c r="F7">
        <v>283.60000000000002</v>
      </c>
      <c r="G7">
        <f>Table245[[#This Row],[Cumulative Weight (g)]]/$F$8*100</f>
        <v>99.947136563876654</v>
      </c>
    </row>
    <row r="8" spans="1:7" x14ac:dyDescent="0.3">
      <c r="A8" s="37" t="s">
        <v>38</v>
      </c>
      <c r="B8" s="43">
        <f>B3-B4</f>
        <v>57.879999999999995</v>
      </c>
      <c r="D8" t="s">
        <v>17</v>
      </c>
      <c r="E8" s="8" t="s">
        <v>18</v>
      </c>
      <c r="F8">
        <v>283.75</v>
      </c>
      <c r="G8">
        <f>Table245[[#This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225A-53DE-49EF-A285-AF65FE9CCE86}">
  <sheetPr>
    <tabColor theme="8" tint="0.59999389629810485"/>
  </sheetPr>
  <dimension ref="A1:G8"/>
  <sheetViews>
    <sheetView workbookViewId="0">
      <selection activeCell="A8" sqref="A8:B8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5" t="s">
        <v>29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</v>
      </c>
      <c r="G2">
        <f>Table26[[#This Row],[Cumulative Weight (g)]]/$F$8*100</f>
        <v>0</v>
      </c>
    </row>
    <row r="3" spans="1:7" x14ac:dyDescent="0.3">
      <c r="A3" s="16" t="s">
        <v>26</v>
      </c>
      <c r="B3" s="19">
        <v>375.7</v>
      </c>
      <c r="D3" t="s">
        <v>19</v>
      </c>
      <c r="E3">
        <v>1</v>
      </c>
      <c r="F3">
        <v>0.2</v>
      </c>
      <c r="G3">
        <f>Table26[[#This Row],[Cumulative Weight (g)]]/$F$8*100</f>
        <v>5.353319057815846E-2</v>
      </c>
    </row>
    <row r="4" spans="1:7" x14ac:dyDescent="0.3">
      <c r="A4" s="17" t="s">
        <v>27</v>
      </c>
      <c r="B4" s="12">
        <v>374.11</v>
      </c>
      <c r="D4" t="s">
        <v>20</v>
      </c>
      <c r="E4">
        <v>0.5</v>
      </c>
      <c r="F4">
        <v>2.37</v>
      </c>
      <c r="G4">
        <f>Table26[[#This Row],[Cumulative Weight (g)]]/$F$8*100</f>
        <v>0.63436830835117775</v>
      </c>
    </row>
    <row r="5" spans="1:7" x14ac:dyDescent="0.3">
      <c r="A5" s="17" t="s">
        <v>23</v>
      </c>
      <c r="B5" s="20">
        <f>B3-B4</f>
        <v>1.589999999999975</v>
      </c>
      <c r="D5" t="s">
        <v>21</v>
      </c>
      <c r="E5">
        <v>0.25</v>
      </c>
      <c r="F5">
        <v>177.9</v>
      </c>
      <c r="G5">
        <f>Table26[[#This Row],[Cumulative Weight (g)]]/$F$8*100</f>
        <v>47.617773019271951</v>
      </c>
    </row>
    <row r="6" spans="1:7" x14ac:dyDescent="0.3">
      <c r="A6" s="17" t="s">
        <v>24</v>
      </c>
      <c r="B6" s="12">
        <f>((B4-B7)/B3)*100</f>
        <v>0.1357466063348392</v>
      </c>
      <c r="D6" t="s">
        <v>22</v>
      </c>
      <c r="E6">
        <v>0.125</v>
      </c>
      <c r="F6">
        <v>371.59</v>
      </c>
      <c r="G6">
        <f>Table26[[#This Row],[Cumulative Weight (g)]]/$F$8*100</f>
        <v>99.461991434689494</v>
      </c>
    </row>
    <row r="7" spans="1:7" x14ac:dyDescent="0.3">
      <c r="A7" s="17" t="s">
        <v>25</v>
      </c>
      <c r="B7" s="45">
        <f>F8</f>
        <v>373.6</v>
      </c>
      <c r="D7" t="s">
        <v>37</v>
      </c>
      <c r="E7">
        <v>6.3E-2</v>
      </c>
      <c r="F7">
        <v>373.56</v>
      </c>
      <c r="G7">
        <f>Table26[[#This Row],[Cumulative Weight (g)]]/$F$8*100</f>
        <v>99.989293361884364</v>
      </c>
    </row>
    <row r="8" spans="1:7" x14ac:dyDescent="0.3">
      <c r="A8" s="44" t="s">
        <v>38</v>
      </c>
      <c r="B8" s="43">
        <f>B3-B4</f>
        <v>1.589999999999975</v>
      </c>
      <c r="D8" t="s">
        <v>17</v>
      </c>
      <c r="E8" s="8" t="s">
        <v>18</v>
      </c>
      <c r="F8">
        <v>373.6</v>
      </c>
      <c r="G8">
        <f>Table26[[#This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8634-AC18-49F9-AF09-E919396E4768}">
  <sheetPr>
    <tabColor theme="8" tint="0.59999389629810485"/>
  </sheetPr>
  <dimension ref="A1:G8"/>
  <sheetViews>
    <sheetView workbookViewId="0">
      <selection activeCell="A17" sqref="A16:A17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5" t="s">
        <v>30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0.1</v>
      </c>
      <c r="G2">
        <f>Table267[[#This Row],[Cumulative Weight (g)]]/$F$8*100</f>
        <v>3.1011598337778331E-2</v>
      </c>
    </row>
    <row r="3" spans="1:7" x14ac:dyDescent="0.3">
      <c r="A3" s="16" t="s">
        <v>26</v>
      </c>
      <c r="B3" s="19">
        <v>324.3</v>
      </c>
      <c r="D3" t="s">
        <v>19</v>
      </c>
      <c r="E3">
        <v>1</v>
      </c>
      <c r="F3">
        <v>0.21</v>
      </c>
      <c r="G3">
        <f>Table267[[#This Row],[Cumulative Weight (g)]]/$F$8*100</f>
        <v>6.5124356509334499E-2</v>
      </c>
    </row>
    <row r="4" spans="1:7" x14ac:dyDescent="0.3">
      <c r="A4" s="17" t="s">
        <v>27</v>
      </c>
      <c r="B4" s="12">
        <v>322.66000000000003</v>
      </c>
      <c r="D4" t="s">
        <v>20</v>
      </c>
      <c r="E4">
        <v>0.5</v>
      </c>
      <c r="F4">
        <v>5.08</v>
      </c>
      <c r="G4">
        <f>Table267[[#This Row],[Cumulative Weight (g)]]/$F$8*100</f>
        <v>1.5753891955591393</v>
      </c>
    </row>
    <row r="5" spans="1:7" x14ac:dyDescent="0.3">
      <c r="A5" s="17" t="s">
        <v>23</v>
      </c>
      <c r="B5" s="20">
        <f>B3-B4</f>
        <v>1.6399999999999864</v>
      </c>
      <c r="D5" t="s">
        <v>21</v>
      </c>
      <c r="E5">
        <v>0.25</v>
      </c>
      <c r="F5">
        <v>186.37</v>
      </c>
      <c r="G5">
        <f>Table267[[#This Row],[Cumulative Weight (g)]]/$F$8*100</f>
        <v>57.796315822117471</v>
      </c>
    </row>
    <row r="6" spans="1:7" x14ac:dyDescent="0.3">
      <c r="A6" s="17" t="s">
        <v>24</v>
      </c>
      <c r="B6" s="12">
        <f>((B4-B7)/B3)*100</f>
        <v>6.1671292013581708E-2</v>
      </c>
      <c r="D6" t="s">
        <v>22</v>
      </c>
      <c r="E6">
        <v>0.125</v>
      </c>
      <c r="F6">
        <v>316.61</v>
      </c>
      <c r="G6">
        <f>Table267[[#This Row],[Cumulative Weight (g)]]/$F$8*100</f>
        <v>98.185821497239971</v>
      </c>
    </row>
    <row r="7" spans="1:7" x14ac:dyDescent="0.3">
      <c r="A7" s="17" t="s">
        <v>25</v>
      </c>
      <c r="B7" s="46">
        <f>F8</f>
        <v>322.45999999999998</v>
      </c>
      <c r="D7" t="s">
        <v>37</v>
      </c>
      <c r="E7">
        <v>6.3E-2</v>
      </c>
      <c r="F7">
        <v>322.43</v>
      </c>
      <c r="G7">
        <f>Table267[[#This Row],[Cumulative Weight (g)]]/$F$8*100</f>
        <v>99.990696520498673</v>
      </c>
    </row>
    <row r="8" spans="1:7" x14ac:dyDescent="0.3">
      <c r="A8" s="44" t="s">
        <v>38</v>
      </c>
      <c r="B8" s="43">
        <f>B3-B4</f>
        <v>1.6399999999999864</v>
      </c>
      <c r="D8" t="s">
        <v>17</v>
      </c>
      <c r="E8" s="8" t="s">
        <v>18</v>
      </c>
      <c r="F8">
        <v>322.45999999999998</v>
      </c>
      <c r="G8">
        <f>Table267[[#This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6C37-29C9-42E7-8E84-C2DE7A25874D}">
  <sheetPr>
    <tabColor theme="8" tint="0.59999389629810485"/>
  </sheetPr>
  <dimension ref="A1:G8"/>
  <sheetViews>
    <sheetView workbookViewId="0">
      <selection activeCell="A8" sqref="A8:B8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5" t="s">
        <v>31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0.03</v>
      </c>
      <c r="G2">
        <f>Table2678[[#This Row],[Cumulative Weight (g)]]/$F$8*100</f>
        <v>1.067729650852404E-2</v>
      </c>
    </row>
    <row r="3" spans="1:7" x14ac:dyDescent="0.3">
      <c r="A3" s="16" t="s">
        <v>26</v>
      </c>
      <c r="B3" s="19">
        <v>344</v>
      </c>
      <c r="D3" t="s">
        <v>19</v>
      </c>
      <c r="E3">
        <v>1</v>
      </c>
      <c r="F3">
        <v>1.3</v>
      </c>
      <c r="G3">
        <f>Table2678[[#This Row],[Cumulative Weight (g)]]/$F$8*100</f>
        <v>0.46268284870270848</v>
      </c>
    </row>
    <row r="4" spans="1:7" x14ac:dyDescent="0.3">
      <c r="A4" s="17" t="s">
        <v>27</v>
      </c>
      <c r="B4" s="12">
        <v>282.85000000000002</v>
      </c>
      <c r="D4" t="s">
        <v>20</v>
      </c>
      <c r="E4">
        <v>0.5</v>
      </c>
      <c r="F4">
        <v>19.53</v>
      </c>
      <c r="G4">
        <f>Table2678[[#This Row],[Cumulative Weight (g)]]/$F$8*100</f>
        <v>6.9509200270491514</v>
      </c>
    </row>
    <row r="5" spans="1:7" x14ac:dyDescent="0.3">
      <c r="A5" s="17" t="s">
        <v>23</v>
      </c>
      <c r="B5" s="20">
        <f>B3-B4</f>
        <v>61.149999999999977</v>
      </c>
      <c r="D5" t="s">
        <v>21</v>
      </c>
      <c r="E5">
        <v>0.25</v>
      </c>
      <c r="F5">
        <v>182.33</v>
      </c>
      <c r="G5">
        <f>Table2678[[#This Row],[Cumulative Weight (g)]]/$F$8*100</f>
        <v>64.893049079972954</v>
      </c>
    </row>
    <row r="6" spans="1:7" x14ac:dyDescent="0.3">
      <c r="A6" s="17" t="s">
        <v>24</v>
      </c>
      <c r="B6" s="12">
        <f>((B4-B7)/B3)*100</f>
        <v>0.54651162790697538</v>
      </c>
      <c r="D6" t="s">
        <v>22</v>
      </c>
      <c r="E6">
        <v>0.125</v>
      </c>
      <c r="F6">
        <v>279.22000000000003</v>
      </c>
      <c r="G6">
        <f>Table2678[[#This Row],[Cumulative Weight (g)]]/$F$8*100</f>
        <v>99.377157703669425</v>
      </c>
    </row>
    <row r="7" spans="1:7" x14ac:dyDescent="0.3">
      <c r="A7" s="47" t="s">
        <v>25</v>
      </c>
      <c r="B7" s="20">
        <f>F8</f>
        <v>280.97000000000003</v>
      </c>
      <c r="D7" t="s">
        <v>37</v>
      </c>
      <c r="E7">
        <v>6.3E-2</v>
      </c>
      <c r="F7">
        <v>280.93</v>
      </c>
      <c r="G7">
        <f>Table2678[[#This Row],[Cumulative Weight (g)]]/$F$8*100</f>
        <v>99.985763604655304</v>
      </c>
    </row>
    <row r="8" spans="1:7" x14ac:dyDescent="0.3">
      <c r="A8" s="18" t="s">
        <v>38</v>
      </c>
      <c r="B8" s="48">
        <f>B3-B4</f>
        <v>61.149999999999977</v>
      </c>
      <c r="D8" t="s">
        <v>17</v>
      </c>
      <c r="E8" s="8" t="s">
        <v>18</v>
      </c>
      <c r="F8">
        <v>280.97000000000003</v>
      </c>
      <c r="G8">
        <f>Table2678[[#This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E6AB-E242-442F-A39A-EC55099E8E1E}">
  <sheetPr>
    <tabColor theme="7" tint="0.79998168889431442"/>
  </sheetPr>
  <dimension ref="A1:G8"/>
  <sheetViews>
    <sheetView workbookViewId="0">
      <selection activeCell="A28" sqref="A28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4" t="s">
        <v>33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</v>
      </c>
      <c r="G2">
        <f>Table269[[#This Row],[Cumulative Weight (g)]]/$F$8*100</f>
        <v>0</v>
      </c>
    </row>
    <row r="3" spans="1:7" x14ac:dyDescent="0.3">
      <c r="A3" s="25" t="s">
        <v>26</v>
      </c>
      <c r="B3" s="26">
        <v>230.4</v>
      </c>
      <c r="D3" t="s">
        <v>19</v>
      </c>
      <c r="E3">
        <v>1</v>
      </c>
      <c r="F3">
        <v>0.04</v>
      </c>
      <c r="G3">
        <f>Table269[[#This Row],[Cumulative Weight (g)]]/$F$8*100</f>
        <v>1.7597888253409591E-2</v>
      </c>
    </row>
    <row r="4" spans="1:7" x14ac:dyDescent="0.3">
      <c r="A4" s="27" t="s">
        <v>27</v>
      </c>
      <c r="B4" s="28">
        <v>227.24</v>
      </c>
      <c r="D4" t="s">
        <v>20</v>
      </c>
      <c r="E4">
        <v>0.5</v>
      </c>
      <c r="F4">
        <v>11.1</v>
      </c>
      <c r="G4">
        <f>Table269[[#This Row],[Cumulative Weight (g)]]/$F$8*100</f>
        <v>4.8834139903211611</v>
      </c>
    </row>
    <row r="5" spans="1:7" x14ac:dyDescent="0.3">
      <c r="A5" s="27" t="s">
        <v>23</v>
      </c>
      <c r="B5" s="29">
        <f>B3-B4</f>
        <v>3.1599999999999966</v>
      </c>
      <c r="D5" t="s">
        <v>21</v>
      </c>
      <c r="E5">
        <v>0.25</v>
      </c>
      <c r="F5">
        <v>153.26</v>
      </c>
      <c r="G5">
        <f>Table269[[#This Row],[Cumulative Weight (g)]]/$F$8*100</f>
        <v>67.426308842938838</v>
      </c>
    </row>
    <row r="6" spans="1:7" x14ac:dyDescent="0.3">
      <c r="A6" s="27" t="s">
        <v>24</v>
      </c>
      <c r="B6" s="28">
        <f>((B4-B7)/B3)*100</f>
        <v>-2.6041666666667653E-2</v>
      </c>
      <c r="D6" t="s">
        <v>22</v>
      </c>
      <c r="E6">
        <v>0.125</v>
      </c>
      <c r="F6">
        <v>225.91</v>
      </c>
      <c r="G6">
        <f>Table269[[#This Row],[Cumulative Weight (g)]]/$F$8*100</f>
        <v>99.388473383194011</v>
      </c>
    </row>
    <row r="7" spans="1:7" x14ac:dyDescent="0.3">
      <c r="A7" s="49" t="s">
        <v>25</v>
      </c>
      <c r="B7" s="29">
        <f>F8</f>
        <v>227.3</v>
      </c>
      <c r="D7" t="s">
        <v>37</v>
      </c>
      <c r="E7">
        <v>6.3E-2</v>
      </c>
      <c r="F7">
        <v>227.27</v>
      </c>
      <c r="G7">
        <f>Table269[[#This Row],[Cumulative Weight (g)]]/$F$8*100</f>
        <v>99.98680158380995</v>
      </c>
    </row>
    <row r="8" spans="1:7" x14ac:dyDescent="0.3">
      <c r="A8" s="30" t="s">
        <v>38</v>
      </c>
      <c r="B8" s="50">
        <f>B3-B4</f>
        <v>3.1599999999999966</v>
      </c>
      <c r="D8" t="s">
        <v>17</v>
      </c>
      <c r="E8" s="8" t="s">
        <v>18</v>
      </c>
      <c r="F8">
        <v>227.3</v>
      </c>
      <c r="G8">
        <f>Table269[[#This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1ED0-1DFF-43FA-96F9-BDDFF2BDC3A0}">
  <sheetPr>
    <tabColor theme="7" tint="0.79998168889431442"/>
  </sheetPr>
  <dimension ref="A1:G8"/>
  <sheetViews>
    <sheetView workbookViewId="0">
      <selection activeCell="B7" sqref="B7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4" t="s">
        <v>34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3.16</v>
      </c>
      <c r="G2">
        <f>Table26910[[#This Row],[Cumulative Weight (g)]]/$F$8*100</f>
        <v>1.222579022710566</v>
      </c>
    </row>
    <row r="3" spans="1:7" x14ac:dyDescent="0.3">
      <c r="A3" s="25" t="s">
        <v>26</v>
      </c>
      <c r="B3" s="26">
        <v>262.89999999999998</v>
      </c>
      <c r="D3" t="s">
        <v>19</v>
      </c>
      <c r="E3">
        <v>1</v>
      </c>
      <c r="F3">
        <v>7.62</v>
      </c>
      <c r="G3">
        <f>Table26910[[#This Row],[Cumulative Weight (g)]]/$F$8*100</f>
        <v>2.9481177699539596</v>
      </c>
    </row>
    <row r="4" spans="1:7" x14ac:dyDescent="0.3">
      <c r="A4" s="27" t="s">
        <v>27</v>
      </c>
      <c r="B4" s="28">
        <v>258.79000000000002</v>
      </c>
      <c r="D4" t="s">
        <v>20</v>
      </c>
      <c r="E4">
        <v>0.5</v>
      </c>
      <c r="F4">
        <v>47.3</v>
      </c>
      <c r="G4">
        <f>Table26910[[#This Row],[Cumulative Weight (g)]]/$F$8*100</f>
        <v>18.299996131079038</v>
      </c>
    </row>
    <row r="5" spans="1:7" x14ac:dyDescent="0.3">
      <c r="A5" s="27" t="s">
        <v>23</v>
      </c>
      <c r="B5" s="29">
        <f>B3-B4</f>
        <v>4.1099999999999568</v>
      </c>
      <c r="D5" t="s">
        <v>21</v>
      </c>
      <c r="E5">
        <v>0.25</v>
      </c>
      <c r="F5">
        <v>180.36</v>
      </c>
      <c r="G5">
        <f>Table26910[[#This Row],[Cumulative Weight (g)]]/$F$8*100</f>
        <v>69.77985839749293</v>
      </c>
    </row>
    <row r="6" spans="1:7" x14ac:dyDescent="0.3">
      <c r="A6" s="27" t="s">
        <v>24</v>
      </c>
      <c r="B6" s="28">
        <f>((B4-B7)/B3)*100</f>
        <v>0.12171928489919863</v>
      </c>
      <c r="D6" t="s">
        <v>22</v>
      </c>
      <c r="E6">
        <v>0.125</v>
      </c>
      <c r="F6">
        <v>255.61</v>
      </c>
      <c r="G6">
        <f>Table26910[[#This Row],[Cumulative Weight (g)]]/$F$8*100</f>
        <v>98.893488606027773</v>
      </c>
    </row>
    <row r="7" spans="1:7" x14ac:dyDescent="0.3">
      <c r="A7" s="49" t="s">
        <v>25</v>
      </c>
      <c r="B7" s="29">
        <f>F8</f>
        <v>258.47000000000003</v>
      </c>
      <c r="D7" t="s">
        <v>37</v>
      </c>
      <c r="E7">
        <v>6.3E-2</v>
      </c>
      <c r="F7">
        <v>257.45999999999998</v>
      </c>
      <c r="G7">
        <f>Table26910[[#This Row],[Cumulative Weight (g)]]/$F$8*100</f>
        <v>99.60923898324755</v>
      </c>
    </row>
    <row r="8" spans="1:7" x14ac:dyDescent="0.3">
      <c r="A8" s="30" t="s">
        <v>38</v>
      </c>
      <c r="B8" s="50">
        <f>B3-B4</f>
        <v>4.1099999999999568</v>
      </c>
      <c r="D8" t="s">
        <v>17</v>
      </c>
      <c r="E8" s="8" t="s">
        <v>18</v>
      </c>
      <c r="F8">
        <v>258.47000000000003</v>
      </c>
      <c r="G8">
        <f>Table26910[[#This Row],[Cumulative Weight (g)]]/$F$8*100</f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7CDA97DB95A4D94653A11DC9C480A" ma:contentTypeVersion="7" ma:contentTypeDescription="Create a new document." ma:contentTypeScope="" ma:versionID="c380a74f21eee2e8dd8077cfc8b5ceac">
  <xsd:schema xmlns:xsd="http://www.w3.org/2001/XMLSchema" xmlns:xs="http://www.w3.org/2001/XMLSchema" xmlns:p="http://schemas.microsoft.com/office/2006/metadata/properties" xmlns:ns3="a3c60aa5-7cae-452a-8daf-4ebdc4628476" xmlns:ns4="67802ed6-2fef-4885-86f9-c0b162db8b06" targetNamespace="http://schemas.microsoft.com/office/2006/metadata/properties" ma:root="true" ma:fieldsID="6c455adcd6d0abd6f14ef189c43e4d43" ns3:_="" ns4:_="">
    <xsd:import namespace="a3c60aa5-7cae-452a-8daf-4ebdc4628476"/>
    <xsd:import namespace="67802ed6-2fef-4885-86f9-c0b162db8b0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60aa5-7cae-452a-8daf-4ebdc46284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02ed6-2fef-4885-86f9-c0b162db8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2098FA-2E84-415A-A6A0-57EFA51A64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F6241E-6C6D-4A8D-9F88-DCD8F063E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c60aa5-7cae-452a-8daf-4ebdc4628476"/>
    <ds:schemaRef ds:uri="67802ed6-2fef-4885-86f9-c0b162db8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6895F8-B69C-4C62-A89C-6E9CD0DDBFD8}">
  <ds:schemaRefs>
    <ds:schemaRef ds:uri="http://schemas.microsoft.com/office/2006/metadata/properties"/>
    <ds:schemaRef ds:uri="a3c60aa5-7cae-452a-8daf-4ebdc4628476"/>
    <ds:schemaRef ds:uri="http://schemas.openxmlformats.org/package/2006/metadata/core-properties"/>
    <ds:schemaRef ds:uri="http://schemas.microsoft.com/office/2006/documentManagement/types"/>
    <ds:schemaRef ds:uri="67802ed6-2fef-4885-86f9-c0b162db8b06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T01_D</vt:lpstr>
      <vt:lpstr>T01_B</vt:lpstr>
      <vt:lpstr>T01_W</vt:lpstr>
      <vt:lpstr>T03_D</vt:lpstr>
      <vt:lpstr>T03_B</vt:lpstr>
      <vt:lpstr>T03_W</vt:lpstr>
      <vt:lpstr>T05_D</vt:lpstr>
      <vt:lpstr>T05_B</vt:lpstr>
      <vt:lpstr>T05_W</vt:lpstr>
      <vt:lpstr>T06_D</vt:lpstr>
      <vt:lpstr>T06_B</vt:lpstr>
      <vt:lpstr>T06_W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Johnson</dc:creator>
  <cp:keywords/>
  <dc:description/>
  <cp:lastModifiedBy>Ashley Holsclaw</cp:lastModifiedBy>
  <cp:revision/>
  <dcterms:created xsi:type="dcterms:W3CDTF">2022-09-19T16:22:18Z</dcterms:created>
  <dcterms:modified xsi:type="dcterms:W3CDTF">2022-10-03T23:16:30Z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0x010100F077CDA97DB95A4D94653A11DC9C480A</vt:lpwstr>
  </property>
</Properties>
</file>