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gokhale\OneDrive - Deloitte (O365D)\Documents\Monash Bootcamp\Github\Excel-Challenge\"/>
    </mc:Choice>
  </mc:AlternateContent>
  <xr:revisionPtr revIDLastSave="746" documentId="11_989E3A0A3E8CA54282BABEA3E2C09D2E15D6CC1A" xr6:coauthVersionLast="45" xr6:coauthVersionMax="45" xr10:uidLastSave="{17622C26-ACC5-4AEC-BD09-D686F58CE3A5}"/>
  <bookViews>
    <workbookView xWindow="21480" yWindow="-1395" windowWidth="29040" windowHeight="15840" xr2:uid="{00000000-000D-0000-FFFF-FFFF00000000}"/>
  </bookViews>
  <sheets>
    <sheet name="Data" sheetId="1" r:id="rId1"/>
    <sheet name="Pivot - Category" sheetId="4" r:id="rId2"/>
    <sheet name="Pivot - Sub-Category" sheetId="6" r:id="rId3"/>
    <sheet name="Pivot - Dates" sheetId="8" r:id="rId4"/>
    <sheet name="Bonus" sheetId="9" r:id="rId5"/>
    <sheet name="Bonus Statistical Analysis" sheetId="10" r:id="rId6"/>
  </sheets>
  <definedNames>
    <definedName name="_xlnm._FilterDatabase" localSheetId="0" hidden="1">Data!$F$1:$F$4115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3" i="9"/>
  <c r="B11" i="9"/>
  <c r="B10" i="9"/>
  <c r="B9" i="9"/>
  <c r="B8" i="9"/>
  <c r="B7" i="9"/>
  <c r="B6" i="9"/>
  <c r="E4" i="9"/>
  <c r="E5" i="9"/>
  <c r="B5" i="9"/>
  <c r="B4" i="9"/>
  <c r="B3" i="9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4" i="10" l="1"/>
  <c r="I5" i="10"/>
  <c r="I6" i="10"/>
  <c r="I7" i="10"/>
  <c r="H7" i="10"/>
  <c r="H6" i="10"/>
  <c r="H5" i="10"/>
  <c r="H4" i="10"/>
  <c r="I3" i="10"/>
  <c r="H3" i="10"/>
  <c r="H8" i="10"/>
  <c r="I8" i="10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E9" i="9" l="1"/>
  <c r="E7" i="9"/>
  <c r="E11" i="9"/>
  <c r="E10" i="9"/>
  <c r="E3" i="9"/>
  <c r="E13" i="9"/>
  <c r="E8" i="9"/>
  <c r="E6" i="9"/>
  <c r="E12" i="9"/>
  <c r="E2" i="9"/>
  <c r="G4" i="9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9" l="1"/>
  <c r="G6" i="9"/>
  <c r="F4" i="9"/>
  <c r="F6" i="9"/>
  <c r="G9" i="9"/>
  <c r="G12" i="9"/>
  <c r="F8" i="9"/>
  <c r="G3" i="9"/>
  <c r="F12" i="9"/>
  <c r="G7" i="9"/>
  <c r="F7" i="9"/>
  <c r="G8" i="9"/>
  <c r="G5" i="9"/>
  <c r="G10" i="9"/>
  <c r="F5" i="9"/>
  <c r="G13" i="9"/>
  <c r="H2" i="9"/>
  <c r="H5" i="9"/>
  <c r="H8" i="9"/>
  <c r="H10" i="9"/>
  <c r="F13" i="9"/>
  <c r="H6" i="9"/>
  <c r="F9" i="9"/>
  <c r="F11" i="9"/>
  <c r="H13" i="9"/>
  <c r="H9" i="9"/>
  <c r="H11" i="9"/>
  <c r="H4" i="9"/>
  <c r="H7" i="9"/>
  <c r="F10" i="9"/>
  <c r="H12" i="9"/>
  <c r="H3" i="9"/>
  <c r="G11" i="9"/>
  <c r="F2" i="9"/>
  <c r="G2" i="9"/>
</calcChain>
</file>

<file path=xl/sharedStrings.xml><?xml version="1.0" encoding="utf-8"?>
<sst xmlns="http://schemas.openxmlformats.org/spreadsheetml/2006/main" count="28549" uniqueCount="8409">
  <si>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</si>
  <si>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</si>
  <si>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</si>
  <si>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</si>
  <si>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</si>
  <si>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</si>
  <si>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</si>
  <si>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</si>
  <si>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</si>
  <si>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</si>
  <si>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</si>
  <si>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</si>
  <si>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</si>
  <si>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</si>
  <si>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</si>
  <si>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</si>
  <si>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</si>
  <si>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</si>
  <si>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</si>
  <si>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</si>
  <si>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</si>
  <si>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</si>
  <si>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</si>
  <si>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</si>
  <si>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</si>
  <si>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</si>
  <si>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</si>
  <si>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</si>
  <si>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</si>
  <si>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</si>
  <si>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</si>
  <si>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</si>
  <si>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</si>
  <si>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</si>
  <si>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</si>
  <si>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</si>
  <si>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</si>
  <si>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</si>
  <si>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</si>
  <si>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</si>
  <si>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</si>
  <si>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</si>
  <si>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</si>
  <si>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</si>
  <si>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</si>
  <si>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</si>
  <si>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</si>
  <si>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</si>
  <si>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</si>
  <si>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</si>
  <si>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</si>
  <si>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</si>
  <si>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</si>
  <si>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</si>
  <si>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</si>
  <si>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</si>
  <si>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</si>
  <si>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</si>
  <si>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</si>
  <si>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</si>
  <si>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</si>
  <si>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</si>
  <si>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</si>
  <si>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</si>
  <si>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</si>
  <si>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</si>
  <si>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</si>
  <si>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</si>
  <si>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</si>
  <si>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</si>
  <si>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</si>
  <si>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</si>
  <si>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</si>
  <si>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</si>
  <si>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</si>
  <si>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</si>
  <si>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</si>
  <si>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</si>
  <si>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</si>
  <si>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</si>
  <si>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</si>
  <si>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</si>
  <si>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</si>
  <si>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</si>
  <si>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</si>
  <si>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</si>
  <si>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</si>
  <si>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</si>
  <si>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</si>
  <si>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</si>
  <si>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</si>
  <si>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</si>
  <si>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</si>
  <si>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</si>
  <si>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</si>
  <si>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</si>
  <si>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</si>
  <si>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</si>
  <si>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</si>
  <si>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</si>
  <si>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</si>
  <si>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</si>
  <si>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</si>
  <si>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</si>
  <si>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</si>
  <si>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</si>
  <si>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</si>
  <si>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</si>
  <si>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</si>
  <si>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</si>
  <si>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</si>
  <si>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</si>
  <si>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</si>
  <si>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</si>
  <si>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</si>
  <si>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</si>
  <si>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</si>
  <si>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</si>
  <si>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</si>
  <si>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</si>
  <si>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</si>
  <si>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</si>
  <si>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</si>
  <si>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</si>
  <si>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</si>
  <si>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</si>
  <si>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</si>
  <si>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</si>
  <si>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</si>
  <si>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</si>
  <si>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</si>
  <si>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</si>
  <si>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</si>
  <si>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</si>
  <si>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</si>
  <si>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</si>
  <si>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</si>
  <si>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</si>
  <si>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</si>
  <si>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</si>
  <si>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</si>
  <si>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</si>
  <si>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</si>
  <si>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</si>
  <si>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</si>
  <si>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</si>
  <si>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</si>
  <si>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</si>
  <si>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</si>
  <si>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</si>
  <si>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</si>
  <si>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</si>
  <si>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</si>
  <si>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</si>
  <si>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</si>
  <si>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</si>
  <si>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</si>
  <si>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</si>
  <si>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</si>
  <si>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</si>
  <si>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</si>
  <si>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</si>
  <si>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</si>
  <si>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</si>
  <si>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</si>
  <si>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</si>
  <si>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</si>
  <si>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</si>
  <si>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</si>
  <si>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</si>
  <si>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</si>
  <si>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</si>
  <si>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</si>
  <si>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</si>
  <si>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</si>
  <si>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</si>
  <si>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</si>
  <si>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</si>
  <si>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</si>
  <si>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</si>
  <si>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</si>
  <si>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</si>
  <si>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</si>
  <si>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</si>
  <si>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</si>
  <si>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</si>
  <si>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</si>
  <si>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</si>
  <si>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</si>
  <si>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</si>
  <si>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</si>
  <si>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</si>
  <si>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</si>
  <si>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</si>
  <si>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</si>
  <si>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</si>
  <si>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</si>
  <si>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</si>
  <si>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</si>
  <si>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</si>
  <si>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</si>
  <si>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</si>
  <si>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</si>
  <si>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</si>
  <si>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</si>
  <si>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</si>
  <si>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</si>
  <si>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</si>
  <si>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</si>
  <si>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</si>
  <si>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</si>
  <si>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</si>
  <si>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</si>
  <si>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</si>
  <si>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</si>
  <si>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</si>
  <si>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</si>
  <si>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</si>
  <si>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</si>
  <si>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</si>
  <si>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</si>
  <si>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</si>
  <si>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</si>
  <si>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</si>
  <si>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</si>
  <si>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</si>
  <si>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</si>
  <si>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</si>
  <si>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</si>
  <si>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</si>
  <si>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</si>
  <si>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</si>
  <si>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</si>
  <si>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</si>
  <si>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</si>
  <si>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</si>
  <si>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</si>
  <si>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</si>
  <si>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</si>
  <si>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</si>
  <si>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</si>
  <si>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</si>
  <si>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</si>
  <si>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</si>
  <si>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</si>
  <si>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</si>
  <si>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</si>
  <si>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</si>
  <si>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</si>
  <si>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</si>
  <si>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</si>
  <si>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</si>
  <si>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</si>
  <si>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</si>
  <si>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</si>
  <si>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</si>
  <si>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</si>
  <si>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</si>
  <si>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</si>
  <si>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</si>
  <si>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</si>
  <si>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</si>
  <si>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</si>
  <si>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</si>
  <si>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</si>
  <si>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</si>
  <si>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</si>
  <si>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</si>
  <si>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</si>
  <si>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</si>
  <si>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</si>
  <si>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</si>
  <si>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</si>
  <si>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</si>
  <si>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</si>
  <si>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</si>
  <si>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</si>
  <si>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</si>
  <si>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</si>
  <si>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</si>
  <si>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</si>
  <si>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</si>
  <si>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</si>
  <si>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</si>
  <si>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</si>
  <si>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</si>
  <si>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</si>
  <si>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</si>
  <si>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</si>
  <si>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</si>
  <si>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</si>
  <si>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</si>
  <si>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</si>
  <si>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</si>
  <si>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</si>
  <si>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</si>
  <si>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</si>
  <si>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</si>
  <si>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</si>
  <si>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</si>
  <si>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</si>
  <si>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</si>
  <si>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</si>
  <si>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</si>
  <si>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</si>
  <si>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</si>
  <si>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</si>
  <si>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</si>
  <si>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</si>
  <si>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</si>
  <si>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</si>
  <si>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</si>
  <si>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</si>
  <si>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</si>
  <si>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</si>
  <si>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</si>
  <si>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</si>
  <si>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</si>
  <si>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</si>
  <si>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</si>
  <si>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</si>
  <si>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</si>
  <si>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</si>
  <si>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</si>
  <si>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</si>
  <si>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</si>
  <si>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</si>
  <si>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</si>
  <si>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</si>
  <si>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</si>
  <si>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</si>
  <si>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</si>
  <si>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</si>
  <si>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</si>
  <si>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</si>
  <si>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</si>
  <si>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</si>
  <si>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</si>
  <si>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</si>
  <si>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</si>
  <si>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</si>
  <si>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</si>
  <si>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</si>
  <si>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</si>
  <si>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</si>
  <si>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</si>
  <si>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</si>
  <si>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</si>
  <si>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</si>
  <si>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</si>
  <si>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</si>
  <si>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</si>
  <si>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</si>
  <si>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</si>
  <si>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</si>
  <si>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</si>
  <si>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</si>
  <si>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</si>
  <si>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</si>
  <si>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</si>
  <si>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</si>
  <si>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</si>
  <si>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</si>
  <si>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</si>
  <si>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</si>
  <si>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</si>
  <si>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</si>
  <si>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</si>
  <si>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</si>
  <si>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</si>
  <si>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</si>
  <si>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</si>
  <si>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</si>
  <si>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</si>
  <si>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</si>
  <si>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</si>
  <si>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</si>
  <si>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</si>
  <si>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</si>
  <si>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</si>
  <si>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</si>
  <si>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</si>
  <si>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</si>
  <si>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</si>
  <si>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</si>
  <si>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</si>
  <si>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</si>
  <si>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</si>
  <si>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</si>
  <si>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</si>
  <si>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</si>
  <si>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</si>
  <si>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</si>
  <si>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</si>
  <si>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</si>
  <si>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</si>
  <si>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</si>
  <si>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</si>
  <si>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</si>
  <si>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</si>
  <si>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</si>
  <si>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</si>
  <si>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</si>
  <si>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</si>
  <si>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</si>
  <si>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</si>
  <si>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</si>
  <si>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</si>
  <si>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</si>
  <si>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</si>
  <si>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</si>
  <si>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</si>
  <si>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</si>
  <si>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</si>
  <si>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</si>
  <si>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</si>
  <si>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</si>
  <si>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</si>
  <si>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</si>
  <si>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</si>
  <si>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</si>
  <si>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</si>
  <si>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</si>
  <si>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</si>
  <si>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</si>
  <si>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</si>
  <si>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</si>
  <si>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</si>
  <si>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</si>
  <si>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</si>
  <si>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</si>
  <si>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</si>
  <si>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</si>
  <si>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</si>
  <si>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</si>
  <si>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</si>
  <si>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</si>
  <si>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</si>
  <si>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</si>
  <si>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</si>
  <si>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</si>
  <si>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</si>
  <si>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</si>
  <si>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</si>
  <si>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</si>
  <si>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</si>
  <si>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</si>
  <si>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</si>
  <si>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</si>
  <si>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</si>
  <si>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</si>
  <si>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</si>
  <si>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</si>
  <si>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</si>
  <si>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</si>
  <si>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</si>
  <si>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</si>
  <si>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</si>
  <si>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</si>
  <si>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</si>
  <si>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</si>
  <si>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</si>
  <si>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</si>
  <si>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</si>
  <si>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</si>
  <si>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</si>
  <si>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</si>
  <si>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</si>
  <si>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</si>
  <si>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</si>
  <si>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</si>
  <si>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</si>
  <si>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</si>
  <si>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</si>
  <si>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</si>
  <si>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</si>
  <si>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</si>
  <si>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</si>
  <si>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</si>
  <si>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</si>
  <si>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</si>
  <si>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</si>
  <si>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</si>
  <si>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</si>
  <si>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</si>
  <si>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</si>
  <si>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</si>
  <si>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</si>
  <si>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</si>
  <si>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</si>
  <si>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</si>
  <si>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</si>
  <si>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</si>
  <si>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</si>
  <si>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</si>
  <si>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</si>
  <si>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</si>
  <si>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</si>
  <si>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</si>
  <si>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</si>
  <si>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</si>
  <si>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</si>
  <si>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</si>
  <si>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</si>
  <si>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</si>
  <si>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</si>
  <si>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</si>
  <si>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</si>
  <si>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</si>
  <si>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</si>
  <si>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</si>
  <si>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</si>
  <si>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</si>
  <si>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</si>
  <si>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</si>
  <si>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</si>
  <si>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</si>
  <si>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</si>
  <si>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</si>
  <si>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</si>
  <si>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</si>
  <si>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</si>
  <si>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</si>
  <si>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</si>
  <si>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</si>
  <si>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</si>
  <si>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</si>
  <si>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</si>
  <si>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</si>
  <si>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</si>
  <si>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</si>
  <si>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</si>
  <si>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</si>
  <si>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</si>
  <si>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</si>
  <si>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</si>
  <si>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</si>
  <si>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</si>
  <si>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</si>
  <si>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</si>
  <si>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</si>
  <si>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</si>
  <si>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</si>
  <si>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</si>
  <si>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</si>
  <si>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</si>
  <si>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</si>
  <si>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</si>
  <si>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</si>
  <si>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</si>
  <si>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</si>
  <si>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</si>
  <si>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</si>
  <si>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</si>
  <si>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</si>
  <si>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</si>
  <si>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</si>
  <si>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</si>
  <si>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</si>
  <si>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</si>
  <si>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</si>
  <si>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</si>
  <si>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</si>
  <si>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</si>
  <si>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</si>
  <si>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</si>
  <si>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</si>
  <si>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</si>
  <si>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</si>
  <si>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</si>
  <si>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</si>
  <si>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</si>
  <si>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</si>
  <si>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</si>
  <si>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</si>
  <si>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</si>
  <si>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</si>
  <si>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</si>
  <si>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</si>
  <si>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</si>
  <si>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</si>
  <si>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</si>
  <si>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</si>
  <si>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</si>
  <si>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</si>
  <si>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</si>
  <si>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</si>
  <si>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</si>
  <si>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</si>
  <si>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</si>
  <si>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</si>
  <si>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</si>
  <si>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</si>
  <si>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</si>
  <si>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</si>
  <si>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</si>
  <si>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</si>
  <si>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</si>
  <si>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</si>
  <si>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</si>
  <si>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</si>
  <si>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</si>
  <si>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</si>
  <si>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</si>
  <si>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</si>
  <si>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</si>
  <si>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</si>
  <si>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</si>
  <si>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</si>
  <si>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</si>
  <si>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</si>
  <si>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</si>
  <si>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</si>
  <si>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</si>
  <si>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</si>
  <si>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</si>
  <si>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</si>
  <si>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</si>
  <si>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</si>
  <si>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</si>
  <si>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</si>
  <si>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</si>
  <si>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</si>
  <si>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</si>
  <si>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</si>
  <si>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</si>
  <si>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</si>
  <si>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</si>
  <si>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</si>
  <si>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</si>
  <si>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</si>
  <si>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</si>
  <si>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</si>
  <si>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</si>
  <si>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</si>
  <si>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</si>
  <si>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</si>
  <si>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</si>
  <si>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</si>
  <si>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</si>
  <si>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</si>
  <si>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</si>
  <si>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</si>
  <si>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</si>
  <si>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</si>
  <si>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</si>
  <si>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</si>
  <si>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</si>
  <si>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</si>
  <si>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</si>
  <si>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</si>
  <si>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</si>
  <si>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</si>
  <si>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</si>
  <si>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</si>
  <si>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</si>
  <si>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</si>
  <si>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</si>
  <si>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</si>
  <si>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</si>
  <si>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</si>
  <si>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</si>
  <si>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</si>
  <si>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</si>
  <si>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</si>
  <si>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</si>
  <si>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</si>
  <si>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</si>
  <si>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</si>
  <si>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</si>
  <si>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</si>
  <si>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</si>
  <si>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</si>
  <si>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</si>
  <si>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</si>
  <si>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</si>
  <si>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</si>
  <si>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</si>
  <si>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</si>
  <si>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</si>
  <si>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</si>
  <si>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</si>
  <si>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</si>
  <si>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</si>
  <si>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</si>
  <si>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</si>
  <si>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</si>
  <si>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</si>
  <si>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</si>
  <si>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</si>
  <si>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</si>
  <si>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</si>
  <si>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</si>
  <si>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</si>
  <si>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</si>
  <si>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</si>
  <si>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</si>
  <si>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</si>
  <si>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</si>
  <si>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</si>
  <si>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</si>
  <si>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</si>
  <si>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</si>
  <si>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</si>
  <si>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</si>
  <si>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</si>
  <si>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</si>
  <si>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</si>
  <si>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</si>
  <si>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</si>
  <si>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</si>
  <si>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</si>
  <si>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</si>
  <si>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</si>
  <si>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</si>
  <si>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</si>
  <si>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</si>
  <si>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</si>
  <si>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</si>
  <si>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</si>
  <si>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</si>
  <si>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</si>
  <si>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</si>
  <si>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</si>
  <si>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</si>
  <si>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</si>
  <si>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</si>
  <si>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</si>
  <si>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</si>
  <si>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</si>
  <si>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</si>
  <si>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</si>
  <si>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</si>
  <si>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</si>
  <si>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</si>
  <si>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</si>
  <si>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</si>
  <si>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</si>
  <si>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</si>
  <si>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</si>
  <si>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</si>
  <si>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</si>
  <si>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</si>
  <si>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</si>
  <si>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</si>
  <si>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</si>
  <si>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</si>
  <si>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</si>
  <si>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</si>
  <si>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</si>
  <si>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</si>
  <si>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</si>
  <si>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</si>
  <si>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</si>
  <si>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</si>
  <si>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</si>
  <si>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</si>
  <si>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</si>
  <si>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</si>
  <si>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</si>
  <si>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</si>
  <si>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</si>
  <si>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</si>
  <si>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</si>
  <si>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</si>
  <si>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</si>
  <si>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</si>
  <si>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</si>
  <si>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</si>
  <si>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</si>
  <si>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</si>
  <si>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</si>
  <si>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</si>
  <si>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</si>
  <si>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</si>
  <si>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</si>
  <si>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</si>
  <si>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</si>
  <si>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</si>
  <si>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</si>
  <si>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</si>
  <si>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</si>
  <si>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</si>
  <si>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</si>
  <si>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</si>
  <si>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</si>
  <si>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</si>
  <si>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</si>
  <si>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</si>
  <si>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</si>
  <si>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</si>
  <si>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</si>
  <si>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</si>
  <si>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</si>
  <si>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</si>
  <si>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</si>
  <si>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</si>
  <si>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</si>
  <si>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</si>
  <si>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</si>
  <si>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</si>
  <si>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</si>
  <si>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</si>
  <si>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</si>
  <si>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</si>
  <si>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</si>
  <si>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</si>
  <si>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</si>
  <si>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</si>
  <si>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</si>
  <si>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</si>
  <si>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</si>
  <si>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</si>
  <si>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</si>
  <si>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</si>
  <si>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</si>
  <si>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</si>
  <si>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</si>
  <si>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</si>
  <si>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</si>
  <si>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</si>
  <si>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</si>
  <si>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</si>
  <si>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</si>
  <si>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</si>
  <si>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</si>
  <si>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</si>
  <si>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</si>
  <si>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</si>
  <si>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</si>
  <si>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</si>
  <si>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</si>
  <si>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</si>
  <si>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</si>
  <si>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</si>
  <si>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</si>
  <si>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</si>
  <si>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</si>
  <si>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</si>
  <si>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</si>
  <si>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</si>
  <si>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</si>
  <si>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</si>
  <si>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</si>
  <si>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</si>
  <si>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</si>
  <si>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</si>
  <si>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</si>
  <si>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</si>
  <si>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</si>
  <si>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</si>
  <si>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</si>
  <si>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</si>
  <si>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</si>
  <si>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</si>
  <si>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</si>
  <si>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</si>
  <si>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</si>
  <si>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</si>
  <si>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</si>
  <si>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</si>
  <si>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</si>
  <si>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</si>
  <si>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</si>
  <si>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</si>
  <si>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</si>
  <si>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</si>
  <si>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</si>
  <si>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</si>
  <si>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</si>
  <si>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</si>
  <si>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</si>
  <si>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</si>
  <si>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</si>
  <si>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</si>
  <si>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</si>
  <si>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</si>
  <si>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</si>
  <si>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</si>
  <si>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</si>
  <si>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</si>
  <si>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</si>
  <si>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</si>
  <si>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</si>
  <si>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</si>
  <si>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</si>
  <si>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</si>
  <si>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</si>
  <si>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</si>
  <si>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</si>
  <si>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</si>
  <si>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</si>
  <si>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</si>
  <si>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</si>
  <si>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</si>
  <si>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</si>
  <si>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</si>
  <si>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</si>
  <si>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</si>
  <si>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</si>
  <si>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</si>
  <si>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</si>
  <si>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</si>
  <si>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</si>
  <si>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</si>
  <si>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</si>
  <si>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</si>
  <si>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</si>
  <si>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</si>
  <si>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</si>
  <si>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</si>
  <si>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</si>
  <si>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</si>
  <si>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</si>
  <si>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</si>
  <si>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</si>
  <si>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</si>
  <si>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</si>
  <si>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</si>
  <si>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</si>
  <si>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</si>
  <si>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</si>
  <si>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</si>
  <si>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</si>
  <si>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</si>
  <si>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</si>
  <si>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</si>
  <si>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</si>
  <si>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</si>
  <si>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</si>
  <si>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</si>
  <si>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</si>
  <si>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</si>
  <si>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</si>
  <si>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</si>
  <si>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</si>
  <si>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</si>
  <si>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</si>
  <si>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</si>
  <si>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</si>
  <si>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</si>
  <si>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</si>
  <si>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</si>
  <si>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</si>
  <si>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</si>
  <si>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</si>
  <si>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</si>
  <si>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</si>
  <si>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</si>
  <si>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</si>
  <si>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</si>
  <si>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</si>
  <si>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</si>
  <si>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</si>
  <si>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</si>
  <si>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</si>
  <si>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</si>
  <si>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</si>
  <si>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</si>
  <si>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</si>
  <si>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</si>
  <si>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</si>
  <si>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</si>
  <si>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</si>
  <si>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</si>
  <si>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</si>
  <si>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</si>
  <si>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</si>
  <si>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</si>
  <si>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</si>
  <si>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</si>
  <si>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</si>
  <si>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</si>
  <si>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</si>
  <si>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</si>
  <si>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</si>
  <si>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</si>
  <si>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</si>
  <si>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</si>
  <si>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</si>
  <si>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</si>
  <si>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</si>
  <si>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</si>
  <si>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</si>
  <si>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</si>
  <si>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</si>
  <si>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</si>
  <si>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</si>
  <si>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</si>
  <si>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</si>
  <si>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</si>
  <si>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</si>
  <si>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</si>
  <si>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</si>
  <si>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</si>
  <si>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</si>
  <si>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</si>
  <si>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</si>
  <si>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</si>
  <si>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</si>
  <si>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</si>
  <si>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</si>
  <si>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</si>
  <si>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</si>
  <si>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</si>
  <si>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</si>
  <si>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</si>
  <si>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</si>
  <si>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</si>
  <si>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</si>
  <si>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</si>
  <si>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</si>
  <si>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</si>
  <si>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</si>
  <si>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</si>
  <si>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</si>
  <si>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</si>
  <si>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</si>
  <si>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</si>
  <si>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</si>
  <si>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</si>
  <si>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</si>
  <si>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</si>
  <si>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</si>
  <si>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</si>
  <si>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</si>
  <si>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</si>
  <si>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</si>
  <si>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</si>
  <si>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</si>
  <si>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</si>
  <si>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</si>
  <si>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</si>
  <si>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</si>
  <si>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</si>
  <si>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</si>
  <si>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</si>
  <si>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</si>
  <si>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</si>
  <si>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</si>
  <si>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</si>
  <si>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</si>
  <si>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</si>
  <si>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</si>
  <si>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</si>
  <si>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</si>
  <si>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</si>
  <si>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</si>
  <si>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</si>
  <si>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</si>
  <si>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</si>
  <si>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</si>
  <si>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</si>
  <si>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</si>
  <si>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</si>
  <si>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</si>
  <si>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</si>
  <si>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</si>
  <si>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</si>
  <si>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</si>
  <si>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</si>
  <si>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</si>
  <si>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</si>
  <si>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</si>
  <si>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</si>
  <si>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</si>
  <si>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</si>
  <si>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</si>
  <si>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</si>
  <si>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</si>
  <si>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</si>
  <si>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</si>
  <si>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</si>
  <si>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</si>
  <si>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</si>
  <si>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</si>
  <si>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</si>
  <si>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</si>
  <si>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</si>
  <si>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</si>
  <si>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</si>
  <si>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</si>
  <si>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</si>
  <si>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</si>
  <si>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</si>
  <si>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</si>
  <si>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</si>
  <si>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</si>
  <si>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</si>
  <si>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</si>
  <si>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</si>
  <si>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</si>
  <si>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</si>
  <si>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</si>
  <si>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</si>
  <si>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</si>
  <si>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</si>
  <si>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</si>
  <si>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</si>
  <si>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</si>
  <si>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</si>
  <si>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</si>
  <si>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</si>
  <si>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</si>
  <si>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</si>
  <si>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</si>
  <si>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</si>
  <si>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</si>
  <si>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</si>
  <si>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</si>
  <si>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</si>
  <si>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</si>
  <si>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</si>
  <si>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</si>
  <si>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</si>
  <si>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</si>
  <si>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</si>
  <si>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</si>
  <si>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</si>
  <si>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</si>
  <si>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</si>
  <si>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</si>
  <si>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</si>
  <si>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</si>
  <si>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</si>
  <si>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</si>
  <si>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</si>
  <si>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</si>
  <si>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</si>
  <si>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</si>
  <si>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</si>
  <si>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</si>
  <si>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</si>
  <si>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</si>
  <si>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</si>
  <si>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</si>
  <si>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</si>
  <si>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</si>
  <si>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</si>
  <si>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</si>
  <si>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</si>
  <si>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</si>
  <si>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</si>
  <si>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</si>
  <si>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</si>
  <si>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</si>
  <si>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</si>
  <si>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</si>
  <si>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</si>
  <si>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</si>
  <si>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</si>
  <si>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</si>
  <si>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</si>
  <si>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</si>
  <si>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</si>
  <si>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</si>
  <si>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</si>
  <si>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</si>
  <si>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</si>
  <si>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</si>
  <si>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</si>
  <si>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</si>
  <si>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</si>
  <si>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</si>
  <si>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</si>
  <si>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</si>
  <si>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</si>
  <si>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</si>
  <si>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</si>
  <si>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</si>
  <si>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</si>
  <si>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</si>
  <si>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</si>
  <si>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</si>
  <si>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</si>
  <si>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</si>
  <si>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</si>
  <si>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</si>
  <si>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</si>
  <si>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</si>
  <si>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</si>
  <si>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</si>
  <si>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</si>
  <si>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</si>
  <si>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</si>
  <si>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</si>
  <si>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</si>
  <si>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</si>
  <si>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</si>
  <si>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</si>
  <si>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</si>
  <si>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</si>
  <si>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</si>
  <si>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</si>
  <si>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</si>
  <si>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</si>
  <si>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</si>
  <si>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</si>
  <si>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</si>
  <si>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</si>
  <si>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</si>
  <si>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</si>
  <si>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</si>
  <si>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</si>
  <si>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</si>
  <si>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</si>
  <si>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</si>
  <si>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</si>
  <si>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</si>
  <si>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</si>
  <si>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</si>
  <si>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</si>
  <si>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</si>
  <si>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</si>
  <si>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</si>
  <si>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</si>
  <si>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</si>
  <si>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</si>
  <si>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</si>
  <si>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</si>
  <si>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</si>
  <si>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</si>
  <si>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</si>
  <si>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</si>
  <si>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</si>
  <si>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</si>
  <si>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</si>
  <si>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</si>
  <si>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</si>
  <si>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</si>
  <si>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</si>
  <si>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</si>
  <si>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</si>
  <si>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</si>
  <si>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</si>
  <si>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</si>
  <si>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</si>
  <si>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</si>
  <si>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</si>
  <si>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</si>
  <si>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</si>
  <si>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</si>
  <si>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</si>
  <si>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</si>
  <si>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</si>
  <si>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</si>
  <si>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</si>
  <si>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</si>
  <si>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</si>
  <si>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</si>
  <si>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</si>
  <si>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</si>
  <si>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</si>
  <si>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</si>
  <si>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</si>
  <si>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</si>
  <si>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</si>
  <si>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</si>
  <si>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</si>
  <si>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</si>
  <si>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</si>
  <si>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</si>
  <si>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</si>
  <si>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</si>
  <si>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</si>
  <si>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</si>
  <si>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</si>
  <si>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</si>
  <si>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</si>
  <si>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</si>
  <si>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</si>
  <si>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</si>
  <si>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</si>
  <si>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</si>
  <si>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</si>
  <si>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</si>
  <si>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</si>
  <si>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</si>
  <si>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</si>
  <si>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</si>
  <si>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</si>
  <si>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</si>
  <si>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</si>
  <si>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</si>
  <si>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</si>
  <si>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</si>
  <si>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</si>
  <si>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</si>
  <si>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</si>
  <si>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</si>
  <si>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</si>
  <si>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</si>
  <si>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</si>
  <si>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</si>
  <si>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</si>
  <si>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</si>
  <si>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</si>
  <si>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</si>
  <si>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</si>
  <si>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</si>
  <si>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</si>
  <si>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</si>
  <si>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</si>
  <si>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</si>
  <si>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</si>
  <si>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</si>
  <si>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</si>
  <si>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</si>
  <si>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</si>
  <si>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</si>
  <si>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</si>
  <si>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</si>
  <si>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</si>
  <si>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</si>
  <si>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</si>
  <si>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</si>
  <si>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</si>
  <si>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</si>
  <si>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</si>
  <si>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</si>
  <si>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</si>
  <si>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</si>
  <si>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</si>
  <si>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</si>
  <si>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</si>
  <si>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</si>
  <si>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</si>
  <si>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</si>
  <si>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</si>
  <si>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</si>
  <si>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</si>
  <si>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</si>
  <si>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</si>
  <si>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</si>
  <si>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</si>
  <si>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</si>
  <si>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</si>
  <si>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</si>
  <si>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</si>
  <si>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</si>
  <si>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</si>
  <si>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</si>
  <si>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</si>
  <si>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</si>
  <si>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</si>
  <si>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</si>
  <si>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</si>
  <si>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</si>
  <si>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</si>
  <si>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</si>
  <si>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</si>
  <si>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</si>
  <si>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</si>
  <si>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</si>
  <si>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</si>
  <si>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</si>
  <si>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</si>
  <si>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</si>
  <si>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</si>
  <si>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</si>
  <si>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</si>
  <si>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</si>
  <si>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</si>
  <si>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</si>
  <si>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</si>
  <si>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</si>
  <si>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</si>
  <si>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</si>
  <si>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</si>
  <si>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</si>
  <si>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</si>
  <si>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</si>
  <si>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</si>
  <si>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</si>
  <si>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</si>
  <si>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</si>
  <si>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</si>
  <si>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</si>
  <si>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</si>
  <si>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</si>
  <si>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</si>
  <si>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</si>
  <si>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</si>
  <si>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</si>
  <si>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</si>
  <si>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</si>
  <si>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</si>
  <si>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</si>
  <si>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</si>
  <si>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</si>
  <si>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</si>
  <si>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</si>
  <si>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</si>
  <si>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</si>
  <si>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</si>
  <si>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</si>
  <si>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</si>
  <si>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</si>
  <si>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</si>
  <si>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</si>
  <si>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</si>
  <si>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</si>
  <si>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</si>
  <si>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</si>
  <si>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</si>
  <si>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</si>
  <si>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</si>
  <si>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</si>
  <si>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</si>
  <si>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</si>
  <si>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</si>
  <si>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</si>
  <si>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</si>
  <si>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</si>
  <si>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</si>
  <si>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</si>
  <si>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</si>
  <si>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</si>
  <si>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</si>
  <si>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</si>
  <si>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</si>
  <si>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</si>
  <si>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</si>
  <si>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</si>
  <si>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</si>
  <si>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</si>
  <si>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</si>
  <si>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</si>
  <si>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</si>
  <si>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</si>
  <si>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</si>
  <si>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</si>
  <si>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</si>
  <si>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</si>
  <si>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</si>
  <si>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</si>
  <si>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</si>
  <si>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</si>
  <si>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</si>
  <si>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</si>
  <si>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</si>
  <si>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</si>
  <si>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</si>
  <si>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</si>
  <si>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</si>
  <si>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</si>
  <si>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</si>
  <si>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</si>
  <si>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</si>
  <si>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</si>
  <si>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</si>
  <si>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</si>
  <si>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</si>
  <si>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</si>
  <si>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</si>
  <si>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</si>
  <si>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</si>
  <si>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</si>
  <si>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</si>
  <si>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</si>
  <si>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</si>
  <si>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</si>
  <si>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</si>
  <si>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</si>
  <si>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</si>
  <si>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</si>
  <si>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</si>
  <si>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</si>
  <si>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</si>
  <si>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</si>
  <si>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</si>
  <si>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</si>
  <si>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</si>
  <si>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</si>
  <si>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</si>
  <si>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</si>
  <si>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</si>
  <si>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</si>
  <si>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</si>
  <si>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</si>
  <si>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</si>
  <si>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</si>
  <si>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</si>
  <si>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</si>
  <si>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</si>
  <si>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</si>
  <si>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</si>
  <si>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</si>
  <si>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</si>
  <si>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</si>
  <si>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</si>
  <si>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</si>
  <si>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</si>
  <si>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</si>
  <si>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</si>
  <si>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</si>
  <si>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</si>
  <si>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</si>
  <si>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</si>
  <si>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</si>
  <si>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</si>
  <si>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</si>
  <si>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</si>
  <si>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</si>
  <si>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</si>
  <si>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</si>
  <si>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</si>
  <si>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</si>
  <si>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</si>
  <si>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</si>
  <si>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</si>
  <si>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</si>
  <si>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</si>
  <si>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</si>
  <si>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</si>
  <si>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</si>
  <si>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</si>
  <si>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</si>
  <si>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</si>
  <si>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</si>
  <si>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</si>
  <si>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</si>
  <si>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</si>
  <si>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</si>
  <si>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</si>
  <si>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</si>
  <si>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</si>
  <si>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</si>
  <si>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</si>
  <si>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</si>
  <si>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</si>
  <si>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</si>
  <si>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</si>
  <si>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</si>
  <si>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</si>
  <si>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</si>
  <si>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</si>
  <si>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</si>
  <si>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</si>
  <si>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</si>
  <si>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</si>
  <si>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</si>
  <si>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</si>
  <si>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</si>
  <si>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</si>
  <si>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</si>
  <si>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</si>
  <si>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</si>
  <si>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</si>
  <si>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</si>
  <si>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</si>
  <si>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</si>
  <si>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</si>
  <si>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</si>
  <si>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</si>
  <si>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</si>
  <si>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</si>
  <si>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</si>
  <si>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</si>
  <si>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</si>
  <si>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</si>
  <si>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</si>
  <si>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</si>
  <si>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</si>
  <si>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</si>
  <si>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</si>
  <si>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</si>
  <si>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</si>
  <si>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</si>
  <si>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</si>
  <si>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</si>
  <si>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</si>
  <si>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</si>
  <si>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</si>
  <si>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</si>
  <si>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</si>
  <si>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</si>
  <si>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</si>
  <si>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</si>
  <si>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</si>
  <si>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</si>
  <si>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</si>
  <si>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</si>
  <si>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</si>
  <si>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</si>
  <si>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</si>
  <si>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</si>
  <si>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</si>
  <si>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</si>
  <si>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</si>
  <si>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</si>
  <si>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</si>
  <si>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</si>
  <si>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</si>
  <si>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</si>
  <si>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</si>
  <si>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</si>
  <si>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</si>
  <si>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</si>
  <si>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</si>
  <si>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</si>
  <si>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</si>
  <si>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</si>
  <si>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</si>
  <si>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</si>
  <si>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</si>
  <si>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</si>
  <si>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</si>
  <si>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</si>
  <si>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</si>
  <si>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</si>
  <si>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</si>
  <si>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</si>
  <si>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</si>
  <si>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</si>
  <si>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</si>
  <si>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</si>
  <si>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</si>
  <si>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</si>
  <si>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</si>
  <si>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</si>
  <si>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</si>
  <si>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</si>
  <si>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</si>
  <si>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</si>
  <si>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</si>
  <si>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</si>
  <si>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</si>
  <si>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</si>
  <si>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</si>
  <si>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</si>
  <si>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</si>
  <si>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</si>
  <si>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</si>
  <si>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</si>
  <si>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</si>
  <si>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</si>
  <si>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</si>
  <si>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</si>
  <si>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</si>
  <si>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</si>
  <si>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</si>
  <si>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</si>
  <si>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</si>
  <si>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</si>
  <si>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</si>
  <si>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</si>
  <si>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</si>
  <si>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</si>
  <si>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</si>
  <si>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</si>
  <si>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</si>
  <si>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</si>
  <si>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</si>
  <si>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</si>
  <si>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</si>
  <si>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</si>
  <si>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</si>
  <si>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</si>
  <si>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</si>
  <si>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</si>
  <si>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</si>
  <si>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</si>
  <si>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</si>
  <si>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</si>
  <si>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</si>
  <si>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</si>
  <si>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</si>
  <si>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</si>
  <si>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</si>
  <si>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</si>
  <si>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</si>
  <si>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</si>
  <si>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</si>
  <si>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</si>
  <si>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</si>
  <si>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</si>
  <si>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</si>
  <si>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</si>
  <si>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</si>
  <si>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</si>
  <si>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</si>
  <si>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</si>
  <si>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</si>
  <si>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</si>
  <si>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</si>
  <si>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</si>
  <si>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</si>
  <si>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</si>
  <si>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</si>
  <si>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</si>
  <si>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</si>
  <si>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</si>
  <si>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</si>
  <si>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</si>
  <si>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</si>
  <si>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</si>
  <si>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</si>
  <si>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</si>
  <si>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</si>
  <si>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</si>
  <si>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</si>
  <si>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</si>
  <si>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</si>
  <si>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</si>
  <si>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</si>
  <si>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</si>
  <si>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</si>
  <si>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</si>
  <si>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</si>
  <si>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</si>
  <si>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</si>
  <si>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</si>
  <si>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</si>
  <si>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</si>
  <si>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</si>
  <si>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</si>
  <si>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</si>
  <si>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</si>
  <si>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</si>
  <si>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</si>
  <si>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</si>
  <si>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</si>
  <si>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</si>
  <si>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</si>
  <si>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</si>
  <si>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</si>
  <si>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</si>
  <si>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</si>
  <si>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</si>
  <si>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</si>
  <si>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</si>
  <si>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</si>
  <si>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</si>
  <si>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</si>
  <si>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</si>
  <si>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</si>
  <si>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</si>
  <si>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</si>
  <si>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</si>
  <si>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</si>
  <si>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</si>
  <si>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</si>
  <si>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</si>
  <si>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</si>
  <si>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</si>
  <si>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</si>
  <si>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</si>
  <si>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</si>
  <si>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</si>
  <si>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</si>
  <si>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</si>
  <si>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</si>
  <si>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</si>
  <si>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</si>
  <si>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</si>
  <si>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</si>
  <si>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</si>
  <si>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</si>
  <si>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</si>
  <si>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</si>
  <si>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</si>
  <si>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</si>
  <si>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</si>
  <si>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</si>
  <si>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</si>
  <si>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</si>
  <si>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</si>
  <si>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</si>
  <si>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</si>
  <si>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</si>
  <si>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</si>
  <si>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</si>
  <si>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</si>
  <si>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</si>
  <si>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</si>
  <si>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</si>
  <si>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</si>
  <si>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</si>
  <si>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</si>
  <si>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</si>
  <si>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</si>
  <si>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</si>
  <si>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</si>
  <si>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</si>
  <si>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</si>
  <si>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</si>
  <si>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</si>
  <si>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</si>
  <si>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</si>
  <si>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</si>
  <si>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</si>
  <si>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</si>
  <si>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</si>
  <si>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</si>
  <si>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</si>
  <si>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</si>
  <si>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</si>
  <si>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</si>
  <si>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</si>
  <si>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</si>
  <si>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</si>
  <si>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</si>
  <si>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</si>
  <si>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</si>
  <si>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</si>
  <si>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</si>
  <si>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</si>
  <si>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</si>
  <si>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</si>
  <si>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</si>
  <si>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</si>
  <si>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</si>
  <si>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</si>
  <si>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</si>
  <si>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</si>
  <si>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</si>
  <si>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</si>
  <si>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</si>
  <si>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</si>
  <si>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</si>
  <si>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</si>
  <si>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</si>
  <si>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</si>
  <si>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</si>
  <si>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</si>
  <si>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</si>
  <si>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</si>
  <si>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</si>
  <si>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</si>
  <si>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</si>
  <si>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</si>
  <si>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</si>
  <si>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</si>
  <si>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</si>
  <si>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</si>
  <si>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</si>
  <si>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</si>
  <si>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</si>
  <si>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</si>
  <si>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</si>
  <si>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</si>
  <si>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</si>
  <si>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</si>
  <si>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</si>
  <si>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</si>
  <si>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</si>
  <si>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</si>
  <si>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</si>
  <si>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</si>
  <si>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</si>
  <si>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</si>
  <si>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</si>
  <si>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</si>
  <si>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</si>
  <si>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</si>
  <si>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</si>
  <si>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</si>
  <si>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</si>
  <si>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</si>
  <si>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</si>
  <si>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</si>
  <si>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</si>
  <si>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</si>
  <si>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</si>
  <si>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</si>
  <si>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</si>
  <si>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</si>
  <si>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</si>
  <si>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</si>
  <si>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</si>
  <si>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</si>
  <si>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</si>
  <si>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</si>
  <si>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</si>
  <si>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</si>
  <si>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</si>
  <si>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</si>
  <si>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</si>
  <si>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</si>
  <si>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</si>
  <si>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</si>
  <si>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</si>
  <si>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</si>
  <si>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</si>
  <si>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</si>
  <si>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</si>
  <si>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</si>
  <si>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</si>
  <si>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</si>
  <si>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</si>
  <si>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</si>
  <si>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</si>
  <si>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</si>
  <si>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</si>
  <si>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</si>
  <si>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</si>
  <si>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</si>
  <si>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</si>
  <si>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</si>
  <si>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</si>
  <si>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</si>
  <si>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</si>
  <si>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</si>
  <si>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</si>
  <si>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</si>
  <si>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</si>
  <si>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</si>
  <si>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</si>
  <si>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</si>
  <si>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</si>
  <si>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</si>
  <si>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</si>
  <si>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</si>
  <si>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</si>
  <si>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</si>
  <si>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</si>
  <si>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</si>
  <si>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</si>
  <si>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</si>
  <si>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</si>
  <si>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</si>
  <si>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</si>
  <si>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</si>
  <si>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</si>
  <si>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</si>
  <si>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</si>
  <si>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</si>
  <si>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</si>
  <si>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</si>
  <si>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</si>
  <si>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</si>
  <si>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</si>
  <si>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</si>
  <si>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</si>
  <si>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</si>
  <si>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</si>
  <si>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</si>
  <si>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</si>
  <si>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</si>
  <si>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</si>
  <si>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</si>
  <si>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</si>
  <si>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</si>
  <si>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</si>
  <si>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</si>
  <si>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</si>
  <si>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</si>
  <si>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</si>
  <si>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</si>
  <si>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</si>
  <si>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</si>
  <si>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</si>
  <si>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</si>
  <si>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</si>
  <si>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</si>
  <si>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</si>
  <si>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</si>
  <si>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</si>
  <si>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</si>
  <si>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</si>
  <si>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</si>
  <si>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</si>
  <si>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</si>
  <si>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</si>
  <si>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</si>
  <si>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</si>
  <si>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</si>
  <si>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</si>
  <si>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</si>
  <si>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</si>
  <si>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</si>
  <si>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</si>
  <si>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</si>
  <si>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</si>
  <si>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</si>
  <si>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</si>
  <si>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</si>
  <si>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</si>
  <si>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</si>
  <si>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</si>
  <si>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</si>
  <si>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</si>
  <si>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</si>
  <si>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</si>
  <si>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</si>
  <si>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</si>
  <si>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</si>
  <si>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</si>
  <si>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</si>
  <si>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</si>
  <si>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</si>
  <si>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</si>
  <si>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</si>
  <si>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</si>
  <si>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</si>
  <si>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</si>
  <si>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</si>
  <si>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</si>
  <si>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</si>
  <si>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</si>
  <si>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</si>
  <si>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</si>
  <si>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</si>
  <si>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</si>
  <si>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</si>
  <si>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</si>
  <si>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</si>
  <si>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</si>
  <si>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</si>
  <si>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</si>
  <si>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</si>
  <si>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</si>
  <si>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</si>
  <si>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</si>
  <si>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</si>
  <si>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</si>
  <si>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</si>
  <si>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</si>
  <si>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</si>
  <si>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</si>
  <si>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</si>
  <si>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</si>
  <si>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</si>
  <si>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</si>
  <si>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</si>
  <si>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</si>
  <si>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</si>
  <si>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</si>
  <si>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</si>
  <si>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</si>
  <si>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</si>
  <si>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</si>
  <si>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</si>
  <si>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</si>
  <si>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</si>
  <si>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</si>
  <si>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</si>
  <si>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</si>
  <si>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</si>
  <si>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</si>
  <si>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</si>
  <si>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</si>
  <si>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</si>
  <si>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</si>
  <si>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</si>
  <si>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</si>
  <si>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</si>
  <si>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</si>
  <si>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</si>
  <si>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</si>
  <si>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</si>
  <si>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</si>
  <si>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</si>
  <si>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</si>
  <si>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</si>
  <si>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</si>
  <si>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</si>
  <si>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</si>
  <si>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</si>
  <si>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</si>
  <si>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</si>
  <si>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</si>
  <si>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</si>
  <si>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</si>
  <si>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</si>
  <si>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</si>
  <si>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</si>
  <si>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</si>
  <si>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</si>
  <si>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</si>
  <si>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</si>
  <si>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</si>
  <si>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</si>
  <si>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</si>
  <si>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</si>
  <si>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</si>
  <si>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</si>
  <si>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</si>
  <si>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</si>
  <si>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</si>
  <si>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</si>
  <si>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</si>
  <si>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</si>
  <si>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</si>
  <si>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</si>
  <si>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</si>
  <si>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</si>
  <si>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</si>
  <si>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</si>
  <si>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</si>
  <si>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</si>
  <si>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</si>
  <si>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</si>
  <si>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</si>
  <si>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</si>
  <si>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</si>
  <si>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</si>
  <si>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</si>
  <si>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</si>
  <si>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</si>
  <si>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</si>
  <si>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</si>
  <si>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</si>
  <si>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</si>
  <si>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</si>
  <si>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</si>
  <si>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</si>
  <si>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</si>
  <si>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</si>
  <si>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</si>
  <si>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</si>
  <si>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</si>
  <si>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</si>
  <si>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</si>
  <si>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</si>
  <si>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</si>
  <si>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</si>
  <si>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</si>
  <si>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</si>
  <si>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</si>
  <si>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</si>
  <si>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</si>
  <si>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</si>
  <si>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</si>
  <si>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</si>
  <si>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</si>
  <si>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</si>
  <si>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</si>
  <si>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</si>
  <si>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</si>
  <si>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</si>
  <si>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</si>
  <si>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</si>
  <si>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</si>
  <si>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</si>
  <si>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</si>
  <si>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</si>
  <si>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</si>
  <si>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</si>
  <si>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</si>
  <si>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</si>
  <si>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</si>
  <si>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</si>
  <si>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</si>
  <si>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</si>
  <si>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</si>
  <si>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</si>
  <si>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</si>
  <si>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</si>
  <si>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</si>
  <si>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</si>
  <si>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</si>
  <si>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</si>
  <si>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</si>
  <si>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</si>
  <si>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</si>
  <si>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</si>
  <si>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</si>
  <si>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</si>
  <si>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</si>
  <si>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</si>
  <si>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</si>
  <si>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</si>
  <si>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</si>
  <si>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</si>
  <si>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</si>
  <si>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</si>
  <si>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</si>
  <si>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</si>
  <si>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</si>
  <si>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</si>
  <si>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</si>
  <si>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</si>
  <si>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</si>
  <si>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</si>
  <si>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</si>
  <si>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</si>
  <si>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</si>
  <si>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</si>
  <si>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</si>
  <si>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</si>
  <si>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</si>
  <si>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</si>
  <si>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</si>
  <si>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</si>
  <si>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</si>
  <si>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</si>
  <si>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</si>
  <si>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</si>
  <si>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</si>
  <si>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</si>
  <si>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</si>
  <si>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</si>
  <si>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</si>
  <si>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</si>
  <si>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</si>
  <si>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</si>
  <si>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</si>
  <si>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</si>
  <si>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</si>
  <si>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</si>
  <si>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</si>
  <si>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</si>
  <si>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</si>
  <si>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</si>
  <si>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</si>
  <si>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</si>
  <si>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</si>
  <si>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</si>
  <si>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</si>
  <si>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</si>
  <si>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</si>
  <si>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</si>
  <si>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</si>
  <si>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</si>
  <si>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</si>
  <si>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</si>
  <si>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</si>
  <si>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</si>
  <si>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</si>
  <si>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</si>
  <si>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</si>
  <si>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</si>
  <si>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</si>
  <si>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</si>
  <si>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</si>
  <si>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</si>
  <si>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</si>
  <si>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</si>
  <si>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</si>
  <si>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</si>
  <si>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</si>
  <si>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</si>
  <si>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</si>
  <si>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</si>
  <si>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</si>
  <si>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</si>
  <si>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</si>
  <si>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</si>
  <si>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</si>
  <si>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</si>
  <si>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</si>
  <si>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</si>
  <si>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</si>
  <si>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</si>
  <si>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</si>
  <si>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</si>
  <si>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</si>
  <si>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</si>
  <si>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</si>
  <si>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</si>
  <si>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</si>
  <si>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</si>
  <si>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</si>
  <si>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</si>
  <si>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</si>
  <si>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</si>
  <si>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</si>
  <si>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</si>
  <si>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</si>
  <si>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</si>
  <si>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</si>
  <si>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</si>
  <si>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</si>
  <si>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</si>
  <si>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</si>
  <si>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</si>
  <si>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</si>
  <si>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</si>
  <si>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</si>
  <si>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</si>
  <si>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</si>
  <si>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</si>
  <si>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</si>
  <si>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</si>
  <si>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</si>
  <si>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</si>
  <si>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</si>
  <si>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</si>
  <si>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</si>
  <si>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</si>
  <si>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</si>
  <si>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</si>
  <si>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</si>
  <si>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</si>
  <si>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</si>
  <si>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</si>
  <si>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</si>
  <si>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</si>
  <si>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</si>
  <si>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</si>
  <si>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</si>
  <si>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</si>
  <si>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</si>
  <si>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</si>
  <si>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</si>
  <si>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</si>
  <si>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</si>
  <si>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</si>
  <si>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</si>
  <si>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</si>
  <si>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</si>
  <si>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</si>
  <si>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</si>
  <si>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</si>
  <si>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</si>
  <si>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</si>
  <si>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</si>
  <si>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</si>
  <si>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</si>
  <si>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</si>
  <si>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</si>
  <si>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</si>
  <si>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</si>
  <si>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</si>
  <si>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</si>
  <si>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</si>
  <si>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</si>
  <si>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</si>
  <si>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</si>
  <si>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</si>
  <si>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</si>
  <si>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</si>
  <si>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</si>
  <si>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</si>
  <si>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</si>
  <si>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</si>
  <si>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</si>
  <si>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</si>
  <si>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</si>
  <si>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</si>
  <si>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</si>
  <si>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</si>
  <si>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</si>
  <si>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</si>
  <si>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</si>
  <si>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</si>
  <si>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</si>
  <si>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</si>
  <si>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</si>
  <si>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</si>
  <si>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</si>
  <si>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</si>
  <si>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</si>
  <si>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</si>
  <si>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</si>
  <si>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</si>
  <si>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</si>
  <si>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</si>
  <si>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</si>
  <si>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</si>
  <si>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</si>
  <si>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</si>
  <si>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</si>
  <si>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</si>
  <si>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</si>
  <si>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</si>
  <si>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</si>
  <si>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</si>
  <si>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</si>
  <si>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</si>
  <si>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</si>
  <si>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</si>
  <si>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</si>
  <si>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</si>
  <si>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</si>
  <si>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</si>
  <si>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</si>
  <si>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</si>
  <si>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</si>
  <si>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</si>
  <si>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</si>
  <si>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</si>
  <si>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</si>
  <si>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</si>
  <si>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</si>
  <si>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</si>
  <si>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</si>
  <si>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</si>
  <si>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</si>
  <si>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</si>
  <si>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</si>
  <si>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</si>
  <si>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</si>
  <si>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</si>
  <si>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</si>
  <si>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</si>
  <si>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</si>
  <si>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</si>
  <si>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</si>
  <si>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</si>
  <si>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</si>
  <si>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</si>
  <si>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</si>
  <si>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</si>
  <si>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</si>
  <si>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</si>
  <si>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</si>
  <si>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</si>
  <si>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</si>
  <si>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</si>
  <si>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</si>
  <si>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</si>
  <si>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</si>
  <si>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</si>
  <si>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</si>
  <si>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</si>
  <si>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</si>
  <si>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</si>
  <si>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</si>
  <si>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</si>
  <si>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</si>
  <si>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</si>
  <si>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</si>
  <si>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</si>
  <si>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</si>
  <si>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</si>
  <si>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</si>
  <si>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</si>
  <si>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</si>
  <si>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</si>
  <si>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</si>
  <si>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</si>
  <si>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</si>
  <si>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</si>
  <si>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</si>
  <si>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</si>
  <si>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</si>
  <si>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</si>
  <si>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</si>
  <si>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</si>
  <si>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</si>
  <si>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</si>
  <si>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</si>
  <si>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</si>
  <si>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</si>
  <si>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</si>
  <si>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</si>
  <si>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</si>
  <si>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</si>
  <si>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</si>
  <si>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</si>
  <si>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</si>
  <si>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</si>
  <si>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</si>
  <si>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</si>
  <si>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</si>
  <si>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</si>
  <si>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</si>
  <si>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</si>
  <si>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</si>
  <si>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</si>
  <si>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</si>
  <si>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</si>
  <si>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</si>
  <si>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</si>
  <si>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</si>
  <si>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</si>
  <si>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</si>
  <si>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</si>
  <si>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</si>
  <si>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</si>
  <si>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</si>
  <si>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</si>
  <si>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</si>
  <si>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</si>
  <si>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</si>
  <si>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</si>
  <si>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</si>
  <si>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</si>
  <si>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</si>
  <si>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</si>
  <si>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</si>
  <si>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</si>
  <si>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</si>
  <si>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</si>
  <si>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</si>
  <si>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</si>
  <si>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</si>
  <si>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</si>
  <si>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</si>
  <si>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</si>
  <si>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</si>
  <si>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</si>
  <si>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</si>
  <si>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</si>
  <si>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</si>
  <si>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</si>
  <si>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</si>
  <si>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</si>
  <si>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</si>
  <si>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</si>
  <si>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</si>
  <si>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</si>
  <si>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</si>
  <si>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</si>
  <si>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</si>
  <si>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</si>
  <si>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</si>
  <si>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</si>
  <si>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</si>
  <si>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</si>
  <si>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</si>
  <si>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</si>
  <si>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</si>
  <si>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</si>
  <si>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</si>
  <si>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</si>
  <si>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</si>
  <si>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</si>
  <si>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</si>
  <si>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</si>
  <si>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</si>
  <si>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</si>
  <si>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</si>
  <si>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</si>
  <si>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</si>
  <si>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</si>
  <si>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</si>
  <si>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</si>
  <si>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</si>
  <si>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</si>
  <si>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</si>
  <si>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</si>
  <si>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</si>
  <si>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</si>
  <si>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</si>
  <si>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</si>
  <si>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</si>
  <si>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</si>
  <si>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</si>
  <si>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</si>
  <si>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</si>
  <si>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</si>
  <si>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</si>
  <si>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</si>
  <si>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</si>
  <si>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</si>
  <si>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</si>
  <si>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</si>
  <si>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</si>
  <si>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</si>
  <si>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</si>
  <si>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</si>
  <si>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</si>
  <si>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</si>
  <si>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</si>
  <si>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</si>
  <si>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</si>
  <si>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</si>
  <si>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</si>
  <si>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</si>
  <si>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</si>
  <si>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</si>
  <si>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</si>
  <si>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</si>
  <si>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</si>
  <si>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</si>
  <si>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</si>
  <si>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</si>
  <si>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</si>
  <si>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</si>
  <si>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</si>
  <si>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</si>
  <si>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</si>
  <si>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</si>
  <si>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</si>
  <si>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</si>
  <si>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</si>
  <si>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</si>
  <si>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</si>
  <si>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</si>
  <si>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</si>
  <si>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</si>
  <si>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</si>
  <si>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</si>
  <si>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</si>
  <si>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</si>
  <si>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</si>
  <si>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</si>
  <si>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</si>
  <si>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</si>
  <si>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</si>
  <si>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</si>
  <si>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</si>
  <si>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</si>
  <si>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</si>
  <si>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</si>
  <si>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</si>
  <si>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</si>
  <si>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</si>
  <si>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</si>
  <si>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</si>
  <si>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</si>
  <si>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</si>
  <si>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</si>
  <si>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</si>
  <si>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</si>
  <si>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</si>
  <si>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</si>
  <si>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</si>
  <si>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</si>
  <si>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</si>
  <si>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</si>
  <si>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</si>
  <si>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</si>
  <si>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</si>
  <si>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</si>
  <si>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</si>
  <si>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</si>
  <si>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</si>
  <si>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</si>
  <si>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</si>
  <si>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</si>
  <si>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</si>
  <si>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</si>
  <si>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</si>
  <si>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</si>
  <si>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</si>
  <si>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</si>
  <si>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</si>
  <si>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</si>
  <si>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</si>
  <si>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</si>
  <si>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</si>
  <si>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</si>
  <si>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</si>
  <si>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</si>
  <si>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</si>
  <si>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</si>
  <si>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</si>
  <si>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</si>
  <si>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</si>
  <si>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</si>
  <si>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</si>
  <si>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</si>
  <si>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</si>
  <si>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</si>
  <si>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</si>
  <si>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</si>
  <si>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</si>
  <si>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</si>
  <si>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</si>
  <si>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</si>
  <si>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</si>
  <si>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</si>
  <si>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</si>
  <si>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</si>
  <si>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</si>
  <si>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</si>
  <si>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</si>
  <si>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</si>
  <si>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</si>
  <si>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</si>
  <si>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</si>
  <si>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</si>
  <si>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</si>
  <si>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</si>
  <si>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</si>
  <si>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</si>
  <si>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</si>
  <si>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</si>
  <si>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</si>
  <si>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</si>
  <si>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</si>
  <si>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</si>
  <si>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</si>
  <si>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</si>
  <si>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</si>
  <si>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</si>
  <si>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</si>
  <si>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</si>
  <si>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</si>
  <si>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</si>
  <si>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</si>
  <si>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</si>
  <si>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</si>
  <si>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</si>
  <si>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</si>
  <si>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</si>
  <si>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</si>
  <si>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</si>
  <si>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</si>
  <si>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</si>
  <si>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</si>
  <si>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</si>
  <si>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</si>
  <si>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</si>
  <si>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</si>
  <si>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</si>
  <si>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</si>
  <si>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</si>
  <si>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</si>
  <si>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</si>
  <si>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</si>
  <si>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</si>
  <si>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</si>
  <si>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</si>
  <si>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</si>
  <si>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</si>
  <si>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</si>
  <si>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</si>
  <si>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</si>
  <si>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</si>
  <si>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</si>
  <si>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</si>
  <si>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</si>
  <si>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</si>
  <si>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</si>
  <si>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</si>
  <si>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</si>
  <si>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</si>
  <si>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</si>
  <si>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</si>
  <si>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</si>
  <si>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</si>
  <si>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</si>
  <si>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</si>
  <si>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</si>
  <si>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</si>
  <si>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</si>
  <si>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</si>
  <si>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</si>
  <si>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</si>
  <si>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</si>
  <si>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</si>
  <si>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</si>
  <si>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</si>
  <si>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</si>
  <si>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</si>
  <si>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</si>
  <si>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</si>
  <si>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</si>
  <si>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</si>
  <si>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</si>
  <si>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</si>
  <si>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</si>
  <si>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</si>
  <si>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</si>
  <si>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</si>
  <si>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</si>
  <si>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</si>
  <si>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</si>
  <si>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</si>
  <si>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</si>
  <si>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</si>
  <si>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</si>
  <si>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</si>
  <si>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</si>
  <si>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</si>
  <si>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</si>
  <si>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</si>
  <si>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</si>
  <si>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</si>
  <si>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</si>
  <si>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</si>
  <si>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</si>
  <si>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</si>
  <si>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</si>
  <si>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</si>
  <si>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</si>
  <si>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</si>
  <si>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</si>
  <si>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</si>
  <si>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</si>
  <si>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</si>
  <si>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</si>
  <si>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</si>
  <si>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</si>
  <si>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</si>
  <si>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</si>
  <si>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</si>
  <si>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</si>
  <si>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</si>
  <si>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</si>
  <si>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</si>
  <si>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</si>
  <si>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</si>
  <si>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</si>
  <si>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</si>
  <si>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</si>
  <si>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</si>
  <si>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</si>
  <si>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</si>
  <si>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</si>
  <si>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</si>
  <si>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</si>
  <si>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</si>
  <si>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</si>
  <si>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</si>
  <si>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</si>
  <si>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</si>
  <si>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</si>
  <si>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</si>
  <si>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</si>
  <si>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</si>
  <si>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</si>
  <si>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</si>
  <si>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</si>
  <si>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</si>
  <si>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</si>
  <si>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</si>
  <si>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</si>
  <si>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</si>
  <si>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</si>
  <si>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</si>
  <si>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</si>
  <si>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</si>
  <si>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</si>
  <si>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</si>
  <si>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</si>
  <si>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</si>
  <si>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</si>
  <si>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</si>
  <si>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</si>
  <si>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</si>
  <si>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</si>
  <si>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</si>
  <si>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</si>
  <si>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</si>
  <si>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</si>
  <si>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</si>
  <si>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</si>
  <si>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</si>
  <si>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</si>
  <si>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</si>
  <si>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</si>
  <si>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</si>
  <si>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</si>
  <si>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</si>
  <si>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</si>
  <si>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</si>
  <si>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</si>
  <si>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</si>
  <si>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</si>
  <si>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</si>
  <si>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</si>
  <si>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</si>
  <si>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</si>
  <si>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</si>
  <si>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</si>
  <si>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</si>
  <si>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</si>
  <si>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</si>
  <si>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</si>
  <si>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</si>
  <si>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</si>
  <si>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</si>
  <si>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</si>
  <si>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</si>
  <si>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</si>
  <si>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</si>
  <si>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</si>
  <si>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</si>
  <si>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</si>
  <si>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</si>
  <si>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</si>
  <si>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</si>
  <si>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</si>
  <si>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</si>
  <si>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</si>
  <si>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</si>
  <si>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</si>
  <si>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</si>
  <si>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</si>
  <si>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</si>
  <si>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</si>
  <si>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</si>
  <si>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</si>
  <si>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</si>
  <si>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</si>
  <si>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</si>
  <si>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</si>
  <si>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</si>
  <si>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</si>
  <si>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</si>
  <si>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</si>
  <si>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</si>
  <si>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</si>
  <si>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</si>
  <si>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</si>
  <si>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</si>
  <si>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</si>
  <si>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</si>
  <si>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</si>
  <si>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</si>
  <si>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</si>
  <si>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</si>
  <si>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</si>
  <si>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</si>
  <si>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</si>
  <si>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</si>
  <si>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</si>
  <si>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</si>
  <si>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</si>
  <si>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</si>
  <si>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</si>
  <si>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</si>
  <si>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</si>
  <si>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</si>
  <si>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</si>
  <si>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</si>
  <si>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</si>
  <si>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</si>
  <si>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</si>
  <si>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</si>
  <si>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</si>
  <si>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</si>
  <si>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</si>
  <si>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</si>
  <si>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</si>
  <si>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</si>
  <si>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</si>
  <si>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</si>
  <si>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</si>
  <si>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</si>
  <si>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</si>
  <si>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</si>
  <si>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</si>
  <si>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</si>
  <si>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</si>
  <si>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</si>
  <si>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</si>
  <si>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</si>
  <si>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</si>
  <si>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</si>
  <si>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</si>
  <si>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</si>
  <si>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</si>
  <si>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</si>
  <si>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</si>
  <si>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</si>
  <si>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</si>
  <si>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</si>
  <si>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</si>
  <si>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</si>
  <si>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</si>
  <si>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</si>
  <si>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</si>
  <si>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</si>
  <si>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</si>
  <si>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</si>
  <si>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</si>
  <si>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</si>
  <si>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</si>
  <si>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</si>
  <si>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</si>
  <si>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</si>
  <si>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</si>
  <si>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</si>
  <si>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</si>
  <si>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</si>
  <si>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</si>
  <si>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</si>
  <si>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</si>
  <si>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</si>
  <si>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</si>
  <si>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</si>
  <si>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</si>
  <si>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</si>
  <si>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</si>
  <si>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</si>
  <si>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</si>
  <si>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</si>
  <si>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</si>
  <si>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</si>
  <si>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</si>
  <si>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</si>
  <si>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</si>
  <si>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</si>
  <si>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</si>
  <si>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</si>
  <si>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</si>
  <si>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</si>
  <si>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</si>
  <si>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</si>
  <si>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</si>
  <si>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</si>
  <si>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</si>
  <si>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</si>
  <si>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</si>
  <si>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</si>
  <si>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</si>
  <si>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</si>
  <si>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</si>
  <si>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</si>
  <si>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</si>
  <si>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</si>
  <si>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</si>
  <si>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</si>
  <si>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</si>
  <si>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</si>
  <si>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</si>
  <si>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</si>
  <si>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</si>
  <si>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</si>
  <si>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</si>
  <si>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</si>
  <si>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</si>
  <si>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</si>
  <si>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</si>
  <si>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</si>
  <si>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</si>
  <si>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</si>
  <si>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</si>
  <si>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</si>
  <si>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</si>
  <si>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</si>
  <si>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</si>
  <si>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</si>
  <si>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</si>
  <si>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</si>
  <si>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</si>
  <si>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</si>
  <si>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</si>
  <si>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</si>
  <si>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</si>
  <si>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</si>
  <si>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</si>
  <si>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</si>
  <si>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</si>
  <si>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</si>
  <si>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</si>
  <si>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</si>
  <si>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</si>
  <si>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</si>
  <si>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</si>
  <si>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</si>
  <si>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</si>
  <si>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</si>
  <si>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</si>
  <si>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</si>
  <si>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</si>
  <si>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</si>
  <si>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</si>
  <si>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</si>
  <si>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</si>
  <si>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</si>
  <si>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</si>
  <si>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</si>
  <si>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</si>
  <si>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</si>
  <si>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</si>
  <si>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</si>
  <si>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</si>
  <si>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</si>
  <si>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</si>
  <si>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</si>
  <si>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</si>
  <si>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</si>
  <si>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</si>
  <si>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</si>
  <si>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</si>
  <si>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</si>
  <si>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</si>
  <si>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</si>
  <si>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</si>
  <si>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</si>
  <si>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</si>
  <si>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</si>
  <si>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</si>
  <si>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</si>
  <si>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</si>
  <si>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</si>
  <si>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</si>
  <si>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</si>
  <si>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</si>
  <si>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</si>
  <si>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</si>
  <si>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</si>
  <si>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</si>
  <si>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</si>
  <si>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</si>
  <si>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</si>
  <si>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</si>
  <si>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</si>
  <si>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</si>
  <si>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</si>
  <si>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</si>
  <si>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</si>
  <si>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</si>
  <si>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</si>
  <si>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</si>
  <si>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</si>
  <si>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</si>
  <si>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</si>
  <si>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</si>
  <si>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</si>
  <si>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</si>
  <si>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</si>
  <si>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</si>
  <si>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</si>
  <si>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</si>
  <si>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</si>
  <si>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</si>
  <si>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</si>
  <si>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</si>
  <si>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</si>
  <si>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</si>
  <si>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</si>
  <si>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</si>
  <si>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</si>
  <si>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</si>
  <si>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</si>
  <si>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</si>
  <si>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</si>
  <si>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</si>
  <si>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</si>
  <si>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</si>
  <si>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</si>
  <si>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</si>
  <si>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</si>
  <si>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</si>
  <si>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</si>
  <si>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</si>
  <si>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</si>
  <si>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</si>
  <si>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</si>
  <si>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</si>
  <si>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</si>
  <si>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</si>
  <si>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</si>
  <si>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</si>
  <si>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</si>
  <si>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</si>
  <si>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</si>
  <si>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</si>
  <si>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</si>
  <si>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</si>
  <si>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</si>
  <si>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</si>
  <si>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</si>
  <si>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</si>
  <si>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</si>
  <si>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</si>
  <si>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</si>
  <si>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</si>
  <si>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</si>
  <si>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</si>
  <si>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</si>
  <si>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</si>
  <si>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</si>
  <si>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</si>
  <si>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</si>
  <si>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</si>
  <si>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</si>
  <si>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</si>
  <si>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</si>
  <si>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</si>
  <si>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</si>
  <si>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</si>
  <si>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</si>
  <si>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</si>
  <si>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</si>
  <si>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</si>
  <si>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</si>
  <si>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</si>
  <si>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</si>
  <si>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</si>
  <si>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</si>
  <si>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</si>
  <si>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</si>
  <si>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</si>
  <si>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</si>
  <si>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</si>
  <si>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</si>
  <si>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</si>
  <si>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</si>
  <si>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</si>
  <si>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</si>
  <si>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</si>
  <si>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</si>
  <si>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</si>
  <si>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</si>
  <si>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</si>
  <si>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</si>
  <si>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</si>
  <si>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</si>
  <si>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</si>
  <si>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</si>
  <si>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</si>
  <si>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</si>
  <si>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</si>
  <si>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</si>
  <si>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</si>
  <si>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</si>
  <si>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</si>
  <si>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</si>
  <si>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</si>
  <si>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</si>
  <si>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</si>
  <si>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</si>
  <si>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</si>
  <si>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</si>
  <si>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</si>
  <si>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</si>
  <si>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</si>
  <si>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</si>
  <si>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</si>
  <si>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</si>
  <si>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</si>
  <si>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</si>
  <si>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</si>
  <si>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</si>
  <si>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</si>
  <si>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</si>
  <si>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</si>
  <si>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</si>
  <si>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</si>
  <si>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</si>
  <si>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</si>
  <si>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</si>
  <si>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</si>
  <si>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</si>
  <si>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</si>
  <si>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</si>
  <si>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</si>
  <si>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</si>
  <si>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</si>
  <si>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</si>
  <si>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</si>
  <si>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</si>
  <si>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</si>
  <si>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</si>
  <si>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</si>
  <si>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</si>
  <si>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</si>
  <si>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</si>
  <si>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</si>
  <si>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</si>
  <si>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</si>
  <si>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</si>
  <si>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</si>
  <si>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</si>
  <si>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</si>
  <si>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</si>
  <si>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</si>
  <si>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</si>
  <si>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</si>
  <si>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</si>
  <si>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</si>
  <si>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</si>
  <si>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</si>
  <si>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</si>
  <si>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</si>
  <si>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</si>
  <si>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</si>
  <si>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</si>
  <si>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</si>
  <si>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</si>
  <si>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</si>
  <si>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</si>
  <si>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</si>
  <si>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</si>
  <si>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</si>
  <si>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</si>
  <si>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</si>
  <si>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</si>
  <si>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</si>
  <si>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</si>
  <si>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</si>
  <si>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</si>
  <si>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</si>
  <si>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</si>
  <si>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</si>
  <si>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</si>
  <si>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</si>
  <si>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</si>
  <si>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</si>
  <si>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</si>
  <si>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</si>
  <si>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</si>
  <si>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</si>
  <si>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</si>
  <si>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</si>
  <si>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</si>
  <si>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</si>
  <si>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</si>
  <si>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</si>
  <si>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</si>
  <si>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</si>
  <si>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</si>
  <si>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</si>
  <si>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</si>
  <si>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</si>
  <si>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</si>
  <si>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</si>
  <si>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</si>
  <si>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</si>
  <si>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</si>
  <si>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</si>
  <si>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</si>
  <si>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</si>
  <si>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</si>
  <si>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</si>
  <si>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</si>
  <si>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</si>
  <si>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</si>
  <si>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</si>
  <si>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</si>
  <si>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</si>
  <si>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</si>
  <si>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</si>
  <si>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</si>
  <si>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</si>
  <si>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</si>
  <si>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</si>
  <si>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</si>
  <si>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</si>
  <si>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</si>
  <si>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</si>
  <si>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</si>
  <si>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</si>
  <si>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</si>
  <si>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</si>
  <si>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</si>
  <si>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</si>
  <si>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</si>
  <si>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</si>
  <si>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</si>
  <si>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</si>
  <si>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</si>
  <si>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</si>
  <si>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</si>
  <si>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</si>
  <si>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</si>
  <si>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</si>
  <si>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</si>
  <si>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</si>
  <si>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</si>
  <si>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</si>
  <si>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</si>
  <si>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</si>
  <si>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</si>
  <si>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</si>
  <si>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</si>
  <si>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</si>
  <si>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</si>
  <si>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</si>
  <si>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</si>
  <si>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</si>
  <si>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</si>
  <si>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</si>
  <si>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</si>
  <si>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</si>
  <si>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</si>
  <si>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</si>
  <si>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</si>
  <si>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</si>
  <si>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</si>
  <si>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</si>
  <si>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</si>
  <si>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</si>
  <si>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</si>
  <si>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</si>
  <si>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</si>
  <si>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</si>
  <si>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</si>
  <si>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</si>
  <si>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</si>
  <si>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</si>
  <si>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</si>
  <si>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</si>
  <si>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</si>
  <si>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</si>
  <si>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</si>
  <si>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</si>
  <si>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</si>
  <si>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</si>
  <si>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</si>
  <si>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</si>
  <si>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</si>
  <si>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</si>
  <si>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</si>
  <si>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</si>
  <si>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</si>
  <si>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</si>
  <si>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</si>
  <si>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</si>
  <si>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</si>
  <si>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</si>
  <si>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</si>
  <si>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</si>
  <si>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</si>
  <si>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</si>
  <si>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</si>
  <si>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</si>
  <si>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</si>
  <si>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</si>
  <si>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</si>
  <si>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</si>
  <si>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</si>
  <si>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</si>
  <si>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</si>
  <si>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</si>
  <si>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</si>
  <si>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</si>
  <si>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</si>
  <si>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</si>
  <si>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</si>
  <si>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</si>
  <si>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</si>
  <si>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</si>
  <si>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</si>
  <si>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</si>
  <si>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</si>
  <si>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</si>
  <si>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</si>
  <si>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</si>
  <si>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</si>
  <si>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</si>
  <si>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</si>
  <si>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</si>
  <si>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</si>
  <si>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</si>
  <si>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</si>
  <si>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</si>
  <si>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</si>
  <si>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</si>
  <si>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</si>
  <si>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</si>
  <si>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</si>
  <si>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</si>
  <si>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</si>
  <si>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</si>
  <si>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</si>
  <si>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</si>
  <si>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</si>
  <si>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</si>
  <si>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</si>
  <si>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</si>
  <si>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</si>
  <si>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</si>
  <si>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</si>
  <si>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</si>
  <si>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</si>
  <si>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</si>
  <si>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</si>
  <si>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</si>
  <si>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</si>
  <si>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</si>
  <si>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</si>
  <si>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</si>
  <si>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</si>
  <si>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</si>
  <si>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</si>
  <si>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</si>
  <si>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</si>
  <si>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</si>
  <si>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</si>
  <si>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</si>
  <si>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</si>
  <si>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</si>
  <si>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</si>
  <si>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</si>
  <si>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</si>
  <si>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</si>
  <si>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</si>
  <si>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</si>
  <si>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</si>
  <si>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</si>
  <si>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</si>
  <si>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</si>
  <si>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</si>
  <si>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</si>
  <si>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</si>
  <si>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</si>
  <si>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</si>
  <si>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</si>
  <si>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</si>
  <si>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</si>
  <si>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</si>
  <si>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</si>
  <si>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</si>
  <si>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</si>
  <si>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</si>
  <si>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</si>
  <si>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</si>
  <si>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</si>
  <si>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</si>
  <si>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</si>
  <si>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</si>
  <si>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</si>
  <si>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</si>
  <si>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</si>
  <si>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</si>
  <si>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</si>
  <si>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</si>
  <si>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</si>
  <si>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</si>
  <si>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</si>
  <si>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</si>
  <si>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</si>
  <si>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</si>
  <si>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</si>
  <si>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</si>
  <si>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</si>
  <si>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</si>
  <si>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</si>
  <si>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</si>
  <si>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</si>
  <si>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</si>
  <si>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</si>
  <si>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</si>
  <si>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</si>
  <si>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</si>
  <si>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</si>
  <si>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</si>
  <si>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</si>
  <si>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</si>
  <si>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</si>
  <si>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</si>
  <si>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</si>
  <si>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</si>
  <si>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</si>
  <si>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</si>
  <si>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</si>
  <si>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</si>
  <si>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</si>
  <si>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</si>
  <si>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</si>
  <si>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</si>
  <si>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</si>
  <si>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</si>
  <si>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</si>
  <si>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</si>
  <si>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</si>
  <si>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</si>
  <si>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</si>
  <si>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</si>
  <si>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</si>
  <si>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</si>
  <si>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</si>
  <si>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</si>
  <si>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</si>
  <si>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</si>
  <si>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</si>
  <si>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</si>
  <si>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</si>
  <si>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</si>
  <si>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</si>
  <si>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</si>
  <si>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</si>
  <si>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</si>
  <si>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</si>
  <si>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</si>
  <si>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</si>
  <si>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</si>
  <si>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</si>
  <si>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</si>
  <si>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</si>
  <si>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</si>
  <si>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</si>
  <si>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</si>
  <si>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</si>
  <si>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</si>
  <si>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</si>
  <si>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</si>
  <si>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</si>
  <si>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</si>
  <si>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</si>
  <si>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</si>
  <si>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</si>
  <si>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</si>
  <si>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</si>
  <si>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</si>
  <si>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</si>
  <si>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</si>
  <si>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</si>
  <si>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</si>
  <si>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</si>
  <si>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</si>
  <si>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</si>
  <si>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</si>
  <si>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</si>
  <si>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</si>
  <si>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</si>
  <si>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</si>
  <si>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</si>
  <si>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</si>
  <si>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</si>
  <si>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</si>
  <si>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</si>
  <si>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</si>
  <si>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</si>
  <si>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</si>
  <si>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</si>
  <si>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</si>
  <si>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</si>
  <si>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</si>
  <si>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</si>
  <si>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</si>
  <si>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</si>
  <si>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</si>
  <si>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</si>
  <si>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</si>
  <si>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</si>
  <si>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</si>
  <si>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</si>
  <si>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</si>
  <si>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</si>
  <si>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</si>
  <si>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</si>
  <si>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</si>
  <si>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</si>
  <si>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</si>
  <si>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</si>
  <si>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</si>
  <si>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</si>
  <si>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</si>
  <si>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</si>
  <si>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</si>
  <si>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</si>
  <si>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</si>
  <si>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</si>
  <si>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</si>
  <si>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</si>
  <si>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</si>
  <si>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</si>
  <si>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</si>
  <si>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</si>
  <si>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</si>
  <si>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</si>
  <si>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</si>
  <si>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</si>
  <si>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</si>
  <si>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</si>
  <si>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</si>
  <si>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</si>
  <si>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</si>
  <si>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</si>
  <si>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</si>
  <si>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</si>
  <si>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</si>
  <si>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</si>
  <si>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</si>
  <si>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</si>
  <si>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</si>
  <si>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</si>
  <si>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</si>
  <si>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</si>
  <si>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</si>
  <si>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</si>
  <si>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</si>
  <si>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</si>
  <si>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</si>
  <si>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</si>
  <si>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</si>
  <si>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</si>
  <si>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</si>
  <si>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</si>
  <si>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</si>
  <si>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</si>
  <si>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</si>
  <si>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</si>
  <si>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</si>
  <si>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</si>
  <si>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</si>
  <si>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</si>
  <si>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</si>
  <si>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</si>
  <si>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</si>
  <si>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</si>
  <si>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</si>
  <si>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</si>
  <si>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</si>
  <si>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</si>
  <si>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</si>
  <si>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</si>
  <si>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</si>
  <si>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</si>
  <si>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</si>
  <si>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</si>
  <si>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</si>
  <si>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</si>
  <si>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</si>
  <si>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</si>
  <si>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</si>
  <si>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</si>
  <si>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</si>
  <si>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</si>
  <si>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</si>
  <si>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</si>
  <si>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</si>
  <si>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</si>
  <si>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</si>
  <si>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</si>
  <si>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</si>
  <si>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</si>
  <si>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</si>
  <si>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</si>
  <si>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</si>
  <si>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</si>
  <si>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</si>
  <si>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</si>
  <si>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</si>
  <si>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</si>
  <si>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</si>
  <si>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</si>
  <si>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</si>
  <si>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</si>
  <si>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</si>
  <si>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</si>
  <si>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</si>
  <si>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</si>
  <si>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</si>
  <si>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</si>
  <si>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</si>
  <si>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</si>
  <si>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</si>
  <si>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</si>
  <si>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</si>
  <si>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</si>
  <si>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</si>
  <si>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</si>
  <si>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</si>
  <si>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</si>
  <si>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</si>
  <si>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</si>
  <si>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</si>
  <si>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</si>
  <si>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</si>
  <si>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</si>
  <si>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</si>
  <si>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</si>
  <si>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</si>
  <si>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</si>
  <si>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</si>
  <si>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</si>
  <si>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</si>
  <si>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</si>
  <si>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</si>
  <si>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</si>
  <si>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</si>
  <si>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</si>
  <si>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</si>
  <si>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</si>
  <si>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</si>
  <si>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</si>
  <si>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</si>
  <si>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</si>
  <si>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</si>
  <si>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</si>
  <si>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</si>
  <si>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</si>
  <si>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</si>
  <si>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</si>
  <si>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</si>
  <si>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</si>
  <si>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</si>
  <si>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</si>
  <si>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</si>
  <si>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</si>
  <si>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</si>
  <si>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</si>
  <si>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</si>
  <si>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</si>
  <si>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</si>
  <si>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</si>
  <si>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</si>
  <si>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</si>
  <si>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</si>
  <si>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</si>
  <si>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</si>
  <si>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</si>
  <si>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</si>
  <si>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</si>
  <si>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</si>
  <si>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</si>
  <si>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</si>
  <si>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</si>
  <si>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</si>
  <si>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</si>
  <si>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</si>
  <si>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</si>
  <si>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</si>
  <si>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</si>
  <si>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</si>
  <si>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</si>
  <si>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</si>
  <si>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</si>
  <si>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</si>
  <si>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</si>
  <si>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</si>
  <si>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</si>
  <si>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</si>
  <si>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</si>
  <si>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</si>
  <si>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</si>
  <si>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</si>
  <si>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</si>
  <si>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</si>
  <si>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</si>
  <si>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</si>
  <si>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</si>
  <si>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</si>
  <si>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</si>
  <si>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</si>
  <si>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</si>
  <si>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</si>
  <si>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</si>
  <si>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</si>
  <si>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</si>
  <si>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</si>
  <si>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</si>
  <si>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</si>
  <si>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</si>
  <si>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</si>
  <si>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</si>
  <si>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</si>
  <si>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</si>
  <si>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</si>
  <si>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</si>
  <si>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</si>
  <si>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</si>
  <si>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</si>
  <si>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</si>
  <si>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</si>
  <si>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</si>
  <si>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</si>
  <si>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</si>
  <si>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</si>
  <si>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</si>
  <si>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</si>
  <si>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</si>
  <si>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</si>
  <si>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</si>
  <si>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</si>
  <si>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</si>
  <si>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</si>
  <si>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</si>
  <si>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</si>
  <si>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</si>
  <si>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</si>
  <si>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</si>
  <si>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</si>
  <si>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</si>
  <si>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</si>
  <si>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</si>
  <si>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</si>
  <si>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</si>
  <si>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</si>
  <si>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</si>
  <si>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</si>
  <si>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</si>
  <si>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</si>
  <si>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</si>
  <si>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</si>
  <si>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</si>
  <si>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</si>
  <si>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</si>
  <si>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</si>
  <si>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</si>
  <si>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</si>
  <si>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</si>
  <si>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</si>
  <si>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</si>
  <si>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</si>
  <si>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</si>
  <si>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</si>
  <si>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</si>
  <si>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</si>
  <si>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</si>
  <si>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</si>
  <si>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</si>
  <si>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</si>
  <si>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</si>
  <si>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</si>
  <si>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</si>
  <si>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</si>
  <si>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</si>
  <si>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</si>
  <si>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</si>
  <si>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</si>
  <si>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</si>
  <si>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</si>
  <si>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</si>
  <si>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</si>
  <si>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</si>
  <si>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</si>
  <si>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</si>
  <si>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</si>
  <si>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</si>
  <si>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</si>
  <si>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</si>
  <si>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</si>
  <si>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</si>
  <si>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</si>
  <si>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</si>
  <si>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</si>
  <si>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</si>
  <si>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</si>
  <si>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</si>
  <si>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</si>
  <si>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</si>
  <si>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</si>
  <si>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</si>
  <si>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</si>
  <si>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</si>
  <si>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</si>
  <si>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</si>
  <si>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</si>
  <si>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</si>
  <si>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</si>
  <si>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</si>
  <si>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</si>
  <si>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</si>
  <si>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</si>
  <si>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</si>
  <si>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</si>
  <si>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</si>
  <si>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</si>
  <si>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</si>
  <si>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</si>
  <si>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</si>
  <si>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</si>
  <si>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</si>
  <si>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</si>
  <si>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</si>
  <si>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</si>
  <si>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</si>
  <si>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</si>
  <si>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</si>
  <si>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</si>
  <si>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</si>
  <si>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</si>
  <si>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</si>
  <si>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</si>
  <si>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</si>
  <si>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</si>
  <si>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</si>
  <si>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</si>
  <si>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</si>
  <si>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</si>
  <si>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</si>
  <si>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</si>
  <si>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</si>
  <si>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</si>
  <si>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</si>
  <si>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</si>
  <si>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</si>
  <si>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</si>
  <si>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</si>
  <si>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</si>
  <si>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</si>
  <si>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</si>
  <si>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</si>
  <si>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</si>
  <si>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</si>
  <si>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</si>
  <si>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</si>
  <si>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</si>
  <si>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</si>
  <si>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</si>
  <si>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</si>
  <si>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</si>
  <si>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</si>
  <si>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</si>
  <si>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</si>
  <si>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</si>
  <si>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</si>
  <si>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</si>
  <si>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</si>
  <si>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</si>
  <si>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</si>
  <si>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</si>
  <si>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</si>
  <si>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</si>
  <si>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</si>
  <si>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</si>
  <si>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</si>
  <si>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</si>
  <si>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</si>
  <si>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</si>
  <si>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</si>
  <si>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</si>
  <si>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</si>
  <si>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</si>
  <si>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</si>
  <si>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</si>
  <si>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</si>
  <si>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</si>
  <si>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</si>
  <si>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</si>
  <si>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</si>
  <si>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</si>
  <si>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</si>
  <si>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</si>
  <si>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</si>
  <si>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</si>
  <si>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</si>
  <si>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</si>
  <si>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</si>
  <si>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</si>
  <si>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</si>
  <si>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</si>
  <si>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</si>
  <si>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</si>
  <si>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</si>
  <si>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</si>
  <si>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</si>
  <si>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</si>
  <si>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</si>
  <si>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</si>
  <si>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</si>
  <si>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</si>
  <si>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</si>
  <si>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</si>
  <si>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</si>
  <si>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</si>
  <si>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</si>
  <si>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</si>
  <si>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</si>
  <si>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</si>
  <si>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</si>
  <si>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</si>
  <si>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</si>
  <si>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</si>
  <si>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</si>
  <si>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</si>
  <si>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</si>
  <si>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</si>
  <si>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</si>
  <si>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</si>
  <si>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</si>
  <si>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</si>
  <si>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</si>
  <si>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</si>
  <si>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</si>
  <si>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</si>
  <si>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</si>
  <si>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</si>
  <si>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</si>
  <si>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</si>
  <si>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</si>
  <si>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</si>
  <si>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</si>
  <si>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</si>
  <si>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</si>
  <si>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</si>
  <si>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</si>
  <si>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</si>
  <si>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</si>
  <si>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</si>
  <si>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</si>
  <si>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</si>
  <si>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</si>
  <si>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</si>
  <si>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</si>
  <si>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</si>
  <si>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</si>
  <si>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</si>
  <si>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</si>
  <si>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</si>
  <si>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</si>
  <si>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</si>
  <si>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</si>
  <si>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</si>
  <si>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</si>
  <si>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</si>
  <si>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</si>
  <si>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</si>
  <si>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</si>
  <si>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</si>
  <si>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</si>
  <si>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</si>
  <si>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</si>
  <si>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</si>
  <si>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</si>
  <si>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</si>
  <si>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</si>
  <si>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</si>
  <si>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</si>
  <si>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</si>
  <si>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</si>
  <si>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</si>
  <si>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</si>
  <si>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</si>
  <si>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</si>
  <si>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</si>
  <si>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</si>
  <si>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</si>
  <si>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</si>
  <si>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</si>
  <si>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</si>
  <si>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</si>
  <si>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</si>
  <si>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</si>
  <si>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</si>
  <si>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</si>
  <si>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</si>
  <si>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</si>
  <si>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</si>
  <si>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</si>
  <si>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</si>
  <si>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</si>
  <si>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</si>
  <si>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</si>
  <si>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</si>
  <si>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</si>
  <si>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</si>
  <si>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</si>
  <si>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</si>
  <si>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</si>
  <si>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</si>
  <si>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</si>
  <si>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</si>
  <si>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</si>
  <si>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</si>
  <si>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</si>
  <si>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</si>
  <si>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</si>
  <si>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</si>
  <si>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</si>
  <si>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</si>
  <si>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</si>
  <si>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</si>
  <si>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</si>
  <si>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</si>
  <si>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</si>
  <si>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</si>
  <si>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</si>
  <si>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</si>
  <si>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</si>
  <si>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</si>
  <si>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</si>
  <si>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</si>
  <si>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</si>
  <si>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</si>
  <si>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</si>
  <si>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</si>
  <si>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</si>
  <si>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</si>
  <si>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</si>
  <si>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</si>
  <si>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</si>
  <si>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</si>
  <si>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</si>
  <si>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</si>
  <si>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</si>
  <si>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</si>
  <si>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</si>
  <si>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</si>
  <si>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</si>
  <si>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</si>
  <si>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</si>
  <si>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</si>
  <si>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</si>
  <si>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</si>
  <si>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</si>
  <si>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</si>
  <si>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</si>
  <si>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</si>
  <si>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</si>
  <si>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</si>
  <si>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</si>
  <si>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</si>
  <si>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</si>
  <si>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</si>
  <si>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</si>
  <si>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</si>
  <si>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</si>
  <si>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</si>
  <si>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</si>
  <si>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</si>
  <si>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</si>
  <si>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</si>
  <si>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</si>
  <si>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</si>
  <si>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</si>
  <si>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</si>
  <si>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</si>
  <si>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</si>
  <si>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</si>
  <si>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</si>
  <si>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</si>
  <si>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</si>
  <si>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</si>
  <si>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</si>
  <si>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</si>
  <si>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</si>
  <si>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</si>
  <si>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</si>
  <si>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</si>
  <si>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</si>
  <si>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</si>
  <si>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</si>
  <si>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</si>
  <si>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</si>
  <si>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</si>
  <si>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</si>
  <si>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</si>
  <si>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</si>
  <si>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</si>
  <si>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</si>
  <si>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</si>
  <si>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</si>
  <si>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</si>
  <si>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</si>
  <si>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</si>
  <si>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</si>
  <si>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</si>
  <si>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</si>
  <si>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</si>
  <si>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</si>
  <si>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</si>
  <si>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</si>
  <si>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</si>
  <si>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</si>
  <si>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</si>
  <si>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</si>
  <si>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</si>
  <si>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</si>
  <si>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</si>
  <si>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</si>
  <si>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</si>
  <si>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</si>
  <si>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</si>
  <si>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</si>
  <si>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</si>
  <si>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</si>
  <si>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</si>
  <si>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</si>
  <si>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</si>
  <si>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</si>
  <si>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</si>
  <si>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</si>
  <si>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</si>
  <si>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</si>
  <si>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</si>
  <si>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</si>
  <si>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</si>
  <si>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</si>
  <si>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</si>
  <si>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</si>
  <si>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</si>
  <si>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</si>
  <si>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</si>
  <si>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</si>
  <si>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</si>
  <si>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</si>
  <si>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</si>
  <si>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</si>
  <si>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</si>
  <si>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</si>
  <si>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</si>
  <si>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</si>
  <si>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</si>
  <si>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</si>
  <si>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</si>
  <si>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</si>
  <si>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</si>
  <si>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</si>
  <si>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</si>
  <si>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</si>
  <si>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</si>
  <si>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</si>
  <si>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</si>
  <si>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</si>
  <si>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</si>
  <si>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</si>
  <si>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</si>
  <si>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</si>
  <si>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</si>
  <si>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</si>
  <si>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</si>
  <si>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</si>
  <si>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</si>
  <si>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</si>
  <si>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</si>
  <si>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</si>
  <si>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</si>
  <si>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</si>
  <si>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</si>
  <si>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</si>
  <si>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</si>
  <si>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</si>
  <si>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</si>
  <si>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</si>
  <si>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</si>
  <si>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</si>
  <si>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</si>
  <si>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</si>
  <si>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</si>
  <si>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</si>
  <si>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</si>
  <si>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</si>
  <si>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</si>
  <si>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</si>
  <si>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</si>
  <si>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</si>
  <si>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</si>
  <si>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</si>
  <si>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</si>
  <si>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</si>
  <si>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</si>
  <si>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</si>
  <si>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</si>
  <si>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</si>
  <si>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</si>
  <si>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</si>
  <si>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</si>
  <si>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</si>
  <si>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</si>
  <si>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</si>
  <si>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</si>
  <si>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</si>
  <si>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</si>
  <si>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</si>
  <si>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</si>
  <si>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</si>
  <si>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</si>
  <si>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</si>
  <si>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</si>
  <si>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</si>
  <si>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</si>
  <si>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</si>
  <si>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</si>
  <si>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</si>
  <si>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</si>
  <si>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</si>
  <si>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</si>
  <si>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</si>
  <si>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</si>
  <si>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</si>
  <si>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</si>
  <si>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</si>
  <si>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</si>
  <si>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</si>
  <si>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</si>
  <si>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</si>
  <si>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</si>
  <si>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</si>
  <si>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</si>
  <si>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</si>
  <si>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</si>
  <si>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</si>
  <si>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</si>
  <si>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</si>
  <si>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</si>
  <si>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</si>
  <si>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</si>
  <si>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</si>
  <si>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</si>
  <si>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</si>
  <si>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</si>
  <si>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</si>
  <si>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</si>
  <si>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</si>
  <si>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</si>
  <si>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</si>
  <si>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</si>
  <si>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</si>
  <si>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</si>
  <si>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</si>
  <si>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</si>
  <si>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</si>
  <si>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</si>
  <si>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</si>
  <si>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</si>
  <si>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</si>
  <si>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</si>
  <si>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</si>
  <si>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</si>
  <si>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</si>
  <si>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</si>
  <si>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</si>
  <si>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</si>
  <si>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</si>
  <si>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</si>
  <si>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</si>
  <si>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</si>
  <si>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</si>
  <si>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</si>
  <si>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</si>
  <si>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</si>
  <si>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</si>
  <si>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</si>
  <si>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</si>
  <si>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</si>
  <si>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</si>
  <si>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</si>
  <si>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</si>
  <si>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</si>
  <si>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</si>
  <si>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</si>
  <si>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</si>
  <si>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</si>
  <si>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</si>
  <si>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</si>
  <si>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</si>
  <si>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</si>
  <si>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</si>
  <si>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</si>
  <si>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</si>
  <si>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</si>
  <si>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</si>
  <si>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</si>
  <si>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</si>
  <si>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</si>
  <si>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</si>
  <si>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</si>
  <si>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</si>
  <si>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</si>
  <si>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</si>
  <si>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</si>
  <si>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</si>
  <si>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</si>
  <si>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</si>
  <si>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</si>
  <si>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</si>
  <si>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</si>
  <si>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</si>
  <si>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</si>
  <si>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</si>
  <si>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</si>
  <si>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</si>
  <si>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</si>
  <si>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</si>
  <si>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</si>
  <si>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</si>
  <si>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</si>
  <si>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</si>
  <si>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</si>
  <si>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</si>
  <si>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</si>
  <si>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</si>
  <si>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</si>
  <si>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</si>
  <si>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</si>
  <si>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</si>
  <si>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</si>
  <si>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</si>
  <si>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</si>
  <si>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</si>
  <si>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</si>
  <si>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</si>
  <si>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</si>
  <si>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</si>
  <si>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</si>
  <si>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</si>
  <si>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</si>
  <si>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</si>
  <si>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</si>
  <si>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</si>
  <si>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</si>
  <si>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</si>
  <si>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</si>
  <si>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</si>
  <si>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</si>
  <si>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</si>
  <si>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</si>
  <si>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</si>
  <si>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</si>
  <si>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</si>
  <si>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</si>
  <si>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</si>
  <si>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</si>
  <si>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</si>
  <si>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</si>
  <si>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</si>
  <si>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</si>
  <si>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</si>
  <si>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</si>
  <si>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</si>
  <si>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</si>
  <si>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</si>
  <si>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</si>
  <si>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</si>
  <si>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</si>
  <si>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</si>
  <si>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</si>
  <si>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</si>
  <si>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</si>
  <si>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</si>
  <si>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</si>
  <si>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</si>
  <si>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</si>
  <si>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</si>
  <si>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</si>
  <si>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</si>
  <si>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</si>
  <si>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</si>
  <si>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</si>
  <si>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</si>
  <si>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</si>
  <si>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</si>
  <si>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</si>
  <si>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</si>
  <si>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</si>
  <si>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</si>
  <si>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</si>
  <si>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</si>
  <si>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</si>
  <si>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</si>
  <si>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</si>
  <si>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</si>
  <si>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</si>
  <si>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</si>
  <si>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</si>
  <si>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</si>
  <si>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</si>
  <si>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</si>
  <si>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</si>
  <si>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</si>
  <si>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</si>
  <si>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</si>
  <si>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</si>
  <si>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</si>
  <si>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</si>
  <si>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</si>
  <si>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</si>
  <si>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</si>
  <si>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</si>
  <si>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</si>
  <si>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</si>
  <si>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</si>
  <si>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</si>
  <si>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</si>
  <si>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</si>
  <si>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</si>
  <si>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</si>
  <si>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</si>
  <si>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</si>
  <si>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</si>
  <si>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</si>
  <si>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</si>
  <si>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</si>
  <si>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</si>
  <si>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</si>
  <si>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</si>
  <si>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</si>
  <si>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</si>
  <si>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</si>
  <si>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</si>
  <si>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</si>
  <si>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</si>
  <si>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</si>
  <si>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</si>
  <si>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</si>
  <si>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</si>
  <si>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</si>
  <si>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</si>
  <si>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</si>
  <si>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</si>
  <si>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</si>
  <si>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</si>
  <si>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</si>
  <si>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</si>
  <si>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</si>
  <si>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</si>
  <si>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</si>
  <si>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</si>
  <si>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</si>
  <si>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</si>
  <si>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</si>
  <si>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</si>
  <si>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</si>
  <si>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</si>
  <si>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</si>
  <si>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</si>
  <si>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</si>
  <si>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</si>
  <si>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</si>
  <si>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</si>
  <si>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</si>
  <si>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</si>
  <si>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</si>
  <si>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</si>
  <si>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</si>
  <si>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</si>
  <si>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</si>
  <si>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</si>
  <si>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</si>
  <si>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</si>
  <si>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</si>
  <si>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</si>
  <si>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</si>
  <si>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</si>
  <si>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</si>
  <si>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</si>
  <si>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</si>
  <si>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</si>
  <si>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</si>
  <si>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</si>
  <si>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</si>
  <si>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</si>
  <si>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</si>
  <si>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</si>
  <si>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</si>
  <si>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</si>
  <si>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</si>
  <si>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</si>
  <si>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</si>
  <si>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</si>
  <si>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</si>
  <si>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</si>
  <si>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</si>
  <si>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</si>
  <si>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</si>
  <si>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</si>
  <si>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</si>
  <si>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</si>
  <si>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</si>
  <si>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</si>
  <si>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</si>
  <si>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</si>
  <si>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</si>
  <si>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</si>
  <si>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</si>
  <si>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</si>
  <si>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</si>
  <si>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</si>
  <si>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</si>
  <si>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</si>
  <si>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</si>
  <si>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</si>
  <si>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</si>
  <si>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</si>
  <si>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</si>
  <si>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</si>
  <si>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</si>
  <si>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</si>
  <si>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</si>
  <si>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</si>
  <si>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</si>
  <si>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</si>
  <si>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</si>
  <si>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</si>
  <si>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</si>
  <si>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</si>
  <si>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</si>
  <si>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</si>
  <si>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</si>
  <si>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</si>
  <si>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</si>
  <si>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</si>
  <si>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</si>
  <si>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</si>
  <si>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</si>
  <si>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</si>
  <si>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</si>
  <si>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</si>
  <si>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</si>
  <si>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</si>
  <si>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</si>
  <si>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</si>
  <si>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</si>
  <si>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</si>
  <si>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</si>
  <si>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</si>
  <si>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</si>
  <si>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</si>
  <si>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</si>
  <si>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</si>
  <si>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</si>
  <si>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</si>
  <si>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</si>
  <si>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</si>
  <si>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</si>
  <si>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</si>
  <si>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</si>
  <si>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</si>
  <si>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</si>
  <si>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</si>
  <si>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</si>
  <si>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</si>
  <si>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</si>
  <si>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</si>
  <si>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</si>
  <si>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</si>
  <si>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</si>
  <si>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</si>
  <si>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</si>
  <si>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</si>
  <si>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</si>
  <si>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</si>
  <si>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</si>
  <si>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</si>
  <si>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</si>
  <si>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</si>
  <si>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</si>
  <si>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</si>
  <si>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</si>
  <si>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</si>
  <si>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</si>
  <si>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</si>
  <si>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</si>
  <si>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</si>
  <si>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</si>
  <si>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</si>
  <si>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</si>
  <si>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</si>
  <si>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</si>
  <si>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</si>
  <si>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</si>
  <si>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</si>
  <si>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</si>
  <si>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</si>
  <si>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</si>
  <si>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</si>
  <si>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</si>
  <si>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</si>
  <si>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</si>
  <si>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</si>
  <si>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</si>
  <si>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</si>
  <si>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</si>
  <si>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</si>
  <si>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</si>
  <si>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</si>
  <si>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</si>
  <si>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</si>
  <si>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</si>
  <si>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</si>
  <si>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</si>
  <si>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</si>
  <si>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</si>
  <si>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</si>
  <si>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</si>
  <si>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</si>
  <si>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</si>
  <si>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</si>
  <si>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</si>
  <si>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</si>
  <si>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</si>
  <si>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</si>
  <si>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</si>
  <si>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</si>
  <si>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</si>
  <si>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</si>
  <si>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</si>
  <si>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</si>
  <si>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</si>
  <si>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</si>
  <si>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</si>
  <si>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</si>
  <si>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</si>
  <si>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</si>
  <si>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</si>
  <si>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</si>
  <si>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</si>
  <si>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</si>
  <si>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</si>
  <si>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</si>
  <si>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</si>
  <si>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</si>
  <si>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</si>
  <si>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</si>
  <si>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</si>
  <si>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</si>
  <si>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</si>
  <si>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</si>
  <si>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</si>
  <si>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</si>
  <si>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</si>
  <si>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</si>
  <si>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</si>
  <si>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</si>
  <si>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</si>
  <si>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</si>
  <si>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</si>
  <si>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</si>
  <si>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</si>
  <si>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</si>
  <si>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</si>
  <si>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</si>
  <si>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</si>
  <si>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</si>
  <si>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</si>
  <si>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</si>
  <si>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</si>
  <si>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</si>
  <si>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</si>
  <si>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</si>
  <si>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</si>
  <si>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</si>
  <si>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</si>
  <si>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</si>
  <si>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</si>
  <si>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</si>
  <si>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</si>
  <si>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</si>
  <si>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</si>
  <si>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</si>
  <si>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</si>
  <si>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</si>
  <si>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</si>
  <si>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</si>
  <si>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</si>
  <si>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</si>
  <si>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</si>
  <si>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</si>
  <si>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</si>
  <si>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</si>
  <si>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</si>
  <si>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</si>
  <si>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</si>
  <si>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</si>
  <si>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</si>
  <si>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</si>
  <si>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</si>
  <si>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</si>
  <si>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</si>
  <si>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</si>
  <si>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</si>
  <si>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</si>
  <si>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</si>
  <si>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</si>
  <si>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</si>
  <si>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</si>
  <si>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</si>
  <si>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</si>
  <si>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</si>
  <si>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</si>
  <si>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</si>
  <si>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</si>
  <si>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</si>
  <si>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</si>
  <si>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</si>
  <si>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</si>
  <si>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</si>
  <si>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</si>
  <si>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</si>
  <si>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</si>
  <si>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</si>
  <si>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</si>
  <si>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</si>
  <si>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</si>
  <si>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</si>
  <si>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</si>
  <si>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</si>
  <si>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</si>
  <si>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</si>
  <si>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</si>
  <si>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</si>
  <si>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</si>
  <si>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</si>
  <si>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</si>
  <si>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</si>
  <si>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</si>
  <si>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</si>
  <si>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</si>
  <si>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</si>
  <si>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</si>
  <si>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</si>
  <si>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</si>
  <si>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</si>
  <si>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</si>
  <si>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</si>
  <si>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</si>
  <si>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</si>
  <si>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</si>
  <si>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</si>
  <si>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</si>
  <si>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</si>
  <si>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</si>
  <si>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</si>
  <si>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</si>
  <si>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</si>
  <si>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</si>
  <si>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</si>
  <si>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</si>
  <si>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</si>
  <si>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</si>
  <si>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</si>
  <si>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</si>
  <si>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</si>
  <si>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</si>
  <si>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</si>
  <si>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</si>
  <si>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</si>
  <si>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</si>
  <si>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</si>
  <si>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</si>
  <si>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</si>
  <si>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</si>
  <si>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</si>
  <si>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</si>
  <si>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</si>
  <si>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</si>
  <si>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</si>
  <si>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</si>
  <si>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</si>
  <si>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</si>
  <si>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</si>
  <si>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</si>
  <si>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</si>
  <si>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</si>
  <si>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</si>
  <si>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</si>
  <si>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</si>
  <si>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</si>
  <si>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</si>
  <si>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</si>
  <si>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</si>
  <si>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</si>
  <si>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</si>
  <si>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</si>
  <si>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</si>
  <si>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</si>
  <si>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</si>
  <si>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</si>
  <si>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</si>
  <si>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</si>
  <si>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</si>
  <si>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</si>
  <si>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</si>
  <si>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</si>
  <si>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</si>
  <si>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</si>
  <si>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</si>
  <si>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</si>
  <si>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</si>
  <si>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</si>
  <si>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</si>
  <si>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</si>
  <si>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</si>
  <si>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</si>
  <si>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</si>
  <si>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</si>
  <si>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</si>
  <si>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</si>
  <si>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</si>
  <si>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</si>
  <si>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</si>
  <si>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</si>
  <si>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</si>
  <si>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</si>
  <si>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</si>
  <si>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</si>
  <si>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</si>
  <si>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</si>
  <si>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</si>
  <si>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</si>
  <si>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</si>
  <si>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</si>
  <si>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</si>
  <si>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</si>
  <si>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</si>
  <si>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</si>
  <si>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</si>
  <si>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</si>
  <si>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</si>
  <si>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</si>
  <si>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</si>
  <si>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</si>
  <si>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</si>
  <si>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</si>
  <si>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</si>
  <si>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</si>
  <si>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</si>
  <si>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</si>
  <si>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</si>
  <si>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</si>
  <si>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</si>
  <si>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</si>
  <si>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</si>
  <si>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</si>
  <si>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</si>
  <si>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</si>
  <si>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</si>
  <si>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</si>
  <si>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</si>
  <si>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</si>
  <si>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</si>
  <si>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</si>
  <si>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</si>
  <si>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</si>
  <si>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</si>
  <si>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</si>
  <si>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</si>
  <si>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</si>
  <si>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</si>
  <si>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</si>
  <si>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</si>
  <si>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</si>
  <si>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</si>
  <si>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</si>
  <si>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</si>
  <si>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</si>
  <si>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</si>
  <si>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</si>
  <si>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</si>
  <si>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</si>
  <si>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</si>
  <si>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</si>
  <si>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</si>
  <si>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</si>
  <si>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</si>
  <si>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</si>
  <si>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</si>
  <si>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</si>
  <si>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</si>
  <si>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</si>
  <si>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</si>
  <si>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</si>
  <si>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</si>
  <si>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</si>
  <si>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</si>
  <si>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</si>
  <si>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</si>
  <si>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</si>
  <si>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</si>
  <si>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</si>
  <si>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</si>
  <si>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</si>
  <si>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</si>
  <si>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</si>
  <si>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</si>
  <si>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</si>
  <si>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</si>
  <si>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</si>
  <si>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</si>
  <si>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</si>
  <si>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</si>
  <si>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</si>
  <si>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</si>
  <si>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</si>
  <si>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</si>
  <si>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</si>
  <si>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</si>
  <si>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</si>
  <si>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</si>
  <si>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</si>
  <si>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</si>
  <si>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</si>
  <si>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</si>
  <si>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</si>
  <si>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</si>
  <si>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</si>
  <si>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</si>
  <si>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</si>
  <si>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</si>
  <si>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</si>
  <si>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</si>
  <si>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</si>
  <si>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</si>
  <si>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</si>
  <si>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</si>
  <si>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</si>
  <si>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</si>
  <si>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</si>
  <si>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</si>
  <si>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</si>
  <si>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</si>
  <si>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</si>
  <si>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</si>
  <si>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</si>
  <si>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</si>
  <si>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</si>
  <si>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</si>
  <si>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</si>
  <si>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</si>
  <si>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</si>
  <si>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</si>
  <si>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</si>
  <si>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</si>
  <si>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</si>
  <si>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</si>
  <si>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</si>
  <si>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</si>
  <si>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</si>
  <si>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</si>
  <si>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</si>
  <si>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</si>
  <si>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</si>
  <si>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</si>
  <si>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</si>
  <si>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</si>
  <si>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</si>
  <si>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</si>
  <si>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</si>
  <si>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</si>
  <si>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</si>
  <si>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</si>
  <si>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</si>
  <si>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</si>
  <si>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</si>
  <si>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</si>
  <si>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</si>
  <si>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</si>
  <si>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</si>
  <si>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</si>
  <si>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</si>
  <si>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</si>
  <si>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</si>
  <si>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</si>
  <si>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</si>
  <si>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</si>
  <si>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</si>
  <si>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</si>
  <si>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</si>
  <si>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</si>
  <si>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</si>
  <si>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</si>
  <si>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</si>
  <si>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</si>
  <si>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</si>
  <si>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</si>
  <si>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</si>
  <si>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</si>
  <si>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</si>
  <si>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</si>
  <si>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</si>
  <si>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</si>
  <si>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</si>
  <si>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</si>
  <si>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</si>
  <si>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</si>
  <si>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</si>
  <si>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</si>
  <si>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</si>
  <si>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</si>
  <si>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</si>
  <si>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</si>
  <si>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</si>
  <si>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</si>
  <si>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</si>
  <si>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</si>
  <si>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</si>
  <si>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</si>
  <si>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</si>
  <si>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</si>
  <si>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</si>
  <si>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</si>
  <si>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</si>
  <si>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</si>
  <si>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</si>
  <si>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</si>
  <si>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</si>
  <si>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</si>
  <si>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</si>
  <si>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</si>
  <si>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</si>
  <si>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</si>
  <si>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</si>
  <si>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</si>
  <si>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</si>
  <si>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</si>
  <si>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</si>
  <si>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</si>
  <si>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</si>
  <si>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</si>
  <si>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</si>
  <si>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</si>
  <si>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</si>
  <si>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</si>
  <si>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</si>
  <si>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</si>
  <si>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</si>
  <si>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</si>
  <si>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</si>
  <si>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</si>
  <si>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</si>
  <si>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</si>
  <si>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</si>
  <si>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</si>
  <si>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</si>
  <si>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</si>
  <si>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</si>
  <si>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</si>
  <si>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</si>
  <si>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</si>
  <si>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</si>
  <si>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</si>
  <si>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</si>
  <si>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</si>
  <si>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</si>
  <si>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</si>
  <si>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</si>
  <si>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</si>
  <si>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</si>
  <si>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</si>
  <si>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</si>
  <si>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</si>
  <si>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</si>
  <si>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</si>
  <si>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</si>
  <si>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</si>
  <si>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</si>
  <si>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</si>
  <si>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</si>
  <si>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</si>
  <si>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</si>
  <si>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</si>
  <si>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</si>
  <si>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</si>
  <si>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</si>
  <si>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</si>
  <si>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</si>
  <si>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</si>
  <si>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</si>
  <si>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</si>
  <si>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</si>
  <si>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</si>
  <si>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</si>
  <si>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</si>
  <si>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</si>
  <si>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</si>
  <si>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</si>
  <si>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</si>
  <si>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</si>
  <si>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</si>
  <si>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</si>
  <si>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</si>
  <si>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</si>
  <si>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</si>
  <si>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</si>
  <si>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</si>
  <si>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</si>
  <si>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</si>
  <si>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</si>
  <si>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</si>
  <si>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</si>
  <si>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</si>
  <si>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</si>
  <si>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</si>
  <si>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</si>
  <si>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</si>
  <si>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</si>
  <si>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</si>
  <si>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</si>
  <si>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</si>
  <si>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</si>
  <si>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</si>
  <si>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</si>
  <si>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</si>
  <si>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</si>
  <si>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</si>
  <si>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</si>
  <si>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</si>
  <si>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</si>
  <si>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</si>
  <si>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</si>
  <si>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</si>
  <si>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</si>
  <si>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</si>
  <si>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</si>
  <si>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</si>
  <si>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</si>
  <si>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</si>
  <si>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</si>
  <si>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</si>
  <si>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</si>
  <si>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</si>
  <si>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</si>
  <si>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</si>
  <si>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</si>
  <si>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</si>
  <si>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</si>
  <si>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</si>
  <si>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</si>
  <si>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</si>
  <si>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</si>
  <si>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</si>
  <si>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</si>
  <si>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</si>
  <si>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</si>
  <si>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</si>
  <si>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</si>
  <si>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</si>
  <si>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</si>
  <si>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</si>
  <si>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</si>
  <si>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</si>
  <si>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</si>
  <si>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</si>
  <si>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</si>
  <si>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</si>
  <si>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</si>
  <si>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</si>
  <si>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</si>
  <si>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</si>
  <si>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</si>
  <si>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</si>
  <si>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</si>
  <si>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</si>
  <si>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</si>
  <si>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</si>
  <si>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</si>
  <si>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</si>
  <si>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</si>
  <si>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</si>
  <si>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</si>
  <si>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</si>
  <si>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</si>
  <si>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</si>
  <si>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</si>
  <si>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</si>
  <si>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</si>
  <si>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</si>
  <si>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</si>
  <si>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</si>
  <si>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</si>
  <si>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</si>
  <si>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</si>
  <si>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</si>
  <si>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</si>
  <si>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</si>
  <si>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</si>
  <si>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</si>
  <si>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</si>
  <si>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</si>
  <si>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</si>
  <si>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</si>
  <si>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</si>
  <si>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</si>
  <si>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</si>
  <si>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</si>
  <si>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</si>
  <si>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</si>
  <si>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</si>
  <si>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</si>
  <si>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</si>
  <si>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</si>
  <si>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</si>
  <si>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</si>
  <si>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</si>
  <si>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</si>
  <si>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</si>
  <si>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</si>
  <si>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</si>
  <si>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</si>
  <si>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</si>
  <si>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</si>
  <si>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</si>
  <si>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</si>
  <si>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</si>
  <si>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</si>
  <si>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</si>
  <si>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</si>
  <si>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</si>
  <si>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</si>
  <si>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</si>
  <si>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</si>
  <si>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</si>
  <si>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</si>
  <si>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</si>
  <si>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</si>
  <si>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</si>
  <si>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</si>
  <si>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</si>
  <si>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</si>
  <si>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</si>
  <si>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</si>
  <si>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</si>
  <si>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</si>
  <si>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</si>
  <si>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</si>
  <si>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</si>
  <si>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</si>
  <si>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</si>
  <si>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</si>
  <si>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</si>
  <si>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</si>
  <si>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</si>
  <si>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</si>
  <si>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</si>
  <si>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</si>
  <si>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</si>
  <si>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</si>
  <si>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</si>
  <si>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</si>
  <si>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</si>
  <si>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</si>
  <si>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</si>
  <si>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</si>
  <si>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</si>
  <si>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</si>
  <si>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</si>
  <si>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</si>
  <si>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</si>
  <si>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</si>
  <si>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</si>
  <si>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</si>
  <si>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</si>
  <si>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</si>
  <si>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</si>
  <si>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</si>
  <si>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</si>
  <si>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</si>
  <si>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</si>
  <si>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</si>
  <si>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</si>
  <si>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</si>
  <si>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</si>
  <si>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</si>
  <si>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</si>
  <si>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</si>
  <si>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</si>
  <si>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</si>
  <si>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</si>
  <si>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</si>
  <si>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</si>
  <si>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</si>
  <si>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</si>
  <si>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</si>
  <si>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</si>
  <si>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</si>
  <si>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</si>
  <si>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</si>
  <si>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</si>
  <si>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</si>
  <si>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</si>
  <si>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</si>
  <si>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</si>
  <si>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</si>
  <si>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</si>
  <si>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</si>
  <si>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</si>
  <si>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</si>
  <si>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</si>
  <si>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</si>
  <si>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</si>
  <si>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</si>
  <si>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</si>
  <si>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</si>
  <si>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</si>
  <si>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</si>
  <si>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</si>
  <si>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</si>
  <si>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</si>
  <si>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</si>
  <si>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</si>
  <si>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</si>
  <si>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</si>
  <si>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</si>
  <si>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</si>
  <si>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</si>
  <si>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</si>
  <si>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</si>
  <si>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</si>
  <si>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</si>
  <si>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</si>
  <si>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</si>
  <si>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</si>
  <si>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</si>
  <si>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</si>
  <si>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</si>
  <si>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</si>
  <si>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</si>
  <si>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</si>
  <si>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</si>
  <si>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</si>
  <si>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</si>
  <si>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</si>
  <si>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</si>
  <si>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</si>
  <si>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</si>
  <si>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</si>
  <si>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</si>
  <si>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</si>
  <si>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</si>
  <si>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</si>
  <si>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</si>
  <si>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</si>
  <si>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</si>
  <si>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</si>
  <si>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</si>
  <si>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</si>
  <si>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</si>
  <si>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</si>
  <si>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</si>
  <si>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</si>
  <si>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</si>
  <si>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</si>
  <si>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</si>
  <si>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</si>
  <si>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</si>
  <si>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</si>
  <si>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</si>
  <si>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</si>
  <si>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</si>
  <si>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</si>
  <si>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</si>
  <si>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</si>
  <si>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</si>
  <si>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</si>
  <si>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</si>
  <si>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</si>
  <si>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</si>
  <si>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</si>
  <si>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</si>
  <si>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</si>
  <si>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</si>
  <si>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</si>
  <si>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</si>
  <si>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</si>
  <si>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</si>
  <si>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</si>
  <si>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</si>
  <si>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</si>
  <si>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</si>
  <si>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</si>
  <si>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</si>
  <si>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</si>
  <si>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</si>
  <si>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</si>
  <si>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</si>
  <si>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</si>
  <si>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</si>
  <si>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</si>
  <si>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</si>
  <si>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</si>
  <si>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</si>
  <si>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</si>
  <si>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</si>
  <si>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</si>
  <si>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</si>
  <si>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</si>
  <si>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</si>
  <si>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</si>
  <si>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</si>
  <si>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</si>
  <si>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</si>
  <si>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</si>
  <si>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</si>
  <si>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</si>
  <si>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</si>
  <si>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</si>
  <si>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</si>
  <si>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</si>
  <si>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</si>
  <si>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</si>
  <si>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</si>
  <si>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</si>
  <si>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</si>
  <si>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</si>
  <si>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</si>
  <si>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</si>
  <si>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</si>
  <si>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</si>
  <si>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</si>
  <si>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</si>
  <si>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</si>
  <si>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</si>
  <si>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</si>
  <si>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</si>
  <si>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</si>
  <si>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</si>
  <si>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</si>
  <si>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</si>
  <si>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</si>
  <si>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</si>
  <si>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</si>
  <si>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</si>
  <si>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</si>
  <si>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</si>
  <si>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</si>
  <si>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</si>
  <si>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</si>
  <si>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</si>
  <si>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</si>
  <si>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</si>
  <si>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</si>
  <si>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</si>
  <si>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</si>
  <si>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</si>
  <si>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</si>
  <si>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</si>
  <si>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</si>
  <si>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</si>
  <si>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</si>
  <si>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</si>
  <si>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</si>
  <si>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</si>
  <si>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</si>
  <si>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</si>
  <si>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</si>
  <si>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</si>
  <si>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</si>
  <si>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</si>
  <si>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</si>
  <si>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</si>
  <si>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</si>
  <si>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</si>
  <si>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</si>
  <si>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</si>
  <si>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</si>
  <si>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</si>
  <si>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</si>
  <si>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</si>
  <si>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</si>
  <si>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</si>
  <si>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</si>
  <si>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</si>
  <si>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</si>
  <si>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</si>
  <si>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</si>
  <si>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</si>
  <si>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</si>
  <si>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</si>
  <si>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</si>
  <si>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</si>
  <si>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</si>
  <si>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</si>
  <si>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</si>
  <si>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</si>
  <si>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</si>
  <si>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</si>
  <si>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</si>
  <si>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</si>
  <si>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</si>
  <si>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</si>
  <si>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</si>
  <si>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</si>
  <si>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</si>
  <si>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</si>
  <si>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</si>
  <si>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</si>
  <si>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</si>
  <si>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</si>
  <si>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</si>
  <si>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</si>
  <si>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</si>
  <si>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</si>
  <si>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</si>
  <si>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</si>
  <si>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</si>
  <si>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</si>
  <si>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</si>
  <si>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</si>
  <si>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</si>
  <si>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</si>
  <si>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</si>
  <si>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</si>
  <si>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</si>
  <si>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</si>
  <si>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</si>
  <si>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</si>
  <si>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</si>
  <si>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</si>
  <si>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</si>
  <si>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</si>
  <si>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</si>
  <si>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</si>
  <si>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</si>
  <si>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</si>
  <si>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</si>
  <si>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</si>
  <si>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</si>
  <si>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</si>
  <si>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</si>
  <si>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</si>
  <si>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</si>
  <si>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</si>
  <si>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</si>
  <si>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</si>
  <si>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</si>
  <si>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</si>
  <si>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</si>
  <si>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</si>
  <si>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</si>
  <si>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</si>
  <si>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</si>
  <si>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</si>
  <si>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</si>
  <si>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</si>
  <si>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</si>
  <si>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</si>
  <si>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</si>
  <si>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</si>
  <si>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</si>
  <si>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</si>
  <si>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</si>
  <si>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</si>
  <si>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</si>
  <si>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</si>
  <si>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</si>
  <si>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</si>
  <si>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</si>
  <si>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</si>
  <si>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</si>
  <si>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</si>
  <si>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</si>
  <si>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</si>
  <si>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</si>
  <si>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</si>
  <si>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</si>
  <si>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</si>
  <si>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</si>
  <si>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</si>
  <si>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</si>
  <si>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</si>
  <si>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</si>
  <si>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</si>
  <si>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</si>
  <si>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</si>
  <si>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</si>
  <si>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</si>
  <si>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</si>
  <si>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</si>
  <si>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</si>
  <si>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</si>
  <si>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</si>
  <si>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</si>
  <si>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</si>
  <si>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</si>
  <si>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</si>
  <si>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</si>
  <si>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</si>
  <si>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</si>
  <si>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</si>
  <si>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</si>
  <si>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</si>
  <si>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</si>
  <si>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</si>
  <si>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</si>
  <si>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</si>
  <si>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</si>
  <si>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</si>
  <si>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</si>
  <si>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</si>
  <si>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</si>
  <si>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</si>
  <si>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</si>
  <si>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</si>
  <si>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</si>
  <si>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</si>
  <si>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</si>
  <si>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</si>
  <si>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</si>
  <si>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</si>
  <si>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</si>
  <si>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</si>
  <si>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</si>
  <si>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</si>
  <si>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</si>
  <si>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</si>
  <si>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</si>
  <si>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</si>
  <si>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</si>
  <si>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</si>
  <si>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</si>
  <si>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</si>
  <si>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</si>
  <si>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</si>
  <si>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</si>
  <si>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</si>
  <si>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</si>
  <si>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</si>
  <si>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</si>
  <si>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</si>
  <si>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</si>
  <si>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</si>
  <si>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</si>
  <si>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</si>
  <si>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</si>
  <si>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</si>
  <si>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</si>
  <si>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</si>
  <si>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</si>
  <si>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</si>
  <si>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</si>
  <si>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</si>
  <si>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</si>
  <si>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</si>
  <si>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</si>
  <si>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</si>
  <si>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</si>
  <si>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</si>
  <si>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</si>
  <si>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</si>
  <si>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</si>
  <si>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</si>
  <si>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</si>
  <si>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</si>
  <si>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</si>
  <si>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</si>
  <si>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</si>
  <si>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</si>
  <si>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</si>
  <si>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</si>
  <si>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</si>
  <si>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</si>
  <si>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</si>
  <si>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</si>
  <si>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</si>
  <si>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</si>
  <si>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</si>
  <si>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</si>
  <si>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</si>
  <si>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</si>
  <si>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</si>
  <si>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</si>
  <si>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</si>
  <si>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</si>
  <si>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</si>
  <si>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</si>
  <si>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</si>
  <si>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</si>
  <si>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</si>
  <si>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</si>
  <si>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</si>
  <si>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</si>
  <si>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</si>
  <si>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</si>
  <si>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</si>
  <si>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</si>
  <si>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</si>
  <si>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</si>
  <si>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</si>
  <si>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</si>
  <si>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</si>
  <si>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</si>
  <si>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</si>
  <si>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</si>
  <si>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</si>
  <si>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</si>
  <si>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</si>
  <si>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</si>
  <si>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</si>
  <si>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</si>
  <si>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</si>
  <si>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</si>
  <si>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</si>
  <si>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</si>
  <si>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</si>
  <si>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</si>
  <si>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</si>
  <si>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</si>
  <si>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</si>
  <si>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</si>
  <si>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</si>
  <si>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</si>
  <si>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</si>
  <si>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</si>
  <si>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</si>
  <si>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</si>
  <si>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</si>
  <si>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</si>
  <si>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</si>
  <si>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</si>
  <si>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</si>
  <si>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</si>
  <si>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</si>
  <si>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</si>
  <si>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</si>
  <si>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</si>
  <si>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</si>
  <si>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</si>
  <si>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</si>
  <si>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</si>
  <si>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</si>
  <si>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</si>
  <si>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</si>
  <si>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</si>
  <si>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</si>
  <si>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</si>
  <si>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</si>
  <si>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</si>
  <si>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</si>
  <si>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</si>
  <si>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</si>
  <si>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</si>
  <si>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</si>
  <si>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</si>
  <si>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</si>
  <si>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</si>
  <si>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</si>
  <si>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</si>
  <si>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</si>
  <si>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</si>
  <si>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</si>
  <si>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</si>
  <si>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</si>
  <si>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</si>
  <si>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</si>
  <si>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</si>
  <si>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</si>
  <si>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</si>
  <si>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</si>
  <si>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</si>
  <si>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</si>
  <si>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</si>
  <si>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</si>
  <si>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</si>
  <si>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</si>
  <si>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</si>
  <si>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</si>
  <si>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</si>
  <si>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</si>
  <si>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</si>
  <si>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</si>
  <si>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</si>
  <si>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</si>
  <si>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</si>
  <si>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</si>
  <si>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</si>
  <si>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</si>
  <si>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</si>
  <si>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</si>
  <si>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</si>
  <si>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</si>
  <si>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</si>
  <si>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</si>
  <si>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</si>
  <si>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</si>
  <si>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</si>
  <si>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</si>
  <si>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</si>
  <si>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</si>
  <si>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</si>
  <si>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</si>
  <si>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</si>
  <si>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</si>
  <si>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</si>
  <si>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</si>
  <si>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</si>
  <si>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</si>
  <si>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</si>
  <si>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</si>
  <si>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</si>
  <si>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</si>
  <si>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</si>
  <si>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</si>
  <si>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</si>
  <si>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</si>
  <si>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</si>
  <si>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</si>
  <si>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</si>
  <si>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</si>
  <si>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</si>
  <si>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</si>
  <si>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</si>
  <si>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</si>
  <si>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</si>
  <si>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</si>
  <si>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</si>
  <si>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</si>
  <si>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</si>
  <si>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</si>
  <si>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</si>
  <si>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</si>
  <si>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</si>
  <si>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</si>
  <si>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</si>
  <si>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</si>
  <si>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</si>
  <si>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</si>
  <si>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</si>
  <si>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</si>
  <si>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</si>
  <si>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</si>
  <si>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</si>
  <si>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</si>
  <si>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</si>
  <si>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</si>
  <si>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</si>
  <si>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</si>
  <si>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</si>
  <si>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</si>
  <si>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</si>
  <si>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</si>
  <si>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</si>
  <si>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</si>
  <si>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</si>
  <si>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</si>
  <si>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</si>
  <si>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</si>
  <si>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</si>
  <si>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</si>
  <si>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</si>
  <si>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</si>
  <si>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</si>
  <si>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</si>
  <si>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</si>
  <si>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</si>
  <si>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</si>
  <si>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</si>
  <si>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</si>
  <si>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</si>
  <si>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</si>
  <si>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</si>
  <si>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</si>
  <si>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</si>
  <si>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</si>
  <si>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</si>
  <si>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</si>
  <si>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</si>
  <si>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</si>
  <si>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</si>
  <si>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</si>
  <si>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</si>
  <si>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</si>
  <si>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</si>
  <si>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</si>
  <si>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</si>
  <si>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</si>
  <si>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</si>
  <si>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</si>
  <si>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</si>
  <si>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</si>
  <si>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</si>
  <si>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</si>
  <si>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</si>
  <si>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</si>
  <si>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</si>
  <si>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</si>
  <si>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</si>
  <si>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</si>
  <si>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</si>
  <si>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</si>
  <si>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</si>
  <si>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</si>
  <si>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</si>
  <si>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</si>
  <si>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</si>
  <si>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</si>
  <si>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</si>
  <si>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</si>
  <si>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</si>
  <si>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</si>
  <si>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</si>
  <si>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</si>
  <si>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</si>
  <si>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</si>
  <si>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</si>
  <si>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</si>
  <si>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</si>
  <si>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</si>
  <si>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</si>
  <si>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</si>
  <si>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</si>
  <si>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</si>
  <si>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</si>
  <si>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</si>
  <si>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</si>
  <si>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</si>
  <si>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</si>
  <si>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</si>
  <si>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</si>
  <si>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</si>
  <si>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</si>
  <si>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</si>
  <si>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</si>
  <si>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</si>
  <si>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</si>
  <si>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</si>
  <si>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</si>
  <si>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</si>
  <si>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</si>
  <si>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</si>
  <si>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</si>
  <si>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</si>
  <si>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</si>
  <si>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</si>
  <si>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</si>
  <si>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</si>
  <si>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</si>
  <si>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</si>
  <si>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</si>
  <si>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</si>
  <si>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</si>
  <si>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</si>
  <si>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</si>
  <si>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</si>
  <si>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</si>
  <si>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</si>
  <si>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</si>
  <si>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</si>
  <si>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</si>
  <si>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</si>
  <si>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</si>
  <si>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</si>
  <si>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</si>
  <si>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</si>
  <si>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</si>
  <si>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</si>
  <si>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</si>
  <si>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</si>
  <si>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</si>
  <si>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</si>
  <si>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</si>
  <si>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</si>
  <si>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</si>
  <si>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</si>
  <si>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</si>
  <si>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</si>
  <si>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</si>
  <si>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</si>
  <si>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</si>
  <si>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</si>
  <si>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</si>
  <si>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</si>
  <si>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</si>
  <si>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</si>
  <si>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</si>
  <si>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</si>
  <si>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</si>
  <si>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</si>
  <si>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</si>
  <si>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</si>
  <si>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</si>
  <si>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</si>
  <si>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</si>
  <si>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</si>
  <si>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</si>
  <si>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</si>
  <si>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</si>
  <si>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</si>
  <si>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</si>
  <si>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</si>
  <si>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</si>
  <si>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</si>
  <si>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</si>
  <si>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</si>
  <si>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</si>
  <si>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</si>
  <si>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</si>
  <si>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</si>
  <si>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</si>
  <si>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</si>
  <si>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</si>
  <si>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</si>
  <si>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</si>
  <si>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</si>
  <si>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</si>
  <si>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</si>
  <si>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</si>
  <si>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</si>
  <si>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</si>
  <si>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</si>
  <si>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</si>
  <si>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</si>
  <si>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</si>
  <si>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</si>
  <si>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</si>
  <si>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</si>
  <si>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</si>
  <si>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</si>
  <si>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</si>
  <si>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</si>
  <si>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</si>
  <si>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</si>
  <si>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</si>
  <si>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</si>
  <si>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</si>
  <si>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</si>
  <si>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</si>
  <si>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</si>
  <si>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</si>
  <si>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</si>
  <si>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</si>
  <si>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</si>
  <si>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</si>
  <si>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</si>
  <si>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</si>
  <si>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</si>
  <si>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</si>
  <si>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</si>
  <si>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</si>
  <si>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</si>
  <si>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</si>
  <si>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</si>
  <si>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</si>
  <si>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</si>
  <si>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</si>
  <si>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</si>
  <si>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</si>
  <si>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</si>
  <si>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</si>
  <si>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</si>
  <si>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</si>
  <si>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</si>
  <si>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</si>
  <si>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</si>
  <si>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</si>
  <si>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</si>
  <si>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</si>
  <si>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</si>
  <si>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</si>
  <si>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</si>
  <si>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</si>
  <si>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</si>
  <si>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</si>
  <si>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</si>
  <si>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</si>
  <si>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</si>
  <si>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</si>
  <si>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</si>
  <si>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</si>
  <si>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</si>
  <si>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</si>
  <si>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</si>
  <si>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</si>
  <si>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</si>
  <si>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</si>
  <si>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</si>
  <si>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</si>
  <si>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</si>
  <si>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</si>
  <si>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</si>
  <si>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</si>
  <si>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</si>
  <si>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</si>
  <si>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</si>
  <si>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</si>
  <si>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</si>
  <si>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</si>
  <si>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</si>
  <si>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</si>
  <si>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</si>
  <si>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</si>
  <si>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</si>
  <si>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</si>
  <si>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</si>
  <si>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</si>
  <si>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</si>
  <si>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</si>
  <si>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</si>
  <si>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</si>
  <si>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</si>
  <si>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</si>
  <si>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</si>
  <si>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</si>
  <si>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</si>
  <si>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</si>
  <si>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</si>
  <si>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</si>
  <si>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</si>
  <si>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</si>
  <si>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</si>
  <si>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</si>
  <si>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</si>
  <si>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</si>
  <si>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</si>
  <si>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</si>
  <si>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</si>
  <si>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</si>
  <si>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</si>
  <si>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</si>
  <si>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</si>
  <si>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</si>
  <si>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</si>
  <si>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</si>
  <si>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</si>
  <si>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</si>
  <si>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</si>
  <si>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</si>
  <si>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</si>
  <si>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</si>
  <si>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</si>
  <si>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</si>
  <si>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</si>
  <si>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</si>
  <si>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</si>
  <si>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</si>
  <si>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</si>
  <si>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</si>
  <si>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</si>
  <si>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</si>
  <si>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</si>
  <si>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</si>
  <si>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</si>
  <si>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</si>
  <si>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</si>
  <si>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</si>
  <si>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</si>
  <si>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</si>
  <si>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</si>
  <si>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</si>
  <si>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</si>
  <si>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</si>
  <si>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</si>
  <si>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</si>
  <si>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</si>
  <si>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</si>
  <si>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</si>
  <si>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</si>
  <si>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</si>
  <si>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</si>
  <si>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</si>
  <si>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</si>
  <si>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</si>
  <si>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</si>
  <si>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</si>
  <si>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</si>
  <si>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</si>
  <si>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</si>
  <si>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</si>
  <si>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</si>
  <si>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</si>
  <si>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</si>
  <si>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</si>
  <si>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</si>
  <si>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</si>
  <si>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</si>
  <si>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</si>
  <si>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</si>
  <si>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</si>
  <si>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</si>
  <si>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</si>
  <si>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</si>
  <si>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</si>
  <si>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</si>
  <si>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</si>
  <si>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</si>
  <si>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</si>
  <si>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</si>
  <si>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</si>
  <si>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</si>
  <si>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</si>
  <si>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</si>
  <si>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</si>
  <si>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</si>
  <si>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</si>
  <si>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</si>
  <si>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</si>
  <si>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</si>
  <si>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</si>
  <si>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</si>
  <si>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</si>
  <si>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</si>
  <si>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</si>
  <si>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</si>
  <si>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</si>
  <si>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</si>
  <si>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</si>
  <si>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</si>
  <si>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</si>
  <si>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</si>
  <si>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</si>
  <si>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</si>
  <si>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</si>
  <si>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</si>
  <si>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</si>
  <si>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</si>
  <si>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</si>
  <si>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</si>
  <si>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</si>
  <si>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</si>
  <si>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</si>
  <si>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</si>
  <si>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</si>
  <si>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</si>
  <si>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</si>
  <si>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</si>
  <si>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</si>
  <si>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</si>
  <si>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</si>
  <si>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</si>
  <si>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</si>
  <si>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</si>
  <si>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</si>
  <si>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</si>
  <si>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</si>
  <si>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</si>
  <si>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</si>
  <si>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</si>
  <si>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</si>
  <si>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</si>
  <si>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</si>
  <si>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</si>
  <si>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</si>
  <si>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</si>
  <si>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</si>
  <si>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</si>
  <si>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</si>
  <si>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</si>
  <si>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</si>
  <si>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</si>
  <si>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</si>
  <si>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</si>
  <si>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</si>
  <si>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</si>
  <si>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</si>
  <si>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</si>
  <si>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</si>
  <si>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</si>
  <si>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</si>
  <si>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</si>
  <si>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</si>
  <si>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</si>
  <si>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</si>
  <si>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</si>
  <si>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</si>
  <si>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</si>
  <si>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</si>
  <si>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</si>
  <si>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</si>
  <si>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</si>
  <si>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</si>
  <si>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</si>
  <si>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</si>
  <si>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</si>
  <si>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</si>
  <si>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</si>
  <si>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</si>
  <si>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</si>
  <si>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</si>
  <si>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</si>
  <si>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</si>
  <si>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</si>
  <si>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</si>
  <si>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</si>
  <si>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</si>
  <si>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</si>
  <si>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</si>
  <si>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</si>
  <si>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</si>
  <si>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</si>
  <si>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</si>
  <si>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</si>
  <si>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</si>
  <si>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</si>
  <si>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</si>
  <si>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</si>
  <si>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</si>
  <si>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</si>
  <si>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</si>
  <si>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</si>
  <si>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</si>
  <si>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</si>
  <si>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</si>
  <si>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</si>
  <si>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</si>
  <si>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</si>
  <si>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</si>
  <si>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</si>
  <si>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</si>
  <si>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</si>
  <si>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</si>
  <si>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</si>
  <si>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</si>
  <si>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</si>
  <si>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</si>
  <si>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</si>
  <si>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</si>
  <si>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</si>
  <si>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</si>
  <si>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</si>
  <si>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</si>
  <si>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</si>
  <si>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</si>
  <si>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</si>
  <si>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</si>
  <si>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</si>
  <si>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</si>
  <si>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</si>
  <si>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</si>
  <si>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</si>
  <si>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</si>
  <si>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</si>
  <si>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</si>
  <si>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</si>
  <si>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</si>
  <si>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</si>
  <si>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</si>
  <si>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</si>
  <si>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</si>
  <si>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</si>
  <si>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</si>
  <si>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</si>
  <si>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</si>
  <si>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</si>
  <si>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</si>
  <si>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</si>
  <si>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</si>
  <si>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</si>
  <si>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</si>
  <si>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</si>
  <si>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</si>
  <si>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</si>
  <si>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</si>
  <si>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</si>
  <si>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</si>
  <si>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</si>
  <si>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</si>
  <si>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</si>
  <si>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</si>
  <si>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</si>
  <si>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</si>
  <si>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</si>
  <si>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</si>
  <si>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</si>
  <si>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</si>
  <si>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</si>
  <si>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</si>
  <si>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</si>
  <si>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</si>
  <si>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</si>
  <si>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</si>
  <si>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</si>
  <si>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</si>
  <si>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</si>
  <si>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</si>
  <si>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</si>
  <si>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</si>
  <si>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</si>
  <si>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</si>
  <si>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</si>
  <si>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</si>
  <si>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</si>
  <si>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</si>
  <si>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</si>
  <si>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</si>
  <si>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</si>
  <si>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</si>
  <si>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</si>
  <si>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</si>
  <si>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</si>
  <si>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</si>
  <si>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</si>
  <si>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</si>
  <si>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</si>
  <si>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</si>
  <si>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</si>
  <si>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</si>
  <si>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</si>
  <si>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</si>
  <si>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</si>
  <si>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</si>
  <si>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</si>
  <si>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</si>
  <si>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</si>
  <si>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</si>
  <si>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</si>
  <si>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</si>
  <si>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</si>
  <si>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</si>
  <si>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</si>
  <si>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</si>
  <si>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</si>
  <si>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</si>
  <si>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</si>
  <si>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</si>
  <si>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</si>
  <si>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</si>
  <si>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</si>
  <si>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</si>
  <si>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</si>
  <si>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</si>
  <si>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</si>
  <si>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</si>
  <si>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</si>
  <si>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</si>
  <si>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</si>
  <si>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</si>
  <si>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</si>
  <si>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</si>
  <si>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</si>
  <si>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</si>
  <si>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</si>
  <si>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</si>
  <si>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</si>
  <si>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</si>
  <si>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</si>
  <si>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</si>
  <si>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</si>
  <si>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</si>
  <si>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</si>
  <si>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</si>
  <si>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</si>
  <si>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</si>
  <si>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</si>
  <si>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</si>
  <si>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</si>
  <si>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</si>
  <si>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</si>
  <si>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</si>
  <si>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</si>
  <si>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</si>
  <si>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</si>
  <si>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</si>
  <si>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</si>
  <si>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</si>
  <si>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</si>
  <si>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</si>
  <si>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</si>
  <si>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</si>
  <si>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</si>
  <si>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</si>
  <si>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</si>
  <si>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</si>
  <si>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</si>
  <si>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</si>
  <si>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</si>
  <si>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</si>
  <si>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</si>
  <si>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</si>
  <si>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</si>
  <si>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</si>
  <si>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</si>
  <si>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</si>
  <si>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</si>
  <si>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</si>
  <si>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</si>
  <si>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</si>
  <si>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</si>
  <si>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</si>
  <si>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</si>
  <si>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</si>
  <si>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</si>
  <si>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</si>
  <si>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</si>
  <si>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</si>
  <si>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</si>
  <si>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</si>
  <si>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</si>
  <si>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</si>
  <si>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</si>
  <si>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</si>
  <si>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</si>
  <si>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</si>
  <si>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</si>
  <si>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</si>
  <si>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</si>
  <si>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</si>
  <si>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</si>
  <si>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</si>
  <si>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</si>
  <si>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</si>
  <si>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</si>
  <si>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</si>
  <si>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</si>
  <si>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</si>
  <si>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</si>
  <si>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</si>
  <si>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</si>
  <si>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</si>
  <si>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</si>
  <si>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</si>
  <si>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</si>
  <si>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</si>
  <si>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</si>
  <si>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</si>
  <si>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</si>
  <si>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</si>
  <si>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</si>
  <si>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</si>
  <si>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</si>
  <si>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</si>
  <si>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</si>
  <si>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</si>
  <si>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</si>
  <si>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</si>
  <si>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</si>
  <si>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</si>
  <si>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</si>
  <si>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</si>
  <si>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</si>
  <si>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</si>
  <si>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</si>
  <si>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</si>
  <si>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</si>
  <si>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</si>
  <si>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</si>
  <si>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</si>
  <si>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</si>
  <si>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</si>
  <si>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</si>
  <si>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</si>
  <si>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</si>
  <si>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</si>
  <si>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</si>
  <si>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</si>
  <si>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</si>
  <si>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</si>
  <si>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</si>
  <si>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</si>
  <si>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</si>
  <si>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</si>
  <si>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</si>
  <si>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</si>
  <si>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</si>
  <si>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</si>
  <si>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</si>
  <si>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</si>
  <si>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</si>
  <si>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</si>
  <si>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</si>
  <si>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</si>
  <si>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</si>
  <si>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</si>
  <si>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</si>
  <si>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</si>
  <si>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</si>
  <si>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</si>
  <si>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</si>
  <si>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</si>
  <si>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</si>
  <si>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</si>
  <si>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</si>
  <si>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</si>
  <si>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</si>
  <si>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</si>
  <si>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</si>
  <si>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</si>
  <si>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</si>
  <si>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</si>
  <si>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</si>
  <si>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</si>
  <si>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</si>
  <si>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</si>
  <si>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</si>
  <si>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</si>
  <si>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</si>
  <si>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</si>
  <si>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</si>
  <si>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</si>
  <si>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</si>
  <si>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</si>
  <si>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</si>
  <si>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</si>
  <si>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</si>
  <si>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</si>
  <si>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</si>
  <si>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</si>
  <si>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</si>
  <si>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</si>
  <si>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</si>
  <si>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</si>
  <si>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</si>
  <si>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</si>
  <si>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</si>
  <si>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</si>
  <si>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</si>
  <si>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</si>
  <si>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</si>
  <si>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</si>
  <si>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</si>
  <si>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</si>
  <si>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</si>
  <si>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</si>
  <si>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</si>
  <si>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</si>
  <si>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</si>
  <si>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</si>
  <si>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</si>
  <si>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</si>
  <si>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</si>
  <si>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</si>
  <si>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</si>
  <si>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</si>
  <si>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</si>
  <si>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</si>
  <si>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</si>
  <si>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</si>
  <si>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</si>
  <si>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</si>
  <si>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</si>
  <si>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</si>
  <si>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</si>
  <si>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</si>
  <si>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</si>
  <si>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</si>
  <si>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</si>
  <si>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</si>
  <si>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</si>
  <si>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</si>
  <si>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</si>
  <si>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</si>
  <si>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</si>
  <si>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</si>
  <si>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</si>
  <si>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</si>
  <si>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</si>
  <si>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</si>
  <si>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</si>
  <si>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</si>
  <si>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</si>
  <si>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</si>
  <si>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</si>
  <si>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</si>
  <si>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</si>
  <si>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</si>
  <si>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</si>
  <si>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</si>
  <si>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</si>
  <si>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</si>
  <si>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</si>
  <si>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</si>
  <si>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</si>
  <si>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</si>
  <si>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</si>
  <si>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</si>
  <si>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</si>
  <si>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</si>
  <si>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</si>
  <si>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</si>
  <si>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</si>
  <si>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</si>
  <si>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</si>
  <si>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</si>
  <si>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</si>
  <si>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</si>
  <si>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</si>
  <si>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</si>
  <si>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</si>
  <si>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</si>
  <si>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</si>
  <si>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</si>
  <si>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</si>
  <si>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</si>
  <si>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</si>
  <si>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</si>
  <si>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</si>
  <si>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</si>
  <si>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</si>
  <si>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</si>
  <si>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</si>
  <si>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</si>
  <si>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</si>
  <si>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</si>
  <si>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</si>
  <si>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</si>
  <si>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</si>
  <si>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</si>
  <si>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</si>
  <si>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</si>
  <si>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</si>
  <si>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</si>
  <si>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</si>
  <si>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</si>
  <si>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</si>
  <si>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</si>
  <si>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</si>
  <si>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</si>
  <si>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</si>
  <si>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</si>
  <si>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</si>
  <si>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</si>
  <si>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</si>
  <si>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</si>
  <si>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</si>
  <si>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</si>
  <si>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</si>
  <si>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</si>
  <si>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</si>
  <si>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</si>
  <si>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</si>
  <si>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</si>
  <si>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</si>
  <si>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</si>
  <si>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</si>
  <si>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</si>
  <si>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</si>
  <si>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</si>
  <si>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</si>
  <si>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</si>
  <si>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</si>
  <si>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</si>
  <si>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</si>
  <si>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</si>
  <si>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</si>
  <si>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</si>
  <si>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</si>
  <si>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</si>
  <si>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</si>
  <si>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</si>
  <si>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</si>
  <si>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</si>
  <si>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</si>
  <si>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</si>
  <si>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</si>
  <si>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</si>
  <si>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</si>
  <si>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</si>
  <si>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</si>
  <si>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</si>
  <si>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</si>
  <si>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</si>
  <si>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</si>
  <si>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</si>
  <si>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</si>
  <si>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</si>
  <si>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</si>
  <si>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</si>
  <si>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</si>
  <si>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</si>
  <si>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</si>
  <si>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</si>
  <si>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</si>
  <si>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</si>
  <si>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</si>
  <si>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</si>
  <si>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</si>
  <si>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</si>
  <si>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</si>
  <si>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</si>
  <si>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</si>
  <si>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</si>
  <si>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</si>
  <si>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</si>
  <si>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</si>
  <si>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</si>
  <si>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</si>
  <si>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</si>
  <si>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</si>
  <si>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</si>
  <si>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</si>
  <si>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</si>
  <si>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</si>
  <si>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</si>
  <si>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</si>
  <si>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</si>
  <si>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</si>
  <si>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</si>
  <si>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</si>
  <si>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</si>
  <si>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</si>
  <si>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</si>
  <si>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</si>
  <si>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</si>
  <si>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</si>
  <si>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</si>
  <si>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</si>
  <si>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</si>
  <si>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</si>
  <si>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</si>
  <si>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</si>
  <si>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</si>
  <si>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</si>
  <si>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</si>
  <si>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</si>
  <si>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</si>
  <si>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</si>
  <si>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</si>
  <si>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</si>
  <si>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</si>
  <si>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</si>
  <si>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</si>
  <si>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</si>
  <si>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</si>
  <si>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</si>
  <si>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</si>
  <si>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</si>
  <si>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</si>
  <si>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</si>
  <si>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</si>
  <si>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</si>
  <si>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</si>
  <si>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</si>
  <si>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</si>
  <si>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</si>
  <si>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</si>
  <si>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</si>
  <si>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</si>
  <si>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</si>
  <si>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</si>
  <si>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</si>
  <si>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</si>
  <si>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</si>
  <si>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</si>
  <si>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</si>
  <si>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</si>
  <si>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</si>
  <si>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</si>
  <si>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</si>
  <si>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</si>
  <si>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</si>
  <si>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</si>
  <si>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</si>
  <si>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</si>
  <si>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</si>
  <si>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</si>
  <si>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</si>
  <si>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</si>
  <si>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</si>
  <si>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</si>
  <si>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</si>
  <si>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</si>
  <si>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</si>
  <si>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</si>
  <si>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</si>
  <si>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</si>
  <si>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</si>
  <si>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</si>
  <si>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</si>
  <si>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</si>
  <si>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</si>
  <si>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</si>
  <si>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</si>
  <si>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</si>
  <si>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</si>
  <si>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</si>
  <si>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</si>
  <si>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</si>
  <si>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</si>
  <si>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</si>
  <si>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</si>
  <si>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</si>
  <si>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</si>
  <si>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</si>
  <si>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</si>
  <si>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</si>
  <si>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</si>
  <si>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</si>
  <si>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</si>
  <si>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</si>
  <si>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</si>
  <si>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</si>
  <si>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</si>
  <si>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</si>
  <si>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</si>
  <si>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</si>
  <si>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</si>
  <si>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</si>
  <si>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</si>
  <si>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</si>
  <si>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</si>
  <si>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</si>
  <si>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</si>
  <si>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</si>
  <si>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</si>
  <si>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</si>
  <si>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</si>
  <si>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</si>
  <si>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</si>
  <si>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</si>
  <si>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</si>
  <si>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</si>
  <si>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</si>
  <si>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</si>
  <si>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</si>
  <si>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</si>
  <si>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</si>
  <si>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</si>
  <si>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</si>
  <si>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</si>
  <si>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</si>
  <si>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</si>
  <si>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</si>
  <si>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</si>
  <si>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</si>
  <si>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</si>
  <si>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</si>
  <si>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</si>
  <si>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</si>
  <si>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</si>
  <si>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</si>
  <si>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</si>
  <si>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</si>
  <si>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</si>
  <si>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</si>
  <si>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</si>
  <si>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</si>
  <si>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</si>
  <si>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</si>
  <si>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</si>
  <si>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</si>
  <si>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</si>
  <si>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</si>
  <si>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</si>
  <si>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</si>
  <si>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</si>
  <si>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</si>
  <si>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</si>
  <si>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</si>
  <si>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</si>
  <si>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</si>
  <si>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</si>
  <si>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</si>
  <si>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</si>
  <si>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</si>
  <si>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</si>
  <si>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</si>
  <si>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</si>
  <si>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</si>
  <si>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</si>
  <si>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</si>
  <si>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</si>
  <si>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</si>
  <si>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</si>
  <si>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</si>
  <si>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</si>
  <si>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</si>
  <si>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</si>
  <si>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</si>
  <si>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</si>
  <si>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</si>
  <si>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</si>
  <si>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</si>
  <si>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</si>
  <si>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</si>
  <si>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</si>
  <si>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</si>
  <si>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</si>
  <si>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</si>
  <si>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</si>
  <si>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</si>
  <si>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</si>
  <si>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</si>
  <si>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</si>
  <si>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</si>
  <si>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</si>
  <si>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</si>
  <si>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</si>
  <si>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</si>
  <si>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</si>
  <si>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</si>
  <si>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</si>
  <si>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</si>
  <si>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</si>
  <si>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</si>
  <si>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</si>
  <si>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</si>
  <si>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</si>
  <si>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</si>
  <si>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</si>
  <si>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</si>
  <si>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</si>
  <si>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</si>
  <si>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</si>
  <si>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</si>
  <si>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</si>
  <si>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</si>
  <si>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</si>
  <si>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</si>
  <si>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</si>
  <si>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</si>
  <si>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</si>
  <si>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</si>
  <si>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</si>
  <si>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</si>
  <si>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</si>
  <si>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</si>
  <si>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</si>
  <si>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</si>
  <si>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</si>
  <si>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</si>
  <si>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</si>
  <si>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</si>
  <si>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</si>
  <si>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</si>
  <si>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</si>
  <si>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</si>
  <si>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</si>
  <si>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</si>
  <si>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</si>
  <si>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</si>
  <si>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</si>
  <si>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</si>
  <si>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</si>
  <si>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</si>
  <si>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</si>
  <si>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</si>
  <si>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</si>
  <si>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</si>
  <si>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</si>
  <si>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</si>
  <si>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</si>
  <si>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</si>
  <si>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</si>
  <si>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</si>
  <si>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</si>
  <si>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</si>
  <si>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</si>
  <si>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</si>
  <si>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</si>
  <si>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</si>
  <si>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</si>
  <si>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</si>
  <si>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</si>
  <si>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</si>
  <si>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</si>
  <si>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</si>
  <si>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</si>
  <si>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</si>
  <si>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</si>
  <si>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</si>
  <si>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</si>
  <si>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</si>
  <si>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</si>
  <si>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</si>
  <si>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</si>
  <si>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</si>
  <si>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</si>
  <si>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</si>
  <si>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</si>
  <si>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</si>
  <si>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</si>
  <si>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</si>
  <si>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</si>
  <si>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</si>
  <si>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</si>
  <si>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</si>
  <si>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</si>
  <si>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</si>
  <si>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</si>
  <si>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</si>
  <si>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</si>
  <si>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</si>
  <si>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</si>
  <si>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</si>
  <si>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</si>
  <si>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</si>
  <si>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</si>
  <si>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</si>
  <si>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</si>
  <si>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</si>
  <si>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</si>
  <si>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</si>
  <si>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</si>
  <si>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</si>
  <si>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</si>
  <si>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</si>
  <si>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</si>
  <si>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</si>
  <si>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</si>
  <si>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</si>
  <si>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</si>
  <si>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</si>
  <si>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</si>
  <si>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</si>
  <si>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</si>
  <si>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</si>
  <si>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</si>
  <si>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</si>
  <si>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</si>
  <si>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</si>
  <si>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</si>
  <si>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</si>
  <si>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</si>
  <si>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</si>
  <si>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</si>
  <si>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</si>
  <si>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</si>
  <si>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</si>
  <si>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</si>
  <si>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</si>
  <si>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</si>
  <si>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</si>
  <si>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</si>
  <si>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</si>
  <si>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</si>
  <si>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</si>
  <si>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</si>
  <si>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</si>
  <si>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</si>
  <si>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</si>
  <si>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</si>
  <si>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</si>
  <si>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</si>
  <si>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</si>
  <si>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</si>
  <si>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</si>
  <si>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</si>
  <si>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</si>
  <si>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</si>
  <si>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</si>
  <si>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</si>
  <si>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</si>
  <si>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</si>
  <si>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</si>
  <si>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</si>
  <si>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</si>
  <si>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</si>
  <si>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</si>
  <si>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</si>
  <si>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</si>
  <si>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</si>
  <si>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</si>
  <si>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</si>
  <si>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</si>
  <si>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</si>
  <si>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</si>
  <si>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</si>
  <si>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</si>
  <si>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</si>
  <si>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</si>
  <si>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</si>
  <si>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</si>
  <si>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</si>
  <si>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</si>
  <si>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</si>
  <si>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</si>
  <si>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</si>
  <si>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</si>
  <si>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</si>
  <si>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</si>
  <si>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</si>
  <si>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</si>
  <si>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</si>
  <si>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</si>
  <si>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</si>
  <si>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</si>
  <si>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</si>
  <si>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</si>
  <si>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</si>
  <si>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</si>
  <si>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</si>
  <si>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</si>
  <si>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</si>
  <si>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</si>
  <si>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</si>
  <si>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</si>
  <si>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</si>
  <si>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</si>
  <si>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</si>
  <si>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</si>
  <si>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</si>
  <si>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</si>
  <si>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</si>
  <si>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</si>
  <si>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</si>
  <si>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</si>
  <si>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</si>
  <si>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</si>
  <si>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</si>
  <si>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</si>
  <si>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</si>
  <si>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</si>
  <si>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</si>
  <si>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</si>
  <si>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</si>
  <si>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</si>
  <si>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</si>
  <si>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</si>
  <si>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</si>
  <si>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</si>
  <si>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</si>
  <si>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</si>
  <si>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</si>
  <si>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</si>
  <si>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</si>
  <si>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</si>
  <si>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</si>
  <si>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</si>
  <si>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</si>
  <si>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</si>
  <si>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</si>
  <si>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</si>
  <si>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</si>
  <si>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</si>
  <si>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</si>
  <si>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</si>
  <si>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</si>
  <si>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</si>
  <si>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</si>
  <si>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</si>
  <si>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</si>
  <si>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</si>
  <si>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</si>
  <si>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</si>
  <si>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</si>
  <si>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</si>
  <si>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</si>
  <si>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</si>
  <si>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</si>
  <si>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</si>
  <si>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</si>
  <si>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</si>
  <si>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</si>
  <si>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</si>
  <si>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</si>
  <si>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</si>
  <si>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</si>
  <si>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</si>
  <si>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</si>
  <si>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</si>
  <si>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</si>
  <si>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</si>
  <si>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</si>
  <si>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</si>
  <si>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</si>
  <si>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</si>
  <si>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</si>
  <si>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</si>
  <si>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</si>
  <si>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</si>
  <si>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</si>
  <si>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</si>
  <si>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</si>
  <si>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</si>
  <si>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</si>
  <si>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</si>
  <si>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</si>
  <si>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</si>
  <si>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</si>
  <si>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</si>
  <si>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</si>
  <si>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</si>
  <si>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</si>
  <si>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</si>
  <si>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</si>
  <si>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</si>
  <si>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</si>
  <si>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</si>
  <si>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</si>
  <si>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</si>
  <si>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</si>
  <si>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</si>
  <si>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</si>
  <si>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</si>
  <si>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</si>
  <si>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</si>
  <si>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</si>
  <si>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</si>
  <si>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</si>
  <si>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</si>
  <si>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</si>
  <si>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</si>
  <si>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</si>
  <si>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</si>
  <si>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</si>
  <si>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</si>
  <si>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</si>
  <si>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</si>
  <si>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</si>
  <si>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</si>
  <si>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</si>
  <si>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</si>
  <si>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</si>
  <si>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</si>
  <si>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</si>
  <si>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</si>
  <si>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</si>
  <si>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</si>
  <si>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</si>
  <si>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</si>
  <si>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</si>
  <si>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</si>
  <si>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</si>
  <si>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</si>
  <si>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</si>
  <si>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</si>
  <si>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</si>
  <si>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</si>
  <si>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</si>
  <si>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</si>
  <si>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</si>
  <si>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</si>
  <si>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</si>
  <si>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</si>
  <si>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</si>
  <si>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</si>
  <si>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</si>
  <si>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</si>
  <si>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</si>
  <si>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</si>
  <si>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</si>
  <si>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</si>
  <si>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</si>
  <si>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</si>
  <si>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</si>
  <si>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</si>
  <si>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</si>
  <si>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</si>
  <si>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</si>
  <si>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</si>
  <si>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</si>
  <si>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</si>
  <si>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</si>
  <si>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</si>
  <si>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</si>
  <si>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</si>
  <si>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</si>
  <si>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</si>
  <si>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</si>
  <si>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</si>
  <si>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</si>
  <si>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</si>
  <si>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</si>
  <si>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</si>
  <si>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</si>
  <si>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</si>
  <si>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</si>
  <si>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</si>
  <si>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</si>
  <si>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</si>
  <si>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</si>
  <si>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</si>
  <si>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</si>
  <si>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</si>
  <si>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</si>
  <si>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</si>
  <si>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</si>
  <si>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</si>
  <si>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</si>
  <si>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</si>
  <si>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</si>
  <si>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</si>
  <si>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</si>
  <si>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</si>
  <si>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</si>
  <si>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</si>
  <si>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</si>
  <si>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</si>
  <si>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</si>
  <si>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</si>
  <si>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</si>
  <si>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</si>
  <si>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</si>
  <si>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</si>
  <si>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</si>
  <si>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</si>
  <si>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</si>
  <si>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</si>
  <si>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</si>
  <si>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</si>
  <si>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</si>
  <si>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</si>
  <si>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</si>
  <si>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</si>
  <si>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</si>
  <si>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</si>
  <si>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</si>
  <si>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</si>
  <si>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</si>
  <si>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</si>
  <si>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</si>
  <si>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</si>
  <si>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</si>
  <si>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</si>
  <si>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</si>
  <si>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</si>
  <si>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</si>
  <si>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</si>
  <si>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</si>
  <si>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</si>
  <si>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</si>
  <si>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</si>
  <si>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</si>
  <si>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</si>
  <si>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</si>
  <si>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</si>
  <si>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</si>
  <si>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</si>
  <si>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</si>
  <si>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</si>
  <si>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</si>
  <si>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</si>
  <si>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</si>
  <si>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</si>
  <si>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</si>
  <si>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</si>
  <si>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</si>
  <si>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</si>
  <si>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</si>
  <si>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</si>
  <si>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</si>
  <si>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</si>
  <si>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</si>
  <si>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</si>
  <si>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</si>
  <si>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</si>
  <si>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</si>
  <si>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</si>
  <si>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</si>
  <si>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</si>
  <si>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</si>
  <si>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</si>
  <si>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</si>
  <si>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</si>
  <si>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</si>
  <si>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</si>
  <si>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</si>
  <si>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</si>
  <si>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</si>
  <si>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</si>
  <si>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</si>
  <si>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</si>
  <si>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</si>
  <si>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</si>
  <si>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</si>
  <si>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</si>
  <si>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</si>
  <si>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</si>
  <si>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</si>
  <si>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</si>
  <si>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</si>
  <si>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</si>
  <si>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</si>
  <si>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</si>
  <si>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</si>
  <si>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</si>
  <si>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</si>
  <si>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</si>
  <si>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</si>
  <si>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</si>
  <si>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</si>
  <si>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</si>
  <si>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</si>
  <si>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</si>
  <si>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</si>
  <si>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</si>
  <si>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</si>
  <si>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</si>
  <si>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</si>
  <si>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</si>
  <si>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</si>
  <si>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</si>
  <si>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</si>
  <si>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</si>
  <si>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</si>
  <si>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</si>
  <si>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</si>
  <si>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</si>
  <si>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</si>
  <si>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</si>
  <si>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</si>
  <si>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</si>
  <si>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</si>
  <si>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</si>
  <si>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</si>
  <si>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</si>
  <si>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</si>
  <si>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</si>
  <si>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</si>
  <si>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</si>
  <si>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</si>
  <si>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</si>
  <si>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</si>
  <si>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</si>
  <si>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</si>
  <si>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</si>
  <si>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</si>
  <si>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</si>
  <si>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</si>
  <si>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</si>
  <si>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</si>
  <si>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</si>
  <si>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</si>
  <si>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</si>
  <si>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</si>
  <si>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</si>
  <si>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</si>
  <si>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</si>
  <si>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</si>
  <si>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</si>
  <si>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</si>
  <si>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</si>
  <si>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</si>
  <si>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</si>
  <si>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</si>
  <si>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</si>
  <si>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</si>
  <si>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</si>
  <si>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</si>
  <si>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</si>
  <si>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</si>
  <si>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</si>
  <si>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</si>
  <si>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</si>
  <si>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</si>
  <si>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</si>
  <si>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</si>
  <si>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</si>
  <si>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</si>
  <si>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</si>
  <si>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</si>
  <si>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</si>
  <si>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</si>
  <si>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</si>
  <si>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</si>
  <si>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</si>
  <si>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</si>
  <si>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</si>
  <si>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</si>
  <si>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</si>
  <si>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</si>
  <si>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</si>
  <si>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</si>
  <si>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</si>
  <si>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</si>
  <si>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</si>
  <si>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</si>
  <si>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</si>
  <si>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</si>
  <si>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</si>
  <si>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</si>
  <si>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</si>
  <si>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</si>
  <si>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</si>
  <si>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</si>
  <si>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</si>
  <si>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</si>
  <si>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</si>
  <si>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</si>
  <si>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</si>
  <si>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</si>
  <si>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</si>
  <si>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</si>
  <si>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</si>
  <si>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</si>
  <si>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</si>
  <si>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</si>
  <si>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</si>
  <si>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</si>
  <si>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</si>
  <si>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</si>
  <si>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</si>
  <si>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</si>
  <si>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</si>
  <si>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</si>
  <si>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</si>
  <si>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</si>
  <si>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</si>
  <si>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</si>
  <si>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</si>
  <si>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</si>
  <si>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</si>
  <si>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</si>
  <si>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</si>
  <si>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</si>
  <si>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</si>
  <si>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</si>
  <si>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</si>
  <si>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</si>
  <si>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</si>
  <si>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</si>
  <si>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</si>
  <si>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</si>
  <si>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</si>
  <si>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</si>
  <si>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</si>
  <si>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</si>
  <si>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</si>
  <si>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</si>
  <si>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</si>
  <si>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</si>
  <si>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</si>
  <si>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</si>
  <si>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</si>
  <si>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</si>
  <si>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</si>
  <si>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</si>
  <si>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</si>
  <si>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</si>
  <si>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</si>
  <si>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</si>
  <si>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</si>
  <si>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</si>
  <si>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</si>
  <si>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</si>
  <si>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</si>
  <si>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</si>
  <si>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</si>
  <si>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</si>
  <si>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</si>
  <si>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</si>
  <si>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</si>
  <si>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</si>
  <si>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</si>
  <si>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</si>
  <si>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</si>
  <si>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</si>
  <si>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</si>
  <si>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</si>
  <si>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</si>
  <si>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</si>
  <si>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</si>
  <si>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</si>
  <si>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</si>
  <si>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</si>
  <si>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</si>
  <si>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</si>
  <si>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</si>
  <si>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</si>
  <si>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</si>
  <si>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</si>
  <si>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</si>
  <si>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</si>
  <si>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</si>
  <si>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</si>
  <si>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</si>
  <si>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</si>
  <si>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</si>
  <si>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</si>
  <si>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</si>
  <si>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</si>
  <si>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</si>
  <si>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</si>
  <si>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</si>
  <si>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</si>
  <si>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</si>
  <si>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</si>
  <si>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</si>
  <si>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</si>
  <si>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</si>
  <si>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</si>
  <si>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</si>
  <si>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</si>
  <si>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</si>
  <si>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</si>
  <si>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</si>
  <si>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</si>
  <si>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</si>
  <si>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</si>
  <si>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</si>
  <si>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</si>
  <si>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</si>
  <si>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</si>
  <si>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</si>
  <si>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</si>
  <si>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</si>
  <si>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</si>
  <si>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</si>
  <si>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</si>
  <si>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</si>
  <si>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</si>
  <si>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</si>
  <si>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</si>
  <si>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</si>
  <si>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</si>
  <si>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</si>
  <si>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</si>
  <si>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</si>
  <si>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</si>
  <si>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</si>
  <si>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</si>
  <si>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</si>
  <si>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</si>
  <si>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</si>
  <si>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</si>
  <si>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</si>
  <si>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</si>
  <si>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</si>
  <si>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</si>
  <si>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</si>
  <si>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</si>
  <si>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</si>
  <si>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</si>
  <si>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</si>
  <si>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</si>
  <si>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</si>
  <si>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</si>
  <si>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</si>
  <si>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</si>
  <si>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</si>
  <si>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</si>
  <si>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</si>
  <si>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</si>
  <si>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</si>
  <si>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</si>
  <si>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</si>
  <si>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</si>
  <si>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</si>
  <si>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</si>
  <si>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</si>
  <si>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</si>
  <si>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</si>
  <si>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</si>
  <si>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</si>
  <si>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</si>
  <si>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</si>
  <si>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</si>
  <si>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</si>
  <si>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</si>
  <si>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</si>
  <si>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</si>
  <si>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</si>
  <si>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</si>
  <si>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</si>
  <si>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</si>
  <si>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</si>
  <si>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</si>
  <si>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</si>
  <si>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</si>
  <si>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</si>
  <si>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</si>
  <si>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</si>
  <si>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</si>
  <si>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</si>
  <si>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</si>
  <si>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</si>
  <si>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</si>
  <si>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</si>
  <si>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</si>
  <si>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</si>
  <si>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</si>
  <si>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</si>
  <si>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</si>
  <si>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</si>
  <si>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</si>
  <si>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</si>
  <si>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</si>
  <si>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</si>
  <si>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</si>
  <si>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</si>
  <si>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</si>
  <si>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</si>
  <si>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</si>
  <si>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</si>
  <si>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</si>
  <si>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</si>
  <si>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</si>
  <si>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</si>
  <si>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</si>
  <si>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</si>
  <si>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</si>
  <si>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</si>
  <si>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</si>
  <si>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</si>
  <si>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</si>
  <si>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</si>
  <si>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</si>
  <si>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</si>
  <si>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</si>
  <si>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</si>
  <si>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</si>
  <si>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</si>
  <si>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</si>
  <si>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</si>
  <si>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</si>
  <si>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</si>
  <si>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</si>
  <si>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</si>
  <si>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</si>
  <si>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</si>
  <si>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</si>
  <si>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</si>
  <si>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</si>
  <si>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</si>
  <si>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</si>
  <si>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</si>
  <si>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</si>
  <si>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</si>
  <si>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</si>
  <si>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</si>
  <si>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</si>
  <si>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</si>
  <si>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</si>
  <si>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</si>
  <si>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</si>
  <si>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</si>
  <si>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</si>
  <si>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</si>
  <si>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</si>
  <si>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</si>
  <si>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</si>
  <si>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</si>
  <si>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</si>
  <si>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</si>
  <si>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</si>
  <si>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</si>
  <si>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</si>
  <si>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</si>
  <si>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</si>
  <si>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</si>
  <si>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</si>
  <si>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</si>
  <si>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</si>
  <si>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</si>
  <si>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</si>
  <si>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</si>
  <si>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</si>
  <si>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</si>
  <si>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</si>
  <si>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</si>
  <si>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</si>
  <si>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</si>
  <si>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</si>
  <si>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</si>
  <si>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</si>
  <si>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</si>
  <si>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</si>
  <si>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</si>
  <si>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</si>
  <si>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</si>
  <si>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</si>
  <si>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</si>
  <si>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</si>
  <si>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</si>
  <si>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</si>
  <si>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</si>
  <si>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</si>
  <si>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</si>
  <si>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</si>
  <si>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</si>
  <si>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</si>
  <si>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</si>
  <si>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</si>
  <si>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</si>
  <si>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</si>
  <si>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</si>
  <si>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</si>
  <si>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</si>
  <si>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</si>
  <si>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</si>
  <si>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</si>
  <si>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</si>
  <si>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</si>
  <si>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</si>
  <si>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</si>
  <si>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</si>
  <si>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</si>
  <si>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</si>
  <si>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</si>
  <si>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</si>
  <si>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</si>
  <si>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</si>
  <si>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</si>
  <si>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</si>
  <si>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</si>
  <si>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</si>
  <si>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</si>
  <si>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</si>
  <si>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</si>
  <si>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</si>
  <si>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</si>
  <si>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</si>
  <si>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</si>
  <si>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</si>
  <si>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</si>
  <si>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</si>
  <si>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</si>
  <si>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</si>
  <si>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</si>
  <si>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</si>
  <si>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</si>
  <si>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</si>
  <si>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</si>
  <si>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</si>
  <si>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</si>
  <si>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</si>
  <si>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</si>
  <si>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</si>
  <si>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</si>
  <si>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</si>
  <si>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</si>
  <si>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</si>
  <si>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</si>
  <si>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</si>
  <si>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</si>
  <si>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</si>
  <si>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</si>
  <si>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</si>
  <si>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</si>
  <si>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</si>
  <si>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</si>
  <si>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</si>
  <si>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</si>
  <si>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</si>
  <si>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</si>
  <si>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</si>
  <si>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</si>
  <si>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</si>
  <si>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</si>
  <si>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</si>
  <si>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</si>
  <si>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</si>
  <si>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</si>
  <si>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</si>
  <si>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</si>
  <si>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</si>
  <si>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</si>
  <si>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</si>
  <si>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</si>
  <si>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</si>
  <si>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</si>
  <si>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</si>
  <si>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</si>
  <si>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</si>
  <si>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</si>
  <si>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</si>
  <si>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</si>
  <si>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</si>
  <si>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</si>
  <si>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</si>
  <si>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</si>
  <si>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</si>
  <si>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</si>
  <si>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</si>
  <si>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</si>
  <si>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</si>
  <si>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</si>
  <si>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</si>
  <si>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</si>
  <si>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</si>
  <si>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</si>
  <si>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</si>
  <si>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</si>
  <si>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</si>
  <si>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</si>
  <si>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</si>
  <si>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</si>
  <si>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</si>
  <si>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</si>
  <si>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</si>
  <si>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</si>
  <si>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</si>
  <si>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</si>
  <si>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</si>
  <si>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</si>
  <si>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</si>
  <si>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</si>
  <si>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</si>
  <si>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</si>
  <si>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</si>
  <si>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</si>
  <si>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</si>
  <si>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</si>
  <si>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</si>
  <si>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</si>
  <si>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</si>
  <si>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</si>
  <si>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</si>
  <si>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</si>
  <si>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</si>
  <si>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</si>
  <si>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</si>
  <si>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</si>
  <si>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</si>
  <si>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</si>
  <si>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</si>
  <si>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</si>
  <si>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</si>
  <si>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</si>
  <si>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</si>
  <si>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</si>
  <si>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</si>
  <si>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</si>
  <si>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</si>
  <si>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</si>
  <si>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</si>
  <si>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</si>
  <si>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</si>
  <si>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</si>
  <si>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</si>
  <si>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</si>
  <si>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</si>
  <si>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</si>
  <si>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</si>
  <si>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</si>
  <si>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</si>
  <si>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</si>
  <si>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</si>
  <si>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</si>
  <si>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</si>
  <si>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</si>
  <si>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</si>
  <si>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</si>
  <si>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</si>
  <si>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</si>
  <si>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</si>
  <si>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</si>
  <si>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</si>
  <si>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</si>
  <si>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</si>
  <si>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</si>
  <si>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</si>
  <si>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</si>
  <si>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</si>
  <si>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</si>
  <si>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</si>
  <si>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</si>
  <si>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</si>
  <si>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</si>
  <si>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</si>
  <si>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</si>
  <si>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</si>
  <si>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</si>
  <si>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</si>
  <si>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</si>
  <si>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</si>
  <si>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</si>
  <si>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</si>
  <si>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</si>
  <si>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</si>
  <si>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</si>
  <si>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</si>
  <si>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</si>
  <si>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</si>
  <si>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</si>
  <si>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</si>
  <si>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</si>
  <si>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</si>
  <si>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</si>
  <si>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</si>
  <si>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</si>
  <si>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</si>
  <si>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</si>
  <si>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</si>
  <si>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</si>
  <si>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</si>
  <si>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</si>
  <si>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</si>
  <si>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</si>
  <si>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</si>
  <si>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</si>
  <si>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</si>
  <si>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</si>
  <si>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</si>
  <si>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</si>
  <si>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</si>
  <si>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</si>
  <si>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</si>
  <si>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</si>
  <si>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</si>
  <si>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</si>
  <si>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</si>
  <si>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</si>
  <si>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</si>
  <si>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</si>
  <si>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</si>
  <si>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</si>
  <si>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</si>
  <si>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</si>
  <si>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</si>
  <si>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</si>
  <si>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</si>
  <si>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</si>
  <si>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</si>
  <si>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</si>
  <si>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</si>
  <si>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</si>
  <si>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</si>
  <si>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</si>
  <si>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</si>
  <si>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</si>
  <si>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</si>
  <si>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</si>
  <si>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</si>
  <si>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</si>
  <si>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</si>
  <si>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</si>
  <si>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</si>
  <si>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</si>
  <si>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</si>
  <si>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</si>
  <si>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</si>
  <si>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</si>
  <si>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</si>
  <si>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</si>
  <si>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</si>
  <si>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</si>
  <si>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</si>
  <si>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</si>
  <si>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</si>
  <si>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</si>
  <si>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</si>
  <si>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</si>
  <si>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</si>
  <si>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</si>
  <si>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</si>
  <si>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</si>
  <si>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</si>
  <si>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</si>
  <si>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</si>
  <si>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</si>
  <si>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</si>
  <si>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</si>
  <si>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</si>
  <si>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</si>
  <si>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</si>
  <si>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</si>
  <si>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</si>
  <si>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</si>
  <si>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</si>
  <si>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</si>
  <si>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</si>
  <si>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</si>
  <si>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</si>
  <si>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</si>
  <si>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</si>
  <si>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</si>
  <si>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</si>
  <si>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</si>
  <si>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</si>
  <si>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</si>
  <si>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</si>
  <si>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</si>
  <si>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</si>
  <si>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</si>
  <si>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</si>
  <si>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</si>
  <si>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</si>
  <si>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</si>
  <si>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</si>
  <si>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</si>
  <si>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</si>
  <si>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</si>
  <si>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</si>
  <si>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</si>
  <si>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</si>
  <si>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</si>
  <si>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</si>
  <si>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</si>
  <si>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</si>
  <si>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</si>
  <si>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</si>
  <si>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</si>
  <si>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</si>
  <si>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</si>
  <si>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</si>
  <si>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</si>
  <si>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</si>
  <si>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</si>
  <si>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</si>
  <si>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</si>
  <si>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</si>
  <si>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</si>
  <si>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</si>
  <si>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</si>
  <si>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</si>
  <si>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</si>
  <si>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</si>
  <si>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</si>
  <si>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</si>
  <si>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</si>
  <si>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</si>
  <si>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</si>
  <si>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</si>
  <si>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</si>
  <si>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</si>
  <si>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</si>
  <si>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</si>
  <si>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</si>
  <si>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</si>
  <si>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</si>
  <si>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</si>
  <si>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</si>
  <si>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</si>
  <si>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</si>
  <si>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</si>
  <si>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</si>
  <si>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</si>
  <si>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</si>
  <si>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</si>
  <si>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</si>
  <si>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</si>
  <si>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</si>
  <si>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</si>
  <si>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</si>
  <si>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</si>
  <si>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</si>
  <si>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</si>
  <si>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</si>
  <si>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</si>
  <si>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</si>
  <si>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</si>
  <si>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</si>
  <si>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</si>
  <si>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</si>
  <si>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</si>
  <si>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</si>
  <si>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</si>
  <si>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</si>
  <si>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</si>
  <si>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</si>
  <si>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</si>
  <si>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</si>
  <si>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</si>
  <si>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</si>
  <si>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</si>
  <si>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</si>
  <si>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</si>
  <si>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</si>
  <si>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</si>
  <si>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</si>
  <si>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</si>
  <si>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</si>
  <si>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</si>
  <si>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</si>
  <si>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</si>
  <si>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</si>
  <si>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</si>
  <si>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</si>
  <si>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</si>
  <si>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</si>
  <si>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</si>
  <si>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</si>
  <si>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</si>
  <si>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</si>
  <si>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</si>
  <si>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</si>
  <si>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</si>
  <si>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</si>
  <si>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</si>
  <si>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</si>
  <si>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</si>
  <si>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</si>
  <si>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</si>
  <si>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</si>
  <si>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</si>
  <si>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</si>
  <si>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</si>
  <si>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</si>
  <si>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</si>
  <si>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</si>
  <si>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</si>
  <si>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</si>
  <si>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</si>
  <si>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</si>
  <si>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</si>
  <si>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</si>
  <si>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</si>
  <si>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</si>
  <si>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</si>
  <si>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</si>
  <si>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</si>
  <si>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</si>
  <si>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</si>
  <si>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</si>
  <si>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</si>
  <si>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</si>
  <si>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</si>
  <si>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</si>
  <si>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45000 to 49999</t>
  </si>
  <si>
    <t>Greater than or equal to 50000</t>
  </si>
  <si>
    <t>30000 to 34999</t>
  </si>
  <si>
    <t>20000 to 24999</t>
  </si>
  <si>
    <t>25000 to 29999</t>
  </si>
  <si>
    <t>40000 to 44999</t>
  </si>
  <si>
    <t>35000 to 39999</t>
  </si>
  <si>
    <t>Mean</t>
  </si>
  <si>
    <t>Median</t>
  </si>
  <si>
    <t>Minimum</t>
  </si>
  <si>
    <t>Maximum</t>
  </si>
  <si>
    <t>Variance</t>
  </si>
  <si>
    <t>Standard Deviation</t>
  </si>
  <si>
    <t>Successful Campaigns</t>
  </si>
  <si>
    <t>Unsuccessful Campaigns</t>
  </si>
  <si>
    <t>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</si>
</sst>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990099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0" fontId="0" fillId="0" borderId="0" xfId="0" applyAlignment="1">
      <alignment horizontal="left"/>
    </xf>
    <xf numFmtId="0" fontId="4" fillId="0" borderId="0" xfId="0" applyFont="1"/>
    <xf numFmtId="0" fontId="0" fillId="0" borderId="0" xfId="0" applyNumberFormat="1"/>
    <xf numFmtId="0" fontId="0" fillId="4" borderId="0" xfId="0" applyFill="1"/>
    <xf numFmtId="0" fontId="0" fillId="4" borderId="0" xfId="0" applyFill="1" applyAlignment="1">
      <alignment horizontal="left"/>
    </xf>
    <xf numFmtId="0" fontId="0" fillId="4" borderId="0" xfId="0" applyNumberFormat="1" applyFill="1"/>
    <xf numFmtId="14" fontId="2" fillId="2" borderId="0" xfId="0" applyNumberFormat="1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0" fillId="5" borderId="0" xfId="0" applyFill="1"/>
    <xf numFmtId="0" fontId="0" fillId="2" borderId="0" xfId="0" applyFill="1"/>
    <xf numFmtId="14" fontId="0" fillId="2" borderId="0" xfId="0" applyNumberFormat="1" applyFill="1" applyAlignment="1">
      <alignment horizontal="left"/>
    </xf>
    <xf numFmtId="0" fontId="0" fillId="2" borderId="0" xfId="0" applyNumberFormat="1" applyFill="1"/>
    <xf numFmtId="0" fontId="2" fillId="2" borderId="0" xfId="0" applyFont="1" applyFill="1"/>
    <xf numFmtId="0" fontId="2" fillId="2" borderId="0" xfId="0" applyFont="1" applyFill="1" applyAlignment="1">
      <alignment horizontal="center" vertical="center"/>
    </xf>
    <xf numFmtId="0" fontId="3" fillId="6" borderId="0" xfId="0" applyFont="1" applyFill="1" applyAlignment="1">
      <alignment vertical="center" wrapText="1"/>
    </xf>
    <xf numFmtId="0" fontId="3" fillId="3" borderId="0" xfId="0" applyFont="1" applyFill="1" applyAlignment="1">
      <alignment vertical="center" wrapText="1"/>
    </xf>
    <xf numFmtId="1" fontId="0" fillId="0" borderId="0" xfId="0" applyNumberFormat="1"/>
    <xf numFmtId="0" fontId="0" fillId="0" borderId="0" xfId="0" pivotButton="1"/>
  </cellXfs>
  <cellStyles count="2">
    <cellStyle name="Normal" xfId="0" builtinId="0"/>
    <cellStyle name="Percent" xfId="1" builtinId="5"/>
  </cellStyles>
  <dxfs count="54">
    <dxf>
      <fill>
        <patternFill>
          <bgColor rgb="FF99FF99"/>
        </patternFill>
      </fill>
    </dxf>
    <dxf>
      <fill>
        <patternFill>
          <bgColor rgb="FFFF6699"/>
        </patternFill>
      </fill>
    </dxf>
    <dxf>
      <fill>
        <patternFill>
          <bgColor rgb="FFFFCC66"/>
        </patternFill>
      </fill>
    </dxf>
    <dxf>
      <fill>
        <patternFill>
          <bgColor rgb="FFCCFFFF"/>
        </patternFill>
      </fill>
    </dxf>
    <dxf>
      <fill>
        <patternFill>
          <bgColor rgb="FF99FF99"/>
        </patternFill>
      </fill>
    </dxf>
    <dxf>
      <fill>
        <patternFill>
          <bgColor rgb="FFFF6699"/>
        </patternFill>
      </fill>
    </dxf>
    <dxf>
      <fill>
        <patternFill>
          <bgColor rgb="FFFFCC66"/>
        </patternFill>
      </fill>
    </dxf>
    <dxf>
      <fill>
        <patternFill>
          <bgColor rgb="FFCCFFFF"/>
        </patternFill>
      </fill>
    </dxf>
    <dxf>
      <fill>
        <patternFill>
          <bgColor rgb="FF99FF99"/>
        </patternFill>
      </fill>
    </dxf>
    <dxf>
      <fill>
        <patternFill>
          <bgColor rgb="FFFF6699"/>
        </patternFill>
      </fill>
    </dxf>
    <dxf>
      <fill>
        <patternFill>
          <bgColor rgb="FFFFCC66"/>
        </patternFill>
      </fill>
    </dxf>
    <dxf>
      <fill>
        <patternFill>
          <bgColor rgb="FFCCFFFF"/>
        </patternFill>
      </fill>
    </dxf>
    <dxf>
      <fill>
        <patternFill patternType="solid">
          <bgColor rgb="FF990099"/>
        </patternFill>
      </fill>
    </dxf>
    <dxf>
      <fill>
        <patternFill patternType="solid">
          <bgColor rgb="FF990099"/>
        </patternFill>
      </fill>
    </dxf>
    <dxf>
      <fill>
        <patternFill patternType="solid">
          <bgColor rgb="FF990099"/>
        </patternFill>
      </fill>
    </dxf>
    <dxf>
      <fill>
        <patternFill patternType="solid">
          <bgColor rgb="FF990099"/>
        </patternFill>
      </fill>
    </dxf>
    <dxf>
      <fill>
        <patternFill patternType="solid">
          <bgColor rgb="FF990099"/>
        </patternFill>
      </fill>
    </dxf>
    <dxf>
      <fill>
        <patternFill patternType="solid">
          <bgColor rgb="FF990099"/>
        </patternFill>
      </fill>
    </dxf>
    <dxf>
      <fill>
        <patternFill patternType="solid">
          <bgColor rgb="FF990099"/>
        </patternFill>
      </fill>
    </dxf>
    <dxf>
      <fill>
        <patternFill patternType="solid">
          <bgColor rgb="FF990099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3399"/>
        </patternFill>
      </fill>
    </dxf>
    <dxf>
      <fill>
        <patternFill patternType="solid">
          <bgColor rgb="FFFF3399"/>
        </patternFill>
      </fill>
    </dxf>
    <dxf>
      <fill>
        <patternFill patternType="solid">
          <bgColor rgb="FFFF3399"/>
        </patternFill>
      </fill>
    </dxf>
    <dxf>
      <fill>
        <patternFill patternType="solid">
          <bgColor rgb="FFFF3399"/>
        </patternFill>
      </fill>
    </dxf>
    <dxf>
      <fill>
        <patternFill patternType="solid">
          <bgColor rgb="FFFF3399"/>
        </patternFill>
      </fill>
    </dxf>
    <dxf>
      <fill>
        <patternFill patternType="solid"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 patternType="solid">
          <bgColor rgb="FFFF6699"/>
        </patternFill>
      </fill>
    </dxf>
    <dxf>
      <fill>
        <patternFill patternType="solid">
          <bgColor rgb="FFFF6699"/>
        </patternFill>
      </fill>
    </dxf>
    <dxf>
      <fill>
        <patternFill patternType="solid">
          <bgColor rgb="FFFF6699"/>
        </patternFill>
      </fill>
    </dxf>
    <dxf>
      <fill>
        <patternFill patternType="solid">
          <bgColor rgb="FFFF6699"/>
        </patternFill>
      </fill>
    </dxf>
    <dxf>
      <fill>
        <patternFill patternType="solid">
          <bgColor rgb="FFFF6699"/>
        </patternFill>
      </fill>
    </dxf>
    <dxf>
      <fill>
        <patternFill patternType="solid">
          <bgColor rgb="FFFF6699"/>
        </patternFill>
      </fill>
    </dxf>
    <dxf>
      <fill>
        <patternFill patternType="solid">
          <bgColor rgb="FFFF6699"/>
        </patternFill>
      </fill>
    </dxf>
    <dxf>
      <fill>
        <patternFill patternType="solid">
          <bgColor rgb="FFFF6699"/>
        </patternFill>
      </fill>
    </dxf>
    <dxf>
      <fill>
        <patternFill>
          <bgColor rgb="FF99FF99"/>
        </patternFill>
      </fill>
    </dxf>
    <dxf>
      <fill>
        <patternFill>
          <bgColor rgb="FFFF6699"/>
        </patternFill>
      </fill>
    </dxf>
    <dxf>
      <fill>
        <patternFill>
          <bgColor rgb="FFFFCC66"/>
        </patternFill>
      </fill>
    </dxf>
    <dxf>
      <fill>
        <patternFill>
          <bgColor rgb="FFCCFFFF"/>
        </patternFill>
      </fill>
    </dxf>
  </dxfs>
  <tableStyles count="0" defaultTableStyle="TableStyleMedium2" defaultPivotStyle="PivotStyleLight16"/>
  <colors>
    <mruColors>
      <color rgb="FFFF6699"/>
      <color rgb="FF00FF00"/>
      <color rgb="FFFF99FF"/>
      <color rgb="FFD60093"/>
      <color rgb="FF990099"/>
      <color rgb="FFFF3399"/>
      <color rgb="FF660066"/>
      <color rgb="FFFF0066"/>
      <color rgb="FFFF00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>
                <a:solidFill>
                  <a:schemeClr val="bg1"/>
                </a:solidFill>
              </a:rPr>
              <a:t>% of Each State</a:t>
            </a:r>
            <a:r>
              <a:rPr lang="en-AU" b="1" baseline="0">
                <a:solidFill>
                  <a:schemeClr val="bg1"/>
                </a:solidFill>
              </a:rPr>
              <a:t> of the Campaign</a:t>
            </a:r>
            <a:r>
              <a:rPr lang="en-AU" b="1">
                <a:solidFill>
                  <a:schemeClr val="bg1"/>
                </a:solidFill>
              </a:rPr>
              <a:t>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6699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60093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FF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90099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6699"/>
          </a:solidFill>
          <a:ln>
            <a:solidFill>
              <a:schemeClr val="tx1"/>
            </a:solidFill>
          </a:ln>
          <a:effectLst/>
        </c:spPr>
      </c:pivotFmt>
      <c:pivotFmt>
        <c:idx val="5"/>
        <c:spPr>
          <a:solidFill>
            <a:srgbClr val="D60093"/>
          </a:solidFill>
          <a:ln>
            <a:solidFill>
              <a:schemeClr val="tx1"/>
            </a:solidFill>
          </a:ln>
          <a:effectLst/>
        </c:spPr>
      </c:pivotFmt>
      <c:pivotFmt>
        <c:idx val="6"/>
        <c:spPr>
          <a:solidFill>
            <a:srgbClr val="FF99FF"/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rgbClr val="990099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-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66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9-4CE7-AC84-60B4A17503AE}"/>
            </c:ext>
          </c:extLst>
        </c:ser>
        <c:ser>
          <c:idx val="1"/>
          <c:order val="1"/>
          <c:tx>
            <c:strRef>
              <c:f>'Pivot -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6009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4-4E50-B3C2-68000BC3FCF7}"/>
            </c:ext>
          </c:extLst>
        </c:ser>
        <c:ser>
          <c:idx val="2"/>
          <c:order val="2"/>
          <c:tx>
            <c:strRef>
              <c:f>'Pivot -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99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4-4E50-B3C2-68000BC3FCF7}"/>
            </c:ext>
          </c:extLst>
        </c:ser>
        <c:ser>
          <c:idx val="3"/>
          <c:order val="3"/>
          <c:tx>
            <c:strRef>
              <c:f>'Pivot -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900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-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44-4E50-B3C2-68000BC3F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06533487"/>
        <c:axId val="903756975"/>
      </c:barChart>
      <c:catAx>
        <c:axId val="90653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756975"/>
        <c:crosses val="autoZero"/>
        <c:auto val="1"/>
        <c:lblAlgn val="ctr"/>
        <c:lblOffset val="100"/>
        <c:noMultiLvlLbl val="0"/>
      </c:catAx>
      <c:valAx>
        <c:axId val="90375697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53348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AU" sz="1800" b="1" i="0" baseline="0">
                <a:solidFill>
                  <a:schemeClr val="bg1"/>
                </a:solidFill>
                <a:effectLst/>
              </a:rPr>
              <a:t>% of Each State of the campaign by Category</a:t>
            </a:r>
            <a:endParaRPr lang="en-AU">
              <a:solidFill>
                <a:schemeClr val="bg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6699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60093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FF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90099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FF99FF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66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1-4E65-977C-684C0C8D32CF}"/>
            </c:ext>
          </c:extLst>
        </c:ser>
        <c:ser>
          <c:idx val="1"/>
          <c:order val="1"/>
          <c:tx>
            <c:strRef>
              <c:f>'Pivot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D6009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2-4BEC-B60A-30DFF8675FCD}"/>
            </c:ext>
          </c:extLst>
        </c:ser>
        <c:ser>
          <c:idx val="2"/>
          <c:order val="2"/>
          <c:tx>
            <c:strRef>
              <c:f>'Pivot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99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62-4BEC-B60A-30DFF8675FCD}"/>
            </c:ext>
          </c:extLst>
        </c:ser>
        <c:ser>
          <c:idx val="3"/>
          <c:order val="3"/>
          <c:tx>
            <c:strRef>
              <c:f>'Pivot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900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62-4BEC-B60A-30DFF8675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03641615"/>
        <c:axId val="1342509535"/>
      </c:barChart>
      <c:catAx>
        <c:axId val="4036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509535"/>
        <c:crosses val="autoZero"/>
        <c:auto val="1"/>
        <c:lblAlgn val="ctr"/>
        <c:lblOffset val="100"/>
        <c:noMultiLvlLbl val="0"/>
      </c:catAx>
      <c:valAx>
        <c:axId val="134250953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64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- Dates!PivotTable6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AU" b="1">
                <a:solidFill>
                  <a:schemeClr val="bg1"/>
                </a:solidFill>
              </a:rPr>
              <a:t>State</a:t>
            </a:r>
            <a:r>
              <a:rPr lang="en-AU" b="1" baseline="0">
                <a:solidFill>
                  <a:schemeClr val="bg1"/>
                </a:solidFill>
              </a:rPr>
              <a:t> of Campaign by Date Created</a:t>
            </a:r>
            <a:endParaRPr lang="en-AU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99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6009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9009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339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4-4C1E-93EB-09D67696DE67}"/>
            </c:ext>
          </c:extLst>
        </c:ser>
        <c:ser>
          <c:idx val="1"/>
          <c:order val="1"/>
          <c:tx>
            <c:strRef>
              <c:f>'Pivot -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60093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44-4C1E-93EB-09D67696DE67}"/>
            </c:ext>
          </c:extLst>
        </c:ser>
        <c:ser>
          <c:idx val="2"/>
          <c:order val="2"/>
          <c:tx>
            <c:strRef>
              <c:f>'Pivot -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990099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44-4C1E-93EB-09D67696DE67}"/>
            </c:ext>
          </c:extLst>
        </c:ser>
        <c:ser>
          <c:idx val="3"/>
          <c:order val="3"/>
          <c:tx>
            <c:strRef>
              <c:f>'Pivot -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'Pivot -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44-4C1E-93EB-09D67696D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486111"/>
        <c:axId val="1342530335"/>
      </c:lineChart>
      <c:catAx>
        <c:axId val="134048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530335"/>
        <c:crosses val="autoZero"/>
        <c:auto val="1"/>
        <c:lblAlgn val="ctr"/>
        <c:lblOffset val="100"/>
        <c:noMultiLvlLbl val="0"/>
      </c:catAx>
      <c:valAx>
        <c:axId val="134253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8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% of State of Campaign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D6009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2.0573951434878586</c:v>
                </c:pt>
                <c:pt idx="2">
                  <c:v>0.84105960264900659</c:v>
                </c:pt>
                <c:pt idx="3">
                  <c:v>0.37086092715231789</c:v>
                </c:pt>
                <c:pt idx="4">
                  <c:v>0.20750551876379691</c:v>
                </c:pt>
                <c:pt idx="5">
                  <c:v>0.13686534216335541</c:v>
                </c:pt>
                <c:pt idx="6">
                  <c:v>0.12141280353200883</c:v>
                </c:pt>
                <c:pt idx="7">
                  <c:v>7.0640176600441501E-2</c:v>
                </c:pt>
                <c:pt idx="8">
                  <c:v>5.7395143487858721E-2</c:v>
                </c:pt>
                <c:pt idx="9">
                  <c:v>4.6357615894039736E-2</c:v>
                </c:pt>
                <c:pt idx="10">
                  <c:v>1.3245033112582781E-2</c:v>
                </c:pt>
                <c:pt idx="11">
                  <c:v>0.18984547461368653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1-43EA-805B-4B9B858D205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FF6699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0.92715231788079466</c:v>
                </c:pt>
                <c:pt idx="2">
                  <c:v>0.6247240618101545</c:v>
                </c:pt>
                <c:pt idx="3">
                  <c:v>0.31788079470198677</c:v>
                </c:pt>
                <c:pt idx="4">
                  <c:v>0.19867549668874171</c:v>
                </c:pt>
                <c:pt idx="5">
                  <c:v>0.15894039735099338</c:v>
                </c:pt>
                <c:pt idx="6">
                  <c:v>0.141280353200883</c:v>
                </c:pt>
                <c:pt idx="7">
                  <c:v>8.1677704194260486E-2</c:v>
                </c:pt>
                <c:pt idx="8">
                  <c:v>4.856512141280353E-2</c:v>
                </c:pt>
                <c:pt idx="9">
                  <c:v>3.5320088300220751E-2</c:v>
                </c:pt>
                <c:pt idx="10">
                  <c:v>2.4282560706401765E-2</c:v>
                </c:pt>
                <c:pt idx="11">
                  <c:v>0.56953642384105962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C1-43EA-805B-4B9B858D205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FF99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0.13245033112582782</c:v>
                </c:pt>
                <c:pt idx="2">
                  <c:v>0.11479028697571744</c:v>
                </c:pt>
                <c:pt idx="3">
                  <c:v>8.8300220750551883E-2</c:v>
                </c:pt>
                <c:pt idx="4">
                  <c:v>3.7527593818984545E-2</c:v>
                </c:pt>
                <c:pt idx="5">
                  <c:v>3.0905077262693158E-2</c:v>
                </c:pt>
                <c:pt idx="6">
                  <c:v>3.9735099337748346E-2</c:v>
                </c:pt>
                <c:pt idx="7">
                  <c:v>2.8697571743929361E-2</c:v>
                </c:pt>
                <c:pt idx="8">
                  <c:v>1.5452538631346579E-2</c:v>
                </c:pt>
                <c:pt idx="9">
                  <c:v>1.3245033112582781E-2</c:v>
                </c:pt>
                <c:pt idx="10">
                  <c:v>8.8300220750551876E-3</c:v>
                </c:pt>
                <c:pt idx="11">
                  <c:v>0.22075055187637968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C1-43EA-805B-4B9B858D2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729503"/>
        <c:axId val="1342583999"/>
      </c:lineChart>
      <c:catAx>
        <c:axId val="40172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583999"/>
        <c:crosses val="autoZero"/>
        <c:auto val="1"/>
        <c:lblAlgn val="ctr"/>
        <c:lblOffset val="100"/>
        <c:noMultiLvlLbl val="0"/>
      </c:catAx>
      <c:valAx>
        <c:axId val="134258399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7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383931</xdr:colOff>
      <xdr:row>1</xdr:row>
      <xdr:rowOff>36319</xdr:rowOff>
    </xdr:from>
    <xdr:to>
      <xdr:col>15</xdr:col>
      <xdr:colOff>482600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AD21E7-5448-42DF-A5BE-5C0DD08D3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3</xdr:row>
      <xdr:rowOff>133349</xdr:rowOff>
    </xdr:from>
    <xdr:to>
      <xdr:col>16</xdr:col>
      <xdr:colOff>229913</xdr:colOff>
      <xdr:row>25</xdr:row>
      <xdr:rowOff>153275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6F4AD-7FF8-4730-94FB-45D30B9A3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</xdr:row>
      <xdr:rowOff>19049</xdr:rowOff>
    </xdr:from>
    <xdr:to>
      <xdr:col>15</xdr:col>
      <xdr:colOff>171450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5B7A5-31B4-4295-8AE1-4095AC3B9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847724</xdr:colOff>
      <xdr:row>13</xdr:row>
      <xdr:rowOff>190499</xdr:rowOff>
    </xdr:from>
    <xdr:to>
      <xdr:col>5</xdr:col>
      <xdr:colOff>1333500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89303-6305-4A5F-9E53-610F47C65B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hale, Tanvi" refreshedDate="44065.881756134258" createdVersion="6" refreshedVersion="6" minRefreshableVersion="3" recordCount="4114" xr:uid="{B36AA499-031D-4849-A39D-54E990C2184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hale, Tanvi" refreshedDate="44065.909894212964" createdVersion="6" refreshedVersion="6" minRefreshableVersion="3" recordCount="4114" xr:uid="{73EA678F-C9CA-40E1-891D-2014E5AD74D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E5A9C-5DB7-4C42-A795-FD39FDC8AC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6"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6" type="button" dataOnly="0" labelOnly="1" outline="0" axis="axisRow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  <format dxfId="43">
      <pivotArea grandRow="1" outline="0" collapsedLevelsAreSubtotals="1" fieldPosition="0"/>
    </format>
    <format dxfId="42">
      <pivotArea dataOnly="0" labelOnly="1" grandRow="1" outline="0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6" type="button" dataOnly="0" labelOnly="1" outline="0" axis="axisRow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5">
      <pivotArea grandRow="1" outline="0" collapsedLevelsAreSubtotals="1" fieldPosition="0"/>
    </format>
    <format dxfId="34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93C58-5C51-4F76-8A3E-02B457C6D17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14">
    <format dxfId="33">
      <pivotArea type="origin" dataOnly="0" labelOnly="1" outline="0" fieldPosition="0"/>
    </format>
    <format dxfId="32">
      <pivotArea field="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17" type="button" dataOnly="0" labelOnly="1" outline="0" axis="axisRow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grandRow="1" outline="0" collapsedLevelsAreSubtotals="1" fieldPosition="0"/>
    </format>
    <format dxfId="26">
      <pivotArea dataOnly="0" labelOnly="1" grandRow="1" outline="0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7" type="button" dataOnly="0" labelOnly="1" outline="0" axis="axisRow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6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ACF61-E2D6-4D53-8078-6380284947E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8"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grandRow="1" outline="0" collapsedLevelsAreSubtotals="1" fieldPosition="0"/>
    </format>
    <format dxfId="12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D60093"/>
  </sheetPr>
  <dimension ref="A1:T4115"/>
  <sheetViews>
    <sheetView tabSelected="1" zoomScale="80" zoomScaleNormal="80" workbookViewId="0">
      <selection activeCell="F5" sqref="F5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customWidth="1"/>
    <col min="16" max="16" width="24" customWidth="1"/>
    <col min="17" max="18" width="26" customWidth="1"/>
    <col min="19" max="19" width="37.42578125" style="13" customWidth="1"/>
    <col min="20" max="20" width="24" customWidth="1"/>
  </cols>
  <sheetData>
    <row r="1" spans="1:20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8307</v>
      </c>
      <c r="Q1" s="4" t="s">
        <v>8311</v>
      </c>
      <c r="R1" s="4" t="s">
        <v>8308</v>
      </c>
      <c r="S1" s="12" t="s">
        <v>8365</v>
      </c>
      <c r="T1" s="12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>
        <f>IFERROR(E2/L2,0)</f>
        <v>63.917582417582416</v>
      </c>
      <c r="Q2" s="7" t="str">
        <f>LEFT(N2,FIND("/",N2)-1)</f>
        <v>film &amp; video</v>
      </c>
      <c r="R2" s="7" t="str">
        <f>MID(N2,FIND("/",N2)+1,20)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>
        <f t="shared" ref="P3:P66" si="1">IFERROR(E3/L3,0)</f>
        <v>185.48101265822785</v>
      </c>
      <c r="Q3" s="7" t="str">
        <f t="shared" ref="Q3:Q66" si="2">LEFT(N3,FIND("/",N3)-1)</f>
        <v>film &amp; video</v>
      </c>
      <c r="R3" s="7" t="str">
        <f t="shared" ref="R3:R66" si="3">MID(N3,FIND("/",N3)+1,20)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E67/D67</f>
        <v>1.0752857142857142</v>
      </c>
      <c r="P67">
        <f t="shared" ref="P67:P130" si="7">IFERROR(E67/L67,0)</f>
        <v>132.05263157894737</v>
      </c>
      <c r="Q67" s="7" t="str">
        <f t="shared" ref="Q67:Q130" si="8">LEFT(N67,FIND("/",N67)-1)</f>
        <v>film &amp; video</v>
      </c>
      <c r="R67" s="7" t="str">
        <f t="shared" ref="R67:R130" si="9">MID(N67,FIND("/",N67)+1,20)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>
        <f t="shared" si="7"/>
        <v>0</v>
      </c>
      <c r="Q124" s="7" t="str">
        <f t="shared" si="8"/>
        <v>film &amp; video</v>
      </c>
      <c r="R124" s="7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>
        <f t="shared" si="7"/>
        <v>0</v>
      </c>
      <c r="Q126" s="7" t="str">
        <f t="shared" si="8"/>
        <v>film &amp; video</v>
      </c>
      <c r="R126" s="7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>
        <f t="shared" si="7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E131/D131</f>
        <v>0</v>
      </c>
      <c r="P131">
        <f t="shared" ref="P131:P194" si="13">IFERROR(E131/L131,0)</f>
        <v>0</v>
      </c>
      <c r="Q131" s="7" t="str">
        <f t="shared" ref="Q131:Q194" si="14">LEFT(N131,FIND("/",N131)-1)</f>
        <v>film &amp; video</v>
      </c>
      <c r="R131" s="7" t="str">
        <f t="shared" ref="R131:R194" si="15">MID(N131,FIND("/",N131)+1,20)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>
        <f t="shared" si="13"/>
        <v>0</v>
      </c>
      <c r="Q132" s="7" t="str">
        <f t="shared" si="14"/>
        <v>film &amp; video</v>
      </c>
      <c r="R132" s="7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>
        <f t="shared" si="13"/>
        <v>0</v>
      </c>
      <c r="Q133" s="7" t="str">
        <f t="shared" si="14"/>
        <v>film &amp; video</v>
      </c>
      <c r="R133" s="7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>
        <f t="shared" si="13"/>
        <v>0</v>
      </c>
      <c r="Q135" s="7" t="str">
        <f t="shared" si="14"/>
        <v>film &amp; video</v>
      </c>
      <c r="R135" s="7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>
        <f t="shared" si="13"/>
        <v>0</v>
      </c>
      <c r="Q136" s="7" t="str">
        <f t="shared" si="14"/>
        <v>film &amp; video</v>
      </c>
      <c r="R136" s="7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>
        <f t="shared" si="13"/>
        <v>0</v>
      </c>
      <c r="Q138" s="7" t="str">
        <f t="shared" si="14"/>
        <v>film &amp; video</v>
      </c>
      <c r="R138" s="7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>
        <f t="shared" si="13"/>
        <v>0</v>
      </c>
      <c r="Q139" s="7" t="str">
        <f t="shared" si="14"/>
        <v>film &amp; video</v>
      </c>
      <c r="R139" s="7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>
        <f t="shared" si="13"/>
        <v>0</v>
      </c>
      <c r="Q142" s="7" t="str">
        <f t="shared" si="14"/>
        <v>film &amp; video</v>
      </c>
      <c r="R142" s="7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>
        <f t="shared" si="13"/>
        <v>0</v>
      </c>
      <c r="Q145" s="7" t="str">
        <f t="shared" si="14"/>
        <v>film &amp; video</v>
      </c>
      <c r="R145" s="7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>
        <f t="shared" si="13"/>
        <v>0</v>
      </c>
      <c r="Q149" s="7" t="str">
        <f t="shared" si="14"/>
        <v>film &amp; video</v>
      </c>
      <c r="R149" s="7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>
        <f t="shared" si="13"/>
        <v>0</v>
      </c>
      <c r="Q160" s="7" t="str">
        <f t="shared" si="14"/>
        <v>film &amp; video</v>
      </c>
      <c r="R160" s="7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>
        <f t="shared" si="13"/>
        <v>0</v>
      </c>
      <c r="Q162" s="7" t="str">
        <f t="shared" si="14"/>
        <v>film &amp; video</v>
      </c>
      <c r="R162" s="7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>
        <f t="shared" si="13"/>
        <v>0</v>
      </c>
      <c r="Q165" s="7" t="str">
        <f t="shared" si="14"/>
        <v>film &amp; video</v>
      </c>
      <c r="R165" s="7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>
        <f t="shared" si="13"/>
        <v>0</v>
      </c>
      <c r="Q167" s="7" t="str">
        <f t="shared" si="14"/>
        <v>film &amp; video</v>
      </c>
      <c r="R167" s="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>
        <f t="shared" si="13"/>
        <v>0</v>
      </c>
      <c r="Q174" s="7" t="str">
        <f t="shared" si="14"/>
        <v>film &amp; video</v>
      </c>
      <c r="R174" s="7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>
        <f t="shared" si="13"/>
        <v>0</v>
      </c>
      <c r="Q175" s="7" t="str">
        <f t="shared" si="14"/>
        <v>film &amp; video</v>
      </c>
      <c r="R175" s="7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>
        <f t="shared" si="13"/>
        <v>0</v>
      </c>
      <c r="Q176" s="7" t="str">
        <f t="shared" si="14"/>
        <v>film &amp; video</v>
      </c>
      <c r="R176" s="7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>
        <f t="shared" si="13"/>
        <v>0</v>
      </c>
      <c r="Q178" s="7" t="str">
        <f t="shared" si="14"/>
        <v>film &amp; video</v>
      </c>
      <c r="R178" s="7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>
        <f t="shared" si="13"/>
        <v>0</v>
      </c>
      <c r="Q180" s="7" t="str">
        <f t="shared" si="14"/>
        <v>film &amp; video</v>
      </c>
      <c r="R180" s="7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>
        <f t="shared" si="13"/>
        <v>0</v>
      </c>
      <c r="Q184" s="7" t="str">
        <f t="shared" si="14"/>
        <v>film &amp; video</v>
      </c>
      <c r="R184" s="7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>
        <f t="shared" si="13"/>
        <v>0</v>
      </c>
      <c r="Q188" s="7" t="str">
        <f t="shared" si="14"/>
        <v>film &amp; video</v>
      </c>
      <c r="R188" s="7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>
        <f t="shared" si="13"/>
        <v>0</v>
      </c>
      <c r="Q190" s="7" t="str">
        <f t="shared" si="14"/>
        <v>film &amp; video</v>
      </c>
      <c r="R190" s="7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>
        <f t="shared" si="13"/>
        <v>5.666666666666667</v>
      </c>
      <c r="Q194" s="7" t="str">
        <f t="shared" si="14"/>
        <v>film &amp; video</v>
      </c>
      <c r="R194" s="7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E195/D195</f>
        <v>0</v>
      </c>
      <c r="P195">
        <f t="shared" ref="P195:P258" si="19">IFERROR(E195/L195,0)</f>
        <v>0</v>
      </c>
      <c r="Q195" s="7" t="str">
        <f t="shared" ref="Q195:Q258" si="20">LEFT(N195,FIND("/",N195)-1)</f>
        <v>film &amp; video</v>
      </c>
      <c r="R195" s="7" t="str">
        <f t="shared" ref="R195:R258" si="21">MID(N195,FIND("/",N195)+1,20)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>
        <f t="shared" si="19"/>
        <v>0</v>
      </c>
      <c r="Q197" s="7" t="str">
        <f t="shared" si="20"/>
        <v>film &amp; video</v>
      </c>
      <c r="R197" s="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>
        <f t="shared" si="19"/>
        <v>0</v>
      </c>
      <c r="Q201" s="7" t="str">
        <f t="shared" si="20"/>
        <v>film &amp; video</v>
      </c>
      <c r="R201" s="7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>
        <f t="shared" si="19"/>
        <v>0</v>
      </c>
      <c r="Q204" s="7" t="str">
        <f t="shared" si="20"/>
        <v>film &amp; video</v>
      </c>
      <c r="R204" s="7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>
        <f t="shared" si="19"/>
        <v>0</v>
      </c>
      <c r="Q208" s="7" t="str">
        <f t="shared" si="20"/>
        <v>film &amp; video</v>
      </c>
      <c r="R208" s="7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>
        <f t="shared" si="19"/>
        <v>0</v>
      </c>
      <c r="Q210" s="7" t="str">
        <f t="shared" si="20"/>
        <v>film &amp; video</v>
      </c>
      <c r="R210" s="7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>
        <f t="shared" si="19"/>
        <v>0</v>
      </c>
      <c r="Q211" s="7" t="str">
        <f t="shared" si="20"/>
        <v>film &amp; video</v>
      </c>
      <c r="R211" s="7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>
        <f t="shared" si="19"/>
        <v>0</v>
      </c>
      <c r="Q223" s="7" t="str">
        <f t="shared" si="20"/>
        <v>film &amp; video</v>
      </c>
      <c r="R223" s="7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>
        <f t="shared" si="19"/>
        <v>0</v>
      </c>
      <c r="Q225" s="7" t="str">
        <f t="shared" si="20"/>
        <v>film &amp; video</v>
      </c>
      <c r="R225" s="7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>
        <f t="shared" si="19"/>
        <v>0</v>
      </c>
      <c r="Q226" s="7" t="str">
        <f t="shared" si="20"/>
        <v>film &amp; video</v>
      </c>
      <c r="R226" s="7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>
        <f t="shared" si="19"/>
        <v>0</v>
      </c>
      <c r="Q227" s="7" t="str">
        <f t="shared" si="20"/>
        <v>film &amp; video</v>
      </c>
      <c r="R227" s="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>
        <f t="shared" si="19"/>
        <v>0</v>
      </c>
      <c r="Q229" s="7" t="str">
        <f t="shared" si="20"/>
        <v>film &amp; video</v>
      </c>
      <c r="R229" s="7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>
        <f t="shared" si="19"/>
        <v>0</v>
      </c>
      <c r="Q230" s="7" t="str">
        <f t="shared" si="20"/>
        <v>film &amp; video</v>
      </c>
      <c r="R230" s="7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>
        <f t="shared" si="19"/>
        <v>0</v>
      </c>
      <c r="Q231" s="7" t="str">
        <f t="shared" si="20"/>
        <v>film &amp; video</v>
      </c>
      <c r="R231" s="7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>
        <f t="shared" si="19"/>
        <v>0</v>
      </c>
      <c r="Q233" s="7" t="str">
        <f t="shared" si="20"/>
        <v>film &amp; video</v>
      </c>
      <c r="R233" s="7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>
        <f t="shared" si="19"/>
        <v>0</v>
      </c>
      <c r="Q235" s="7" t="str">
        <f t="shared" si="20"/>
        <v>film &amp; video</v>
      </c>
      <c r="R235" s="7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>
        <f t="shared" si="19"/>
        <v>0</v>
      </c>
      <c r="Q237" s="7" t="str">
        <f t="shared" si="20"/>
        <v>film &amp; video</v>
      </c>
      <c r="R237" s="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>
        <f t="shared" si="19"/>
        <v>0</v>
      </c>
      <c r="Q238" s="7" t="str">
        <f t="shared" si="20"/>
        <v>film &amp; video</v>
      </c>
      <c r="R238" s="7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>
        <f t="shared" si="19"/>
        <v>0</v>
      </c>
      <c r="Q240" s="7" t="str">
        <f t="shared" si="20"/>
        <v>film &amp; video</v>
      </c>
      <c r="R240" s="7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>
        <f t="shared" si="19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E259/D259</f>
        <v>1.0672648571428571</v>
      </c>
      <c r="P259">
        <f t="shared" ref="P259:P322" si="25">IFERROR(E259/L259,0)</f>
        <v>66.70405357142856</v>
      </c>
      <c r="Q259" s="7" t="str">
        <f t="shared" ref="Q259:Q322" si="26">LEFT(N259,FIND("/",N259)-1)</f>
        <v>film &amp; video</v>
      </c>
      <c r="R259" s="7" t="str">
        <f t="shared" ref="R259:R322" si="27">MID(N259,FIND("/",N259)+1,20)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>
        <f t="shared" si="25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E323/D323</f>
        <v>1.0266285714285714</v>
      </c>
      <c r="P323">
        <f t="shared" ref="P323:P386" si="31">IFERROR(E323/L323,0)</f>
        <v>106.62314540059347</v>
      </c>
      <c r="Q323" s="7" t="str">
        <f t="shared" ref="Q323:Q386" si="32">LEFT(N323,FIND("/",N323)-1)</f>
        <v>film &amp; video</v>
      </c>
      <c r="R323" s="7" t="str">
        <f t="shared" ref="R323:R386" si="33">MID(N323,FIND("/",N323)+1,20)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>
        <f t="shared" si="31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E387/D387</f>
        <v>1.05982</v>
      </c>
      <c r="P387">
        <f t="shared" ref="P387:P450" si="37">IFERROR(E387/L387,0)</f>
        <v>111.79535864978902</v>
      </c>
      <c r="Q387" s="7" t="str">
        <f t="shared" ref="Q387:Q450" si="38">LEFT(N387,FIND("/",N387)-1)</f>
        <v>film &amp; video</v>
      </c>
      <c r="R387" s="7" t="str">
        <f t="shared" ref="R387:R450" si="39">MID(N387,FIND("/",N387)+1,20)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>
        <f t="shared" si="37"/>
        <v>0</v>
      </c>
      <c r="Q429" s="7" t="str">
        <f t="shared" si="38"/>
        <v>film &amp; video</v>
      </c>
      <c r="R429" s="7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>
        <f t="shared" si="37"/>
        <v>0</v>
      </c>
      <c r="Q431" s="7" t="str">
        <f t="shared" si="38"/>
        <v>film &amp; video</v>
      </c>
      <c r="R431" s="7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>
        <f t="shared" si="37"/>
        <v>0</v>
      </c>
      <c r="Q435" s="7" t="str">
        <f t="shared" si="38"/>
        <v>film &amp; video</v>
      </c>
      <c r="R435" s="7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>
        <f t="shared" si="37"/>
        <v>0</v>
      </c>
      <c r="Q438" s="7" t="str">
        <f t="shared" si="38"/>
        <v>film &amp; video</v>
      </c>
      <c r="R438" s="7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>
        <f t="shared" si="37"/>
        <v>0</v>
      </c>
      <c r="Q439" s="7" t="str">
        <f t="shared" si="38"/>
        <v>film &amp; video</v>
      </c>
      <c r="R439" s="7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>
        <f t="shared" si="37"/>
        <v>0</v>
      </c>
      <c r="Q441" s="7" t="str">
        <f t="shared" si="38"/>
        <v>film &amp; video</v>
      </c>
      <c r="R441" s="7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>
        <f t="shared" si="37"/>
        <v>0</v>
      </c>
      <c r="Q443" s="7" t="str">
        <f t="shared" si="38"/>
        <v>film &amp; video</v>
      </c>
      <c r="R443" s="7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>
        <f t="shared" si="37"/>
        <v>20.502500000000001</v>
      </c>
      <c r="Q450" s="7" t="str">
        <f t="shared" si="38"/>
        <v>film &amp; video</v>
      </c>
      <c r="R450" s="7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E451/D451</f>
        <v>2.2499999999999999E-2</v>
      </c>
      <c r="P451">
        <f t="shared" ref="P451:P514" si="43">IFERROR(E451/L451,0)</f>
        <v>9</v>
      </c>
      <c r="Q451" s="7" t="str">
        <f t="shared" ref="Q451:Q514" si="44">LEFT(N451,FIND("/",N451)-1)</f>
        <v>film &amp; video</v>
      </c>
      <c r="R451" s="7" t="str">
        <f t="shared" ref="R451:R514" si="45">MID(N451,FIND("/",N451)+1,20)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>
        <f t="shared" si="43"/>
        <v>0</v>
      </c>
      <c r="Q453" s="7" t="str">
        <f t="shared" si="44"/>
        <v>film &amp; video</v>
      </c>
      <c r="R453" s="7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>
        <f t="shared" si="43"/>
        <v>0</v>
      </c>
      <c r="Q459" s="7" t="str">
        <f t="shared" si="44"/>
        <v>film &amp; video</v>
      </c>
      <c r="R459" s="7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>
        <f t="shared" si="43"/>
        <v>0</v>
      </c>
      <c r="Q463" s="7" t="str">
        <f t="shared" si="44"/>
        <v>film &amp; video</v>
      </c>
      <c r="R463" s="7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>
        <f t="shared" si="43"/>
        <v>0</v>
      </c>
      <c r="Q464" s="7" t="str">
        <f t="shared" si="44"/>
        <v>film &amp; video</v>
      </c>
      <c r="R464" s="7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>
        <f t="shared" si="43"/>
        <v>0</v>
      </c>
      <c r="Q470" s="7" t="str">
        <f t="shared" si="44"/>
        <v>film &amp; video</v>
      </c>
      <c r="R470" s="7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>
        <f t="shared" si="43"/>
        <v>0</v>
      </c>
      <c r="Q471" s="7" t="str">
        <f t="shared" si="44"/>
        <v>film &amp; video</v>
      </c>
      <c r="R471" s="7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>
        <f t="shared" si="43"/>
        <v>0</v>
      </c>
      <c r="Q477" s="7" t="str">
        <f t="shared" si="44"/>
        <v>film &amp; video</v>
      </c>
      <c r="R477" s="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>
        <f t="shared" si="43"/>
        <v>0</v>
      </c>
      <c r="Q479" s="7" t="str">
        <f t="shared" si="44"/>
        <v>film &amp; video</v>
      </c>
      <c r="R479" s="7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>
        <f t="shared" si="43"/>
        <v>0</v>
      </c>
      <c r="Q480" s="7" t="str">
        <f t="shared" si="44"/>
        <v>film &amp; video</v>
      </c>
      <c r="R480" s="7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>
        <f t="shared" si="43"/>
        <v>0</v>
      </c>
      <c r="Q489" s="7" t="str">
        <f t="shared" si="44"/>
        <v>film &amp; video</v>
      </c>
      <c r="R489" s="7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>
        <f t="shared" si="43"/>
        <v>0</v>
      </c>
      <c r="Q490" s="7" t="str">
        <f t="shared" si="44"/>
        <v>film &amp; video</v>
      </c>
      <c r="R490" s="7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>
        <f t="shared" si="43"/>
        <v>0</v>
      </c>
      <c r="Q492" s="7" t="str">
        <f t="shared" si="44"/>
        <v>film &amp; video</v>
      </c>
      <c r="R492" s="7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>
        <f t="shared" si="43"/>
        <v>0</v>
      </c>
      <c r="Q493" s="7" t="str">
        <f t="shared" si="44"/>
        <v>film &amp; video</v>
      </c>
      <c r="R493" s="7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>
        <f t="shared" si="43"/>
        <v>0</v>
      </c>
      <c r="Q494" s="7" t="str">
        <f t="shared" si="44"/>
        <v>film &amp; video</v>
      </c>
      <c r="R494" s="7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>
        <f t="shared" si="43"/>
        <v>0</v>
      </c>
      <c r="Q495" s="7" t="str">
        <f t="shared" si="44"/>
        <v>film &amp; video</v>
      </c>
      <c r="R495" s="7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>
        <f t="shared" si="43"/>
        <v>0</v>
      </c>
      <c r="Q497" s="7" t="str">
        <f t="shared" si="44"/>
        <v>film &amp; video</v>
      </c>
      <c r="R497" s="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>
        <f t="shared" si="43"/>
        <v>0</v>
      </c>
      <c r="Q503" s="7" t="str">
        <f t="shared" si="44"/>
        <v>film &amp; video</v>
      </c>
      <c r="R503" s="7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>
        <f t="shared" si="43"/>
        <v>0</v>
      </c>
      <c r="Q512" s="7" t="str">
        <f t="shared" si="44"/>
        <v>film &amp; video</v>
      </c>
      <c r="R512" s="7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>
        <f t="shared" si="43"/>
        <v>5.5</v>
      </c>
      <c r="Q514" s="7" t="str">
        <f t="shared" si="44"/>
        <v>film &amp; video</v>
      </c>
      <c r="R514" s="7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E515/D515</f>
        <v>0.13924</v>
      </c>
      <c r="P515">
        <f t="shared" ref="P515:P578" si="49">IFERROR(E515/L515,0)</f>
        <v>102.38235294117646</v>
      </c>
      <c r="Q515" s="7" t="str">
        <f t="shared" ref="Q515:Q578" si="50">LEFT(N515,FIND("/",N515)-1)</f>
        <v>film &amp; video</v>
      </c>
      <c r="R515" s="7" t="str">
        <f t="shared" ref="R515:R578" si="51">MID(N515,FIND("/",N515)+1,20)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>
        <f t="shared" si="49"/>
        <v>0</v>
      </c>
      <c r="Q518" s="7" t="str">
        <f t="shared" si="50"/>
        <v>film &amp; video</v>
      </c>
      <c r="R518" s="7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>
        <f t="shared" si="49"/>
        <v>0</v>
      </c>
      <c r="Q520" s="7" t="str">
        <f t="shared" si="50"/>
        <v>film &amp; video</v>
      </c>
      <c r="R520" s="7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>
        <f t="shared" si="49"/>
        <v>0</v>
      </c>
      <c r="Q549" s="7" t="str">
        <f t="shared" si="50"/>
        <v>technology</v>
      </c>
      <c r="R549" s="7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>
        <f t="shared" si="49"/>
        <v>0</v>
      </c>
      <c r="Q554" s="7" t="str">
        <f t="shared" si="50"/>
        <v>technology</v>
      </c>
      <c r="R554" s="7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>
        <f t="shared" si="49"/>
        <v>0</v>
      </c>
      <c r="Q557" s="7" t="str">
        <f t="shared" si="50"/>
        <v>technology</v>
      </c>
      <c r="R557" s="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>
        <f t="shared" si="49"/>
        <v>0</v>
      </c>
      <c r="Q560" s="7" t="str">
        <f t="shared" si="50"/>
        <v>technology</v>
      </c>
      <c r="R560" s="7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>
        <f t="shared" si="49"/>
        <v>0</v>
      </c>
      <c r="Q564" s="7" t="str">
        <f t="shared" si="50"/>
        <v>technology</v>
      </c>
      <c r="R564" s="7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>
        <f t="shared" si="49"/>
        <v>0</v>
      </c>
      <c r="Q567" s="7" t="str">
        <f t="shared" si="50"/>
        <v>technology</v>
      </c>
      <c r="R567" s="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>
        <f t="shared" si="49"/>
        <v>0</v>
      </c>
      <c r="Q569" s="7" t="str">
        <f t="shared" si="50"/>
        <v>technology</v>
      </c>
      <c r="R569" s="7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>
        <f t="shared" si="49"/>
        <v>0</v>
      </c>
      <c r="Q574" s="7" t="str">
        <f t="shared" si="50"/>
        <v>technology</v>
      </c>
      <c r="R574" s="7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>
        <f t="shared" si="49"/>
        <v>1</v>
      </c>
      <c r="Q578" s="7" t="str">
        <f t="shared" si="50"/>
        <v>technology</v>
      </c>
      <c r="R578" s="7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E579/D579</f>
        <v>2E-3</v>
      </c>
      <c r="P579">
        <f t="shared" ref="P579:P642" si="55">IFERROR(E579/L579,0)</f>
        <v>10</v>
      </c>
      <c r="Q579" s="7" t="str">
        <f t="shared" ref="Q579:Q642" si="56">LEFT(N579,FIND("/",N579)-1)</f>
        <v>technology</v>
      </c>
      <c r="R579" s="7" t="str">
        <f t="shared" ref="R579:R642" si="57">MID(N579,FIND("/",N579)+1,20)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>
        <f t="shared" si="55"/>
        <v>0</v>
      </c>
      <c r="Q583" s="7" t="str">
        <f t="shared" si="56"/>
        <v>technology</v>
      </c>
      <c r="R583" s="7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>
        <f t="shared" si="55"/>
        <v>0</v>
      </c>
      <c r="Q584" s="7" t="str">
        <f t="shared" si="56"/>
        <v>technology</v>
      </c>
      <c r="R584" s="7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>
        <f t="shared" si="55"/>
        <v>0</v>
      </c>
      <c r="Q587" s="7" t="str">
        <f t="shared" si="56"/>
        <v>technology</v>
      </c>
      <c r="R587" s="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>
        <f t="shared" si="55"/>
        <v>0</v>
      </c>
      <c r="Q604" s="7" t="str">
        <f t="shared" si="56"/>
        <v>technology</v>
      </c>
      <c r="R604" s="7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>
        <f t="shared" si="55"/>
        <v>0</v>
      </c>
      <c r="Q606" s="7" t="str">
        <f t="shared" si="56"/>
        <v>technology</v>
      </c>
      <c r="R606" s="7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>
        <f t="shared" si="55"/>
        <v>0</v>
      </c>
      <c r="Q609" s="7" t="str">
        <f t="shared" si="56"/>
        <v>technology</v>
      </c>
      <c r="R609" s="7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>
        <f t="shared" si="55"/>
        <v>0</v>
      </c>
      <c r="Q612" s="7" t="str">
        <f t="shared" si="56"/>
        <v>technology</v>
      </c>
      <c r="R612" s="7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>
        <f t="shared" si="55"/>
        <v>0</v>
      </c>
      <c r="Q613" s="7" t="str">
        <f t="shared" si="56"/>
        <v>technology</v>
      </c>
      <c r="R613" s="7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>
        <f t="shared" si="55"/>
        <v>0</v>
      </c>
      <c r="Q614" s="7" t="str">
        <f t="shared" si="56"/>
        <v>technology</v>
      </c>
      <c r="R614" s="7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>
        <f t="shared" si="55"/>
        <v>0</v>
      </c>
      <c r="Q616" s="7" t="str">
        <f t="shared" si="56"/>
        <v>technology</v>
      </c>
      <c r="R616" s="7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>
        <f t="shared" si="55"/>
        <v>0</v>
      </c>
      <c r="Q617" s="7" t="str">
        <f t="shared" si="56"/>
        <v>technology</v>
      </c>
      <c r="R617" s="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>
        <f t="shared" si="55"/>
        <v>0</v>
      </c>
      <c r="Q618" s="7" t="str">
        <f t="shared" si="56"/>
        <v>technology</v>
      </c>
      <c r="R618" s="7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>
        <f t="shared" si="55"/>
        <v>0</v>
      </c>
      <c r="Q620" s="7" t="str">
        <f t="shared" si="56"/>
        <v>technology</v>
      </c>
      <c r="R620" s="7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>
        <f t="shared" si="55"/>
        <v>0</v>
      </c>
      <c r="Q625" s="7" t="str">
        <f t="shared" si="56"/>
        <v>technology</v>
      </c>
      <c r="R625" s="7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>
        <f t="shared" si="55"/>
        <v>0</v>
      </c>
      <c r="Q626" s="7" t="str">
        <f t="shared" si="56"/>
        <v>technology</v>
      </c>
      <c r="R626" s="7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>
        <f t="shared" si="55"/>
        <v>0</v>
      </c>
      <c r="Q627" s="7" t="str">
        <f t="shared" si="56"/>
        <v>technology</v>
      </c>
      <c r="R627" s="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>
        <f t="shared" si="55"/>
        <v>0</v>
      </c>
      <c r="Q630" s="7" t="str">
        <f t="shared" si="56"/>
        <v>technology</v>
      </c>
      <c r="R630" s="7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>
        <f t="shared" si="55"/>
        <v>0</v>
      </c>
      <c r="Q634" s="7" t="str">
        <f t="shared" si="56"/>
        <v>technology</v>
      </c>
      <c r="R634" s="7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>
        <f t="shared" si="55"/>
        <v>0</v>
      </c>
      <c r="Q639" s="7" t="str">
        <f t="shared" si="56"/>
        <v>technology</v>
      </c>
      <c r="R639" s="7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>
        <f t="shared" si="55"/>
        <v>50.5</v>
      </c>
      <c r="Q642" s="7" t="str">
        <f t="shared" si="56"/>
        <v>technology</v>
      </c>
      <c r="R642" s="7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E643/D643</f>
        <v>1.1916249999999999</v>
      </c>
      <c r="P643">
        <f t="shared" ref="P643:P706" si="61">IFERROR(E643/L643,0)</f>
        <v>151.31746031746033</v>
      </c>
      <c r="Q643" s="7" t="str">
        <f t="shared" ref="Q643:Q706" si="62">LEFT(N643,FIND("/",N643)-1)</f>
        <v>technology</v>
      </c>
      <c r="R643" s="7" t="str">
        <f t="shared" ref="R643:R706" si="63">MID(N643,FIND("/",N643)+1,20)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2.7869999999999999</v>
      </c>
      <c r="P647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>
        <f t="shared" si="61"/>
        <v>0</v>
      </c>
      <c r="Q688" s="7" t="str">
        <f t="shared" si="62"/>
        <v>technology</v>
      </c>
      <c r="R688" s="7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>
        <f t="shared" si="61"/>
        <v>120.25</v>
      </c>
      <c r="Q706" s="7" t="str">
        <f t="shared" si="62"/>
        <v>technology</v>
      </c>
      <c r="R706" s="7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E707/D707</f>
        <v>9.7699999999999992E-3</v>
      </c>
      <c r="P707">
        <f t="shared" ref="P707:P770" si="67">IFERROR(E707/L707,0)</f>
        <v>195.4</v>
      </c>
      <c r="Q707" s="7" t="str">
        <f t="shared" ref="Q707:Q770" si="68">LEFT(N707,FIND("/",N707)-1)</f>
        <v>technology</v>
      </c>
      <c r="R707" s="7" t="str">
        <f t="shared" ref="R707:R770" si="69">MID(N707,FIND("/",N707)+1,20)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>
        <f t="shared" si="67"/>
        <v>0</v>
      </c>
      <c r="Q708" s="7" t="str">
        <f t="shared" si="68"/>
        <v>technology</v>
      </c>
      <c r="R708" s="7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>
        <f t="shared" si="67"/>
        <v>0</v>
      </c>
      <c r="Q712" s="7" t="str">
        <f t="shared" si="68"/>
        <v>technology</v>
      </c>
      <c r="R712" s="7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>
        <f t="shared" si="67"/>
        <v>0</v>
      </c>
      <c r="Q762" s="7" t="str">
        <f t="shared" si="68"/>
        <v>publishing</v>
      </c>
      <c r="R762" s="7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>
        <f t="shared" si="67"/>
        <v>0</v>
      </c>
      <c r="Q764" s="7" t="str">
        <f t="shared" si="68"/>
        <v>publishing</v>
      </c>
      <c r="R764" s="7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>
        <f t="shared" si="67"/>
        <v>0</v>
      </c>
      <c r="Q766" s="7" t="str">
        <f t="shared" si="68"/>
        <v>publishing</v>
      </c>
      <c r="R766" s="7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>
        <f t="shared" si="67"/>
        <v>0</v>
      </c>
      <c r="Q768" s="7" t="str">
        <f t="shared" si="68"/>
        <v>publishing</v>
      </c>
      <c r="R768" s="7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>
        <f t="shared" si="67"/>
        <v>0</v>
      </c>
      <c r="Q770" s="7" t="str">
        <f t="shared" si="68"/>
        <v>publishing</v>
      </c>
      <c r="R770" s="7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E771/D771</f>
        <v>0.41399999999999998</v>
      </c>
      <c r="P771">
        <f t="shared" ref="P771:P834" si="73">IFERROR(E771/L771,0)</f>
        <v>31.846153846153847</v>
      </c>
      <c r="Q771" s="7" t="str">
        <f t="shared" ref="Q771:Q834" si="74">LEFT(N771,FIND("/",N771)-1)</f>
        <v>publishing</v>
      </c>
      <c r="R771" s="7" t="str">
        <f t="shared" ref="R771:R834" si="75">MID(N771,FIND("/",N771)+1,20)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>
        <f t="shared" si="73"/>
        <v>0</v>
      </c>
      <c r="Q772" s="7" t="str">
        <f t="shared" si="74"/>
        <v>publishing</v>
      </c>
      <c r="R772" s="7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>
        <f t="shared" si="73"/>
        <v>50</v>
      </c>
      <c r="Q784" s="7" t="str">
        <f t="shared" si="74"/>
        <v>music</v>
      </c>
      <c r="R784" s="7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>
        <f t="shared" si="73"/>
        <v>175</v>
      </c>
      <c r="Q833" s="7" t="str">
        <f t="shared" si="74"/>
        <v>music</v>
      </c>
      <c r="R833" s="7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>
        <f t="shared" si="73"/>
        <v>97.993896103896105</v>
      </c>
      <c r="Q834" s="7" t="str">
        <f t="shared" si="74"/>
        <v>music</v>
      </c>
      <c r="R834" s="7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E835/D835</f>
        <v>1.0166666666666666</v>
      </c>
      <c r="P835">
        <f t="shared" ref="P835:P898" si="79">IFERROR(E835/L835,0)</f>
        <v>148.78048780487805</v>
      </c>
      <c r="Q835" s="7" t="str">
        <f t="shared" ref="Q835:Q898" si="80">LEFT(N835,FIND("/",N835)-1)</f>
        <v>music</v>
      </c>
      <c r="R835" s="7" t="str">
        <f t="shared" ref="R835:R898" si="81">MID(N835,FIND("/",N835)+1,20)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>
        <f t="shared" si="79"/>
        <v>10</v>
      </c>
      <c r="Q849" s="7" t="str">
        <f t="shared" si="80"/>
        <v>music</v>
      </c>
      <c r="R849" s="7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>
        <f t="shared" si="79"/>
        <v>30</v>
      </c>
      <c r="Q855" s="7" t="str">
        <f t="shared" si="80"/>
        <v>music</v>
      </c>
      <c r="R855" s="7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>
        <f t="shared" si="79"/>
        <v>50</v>
      </c>
      <c r="Q859" s="7" t="str">
        <f t="shared" si="80"/>
        <v>music</v>
      </c>
      <c r="R859" s="7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>
        <f t="shared" si="79"/>
        <v>18</v>
      </c>
      <c r="Q865" s="7" t="str">
        <f t="shared" si="80"/>
        <v>music</v>
      </c>
      <c r="R865" s="7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>
        <f t="shared" si="79"/>
        <v>50</v>
      </c>
      <c r="Q870" s="7" t="str">
        <f t="shared" si="80"/>
        <v>music</v>
      </c>
      <c r="R870" s="7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>
        <f t="shared" si="79"/>
        <v>9</v>
      </c>
      <c r="Q875" s="7" t="str">
        <f t="shared" si="80"/>
        <v>music</v>
      </c>
      <c r="R875" s="7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>
        <f t="shared" si="79"/>
        <v>0</v>
      </c>
      <c r="Q877" s="7" t="str">
        <f t="shared" si="80"/>
        <v>music</v>
      </c>
      <c r="R877" s="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>
        <f t="shared" si="79"/>
        <v>0</v>
      </c>
      <c r="Q889" s="7" t="str">
        <f t="shared" si="80"/>
        <v>music</v>
      </c>
      <c r="R889" s="7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>
        <f t="shared" si="79"/>
        <v>44.444444444444443</v>
      </c>
      <c r="Q898" s="7" t="str">
        <f t="shared" si="80"/>
        <v>music</v>
      </c>
      <c r="R898" s="7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E899/D899</f>
        <v>0</v>
      </c>
      <c r="P899">
        <f t="shared" ref="P899:P962" si="85">IFERROR(E899/L899,0)</f>
        <v>0</v>
      </c>
      <c r="Q899" s="7" t="str">
        <f t="shared" ref="Q899:Q962" si="86">LEFT(N899,FIND("/",N899)-1)</f>
        <v>music</v>
      </c>
      <c r="R899" s="7" t="str">
        <f t="shared" ref="R899:R962" si="87">MID(N899,FIND("/",N899)+1,20)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>
        <f t="shared" si="85"/>
        <v>0</v>
      </c>
      <c r="Q903" s="7" t="str">
        <f t="shared" si="86"/>
        <v>music</v>
      </c>
      <c r="R903" s="7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>
        <f t="shared" si="85"/>
        <v>30</v>
      </c>
      <c r="Q904" s="7" t="str">
        <f t="shared" si="86"/>
        <v>music</v>
      </c>
      <c r="R904" s="7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>
        <f t="shared" si="85"/>
        <v>40</v>
      </c>
      <c r="Q905" s="7" t="str">
        <f t="shared" si="86"/>
        <v>music</v>
      </c>
      <c r="R905" s="7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>
        <f t="shared" si="85"/>
        <v>0</v>
      </c>
      <c r="Q908" s="7" t="str">
        <f t="shared" si="86"/>
        <v>music</v>
      </c>
      <c r="R908" s="7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>
        <f t="shared" si="85"/>
        <v>0</v>
      </c>
      <c r="Q909" s="7" t="str">
        <f t="shared" si="86"/>
        <v>music</v>
      </c>
      <c r="R909" s="7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>
        <f t="shared" si="85"/>
        <v>0</v>
      </c>
      <c r="Q910" s="7" t="str">
        <f t="shared" si="86"/>
        <v>music</v>
      </c>
      <c r="R910" s="7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>
        <f t="shared" si="85"/>
        <v>65</v>
      </c>
      <c r="Q911" s="7" t="str">
        <f t="shared" si="86"/>
        <v>music</v>
      </c>
      <c r="R911" s="7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>
        <f t="shared" si="85"/>
        <v>0</v>
      </c>
      <c r="Q913" s="7" t="str">
        <f t="shared" si="86"/>
        <v>music</v>
      </c>
      <c r="R913" s="7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>
        <f t="shared" si="85"/>
        <v>15</v>
      </c>
      <c r="Q914" s="7" t="str">
        <f t="shared" si="86"/>
        <v>music</v>
      </c>
      <c r="R914" s="7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>
        <f t="shared" si="85"/>
        <v>0</v>
      </c>
      <c r="Q916" s="7" t="str">
        <f t="shared" si="86"/>
        <v>music</v>
      </c>
      <c r="R916" s="7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>
        <f t="shared" si="85"/>
        <v>0</v>
      </c>
      <c r="Q918" s="7" t="str">
        <f t="shared" si="86"/>
        <v>music</v>
      </c>
      <c r="R918" s="7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>
        <f t="shared" si="85"/>
        <v>30</v>
      </c>
      <c r="Q919" s="7" t="str">
        <f t="shared" si="86"/>
        <v>music</v>
      </c>
      <c r="R919" s="7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>
        <f t="shared" si="85"/>
        <v>100</v>
      </c>
      <c r="Q921" s="7" t="str">
        <f t="shared" si="86"/>
        <v>music</v>
      </c>
      <c r="R921" s="7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>
        <f t="shared" si="85"/>
        <v>0</v>
      </c>
      <c r="Q922" s="7" t="str">
        <f t="shared" si="86"/>
        <v>music</v>
      </c>
      <c r="R922" s="7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>
        <f t="shared" si="85"/>
        <v>55</v>
      </c>
      <c r="Q925" s="7" t="str">
        <f t="shared" si="86"/>
        <v>music</v>
      </c>
      <c r="R925" s="7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>
        <f t="shared" si="85"/>
        <v>32</v>
      </c>
      <c r="Q927" s="7" t="str">
        <f t="shared" si="86"/>
        <v>music</v>
      </c>
      <c r="R927" s="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>
        <f t="shared" si="85"/>
        <v>0</v>
      </c>
      <c r="Q928" s="7" t="str">
        <f t="shared" si="86"/>
        <v>music</v>
      </c>
      <c r="R928" s="7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>
        <f t="shared" si="85"/>
        <v>0</v>
      </c>
      <c r="Q929" s="7" t="str">
        <f t="shared" si="86"/>
        <v>music</v>
      </c>
      <c r="R929" s="7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>
        <f t="shared" si="85"/>
        <v>0</v>
      </c>
      <c r="Q931" s="7" t="str">
        <f t="shared" si="86"/>
        <v>music</v>
      </c>
      <c r="R931" s="7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>
        <f t="shared" si="85"/>
        <v>69</v>
      </c>
      <c r="Q932" s="7" t="str">
        <f t="shared" si="86"/>
        <v>music</v>
      </c>
      <c r="R932" s="7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>
        <f t="shared" si="85"/>
        <v>60</v>
      </c>
      <c r="Q935" s="7" t="str">
        <f t="shared" si="86"/>
        <v>music</v>
      </c>
      <c r="R935" s="7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>
        <f t="shared" si="85"/>
        <v>25</v>
      </c>
      <c r="Q937" s="7" t="str">
        <f t="shared" si="86"/>
        <v>music</v>
      </c>
      <c r="R937" s="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>
        <f t="shared" si="85"/>
        <v>0</v>
      </c>
      <c r="Q938" s="7" t="str">
        <f t="shared" si="86"/>
        <v>music</v>
      </c>
      <c r="R938" s="7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>
        <f t="shared" si="85"/>
        <v>20</v>
      </c>
      <c r="Q939" s="7" t="str">
        <f t="shared" si="86"/>
        <v>music</v>
      </c>
      <c r="R939" s="7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>
        <f t="shared" si="85"/>
        <v>25</v>
      </c>
      <c r="Q940" s="7" t="str">
        <f t="shared" si="86"/>
        <v>music</v>
      </c>
      <c r="R940" s="7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>
        <f t="shared" si="85"/>
        <v>20</v>
      </c>
      <c r="Q941" s="7" t="str">
        <f t="shared" si="86"/>
        <v>music</v>
      </c>
      <c r="R941" s="7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>
        <f t="shared" si="85"/>
        <v>0</v>
      </c>
      <c r="Q949" s="7" t="str">
        <f t="shared" si="86"/>
        <v>technology</v>
      </c>
      <c r="R949" s="7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>
        <f t="shared" si="85"/>
        <v>136.46276595744681</v>
      </c>
      <c r="Q962" s="7" t="str">
        <f t="shared" si="86"/>
        <v>technology</v>
      </c>
      <c r="R962" s="7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E963/D963</f>
        <v>0.42188421052631581</v>
      </c>
      <c r="P963">
        <f t="shared" ref="P963:P1026" si="91">IFERROR(E963/L963,0)</f>
        <v>364.35454545454547</v>
      </c>
      <c r="Q963" s="7" t="str">
        <f t="shared" ref="Q963:Q1026" si="92">LEFT(N963,FIND("/",N963)-1)</f>
        <v>technology</v>
      </c>
      <c r="R963" s="7" t="str">
        <f t="shared" ref="R963:R1026" si="93">MID(N963,FIND("/",N963)+1,20)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>
        <f t="shared" si="91"/>
        <v>0</v>
      </c>
      <c r="Q990" s="7" t="str">
        <f t="shared" si="92"/>
        <v>technology</v>
      </c>
      <c r="R990" s="7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>
        <f t="shared" si="91"/>
        <v>388.9762295081967</v>
      </c>
      <c r="Q1026" s="7" t="str">
        <f t="shared" si="92"/>
        <v>music</v>
      </c>
      <c r="R1026" s="7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E1027/D1027</f>
        <v>1.099283142857143</v>
      </c>
      <c r="P1027">
        <f t="shared" ref="P1027:P1090" si="97">IFERROR(E1027/L1027,0)</f>
        <v>71.848571428571432</v>
      </c>
      <c r="Q1027" s="7" t="str">
        <f t="shared" ref="Q1027:Q1090" si="98">LEFT(N1027,FIND("/",N1027)-1)</f>
        <v>music</v>
      </c>
      <c r="R1027" s="7" t="str">
        <f t="shared" ref="R1027:R1090" si="99">MID(N1027,FIND("/",N1027)+1,20)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>
        <f t="shared" si="97"/>
        <v>0</v>
      </c>
      <c r="Q1043" s="7" t="str">
        <f t="shared" si="98"/>
        <v>journalism</v>
      </c>
      <c r="R1043" s="7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>
        <f t="shared" si="97"/>
        <v>0</v>
      </c>
      <c r="Q1048" s="7" t="str">
        <f t="shared" si="98"/>
        <v>journalism</v>
      </c>
      <c r="R1048" s="7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>
        <f t="shared" si="97"/>
        <v>0</v>
      </c>
      <c r="Q1051" s="7" t="str">
        <f t="shared" si="98"/>
        <v>journalism</v>
      </c>
      <c r="R1051" s="7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>
        <f t="shared" si="97"/>
        <v>0</v>
      </c>
      <c r="Q1052" s="7" t="str">
        <f t="shared" si="98"/>
        <v>journalism</v>
      </c>
      <c r="R1052" s="7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>
        <f t="shared" si="97"/>
        <v>0</v>
      </c>
      <c r="Q1053" s="7" t="str">
        <f t="shared" si="98"/>
        <v>journalism</v>
      </c>
      <c r="R1053" s="7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>
        <f t="shared" si="97"/>
        <v>0</v>
      </c>
      <c r="Q1054" s="7" t="str">
        <f t="shared" si="98"/>
        <v>journalism</v>
      </c>
      <c r="R1054" s="7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>
        <f t="shared" si="97"/>
        <v>0</v>
      </c>
      <c r="Q1056" s="7" t="str">
        <f t="shared" si="98"/>
        <v>journalism</v>
      </c>
      <c r="R1056" s="7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>
        <f t="shared" si="97"/>
        <v>0</v>
      </c>
      <c r="Q1057" s="7" t="str">
        <f t="shared" si="98"/>
        <v>journalism</v>
      </c>
      <c r="R1057" s="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>
        <f t="shared" si="97"/>
        <v>0</v>
      </c>
      <c r="Q1058" s="7" t="str">
        <f t="shared" si="98"/>
        <v>journalism</v>
      </c>
      <c r="R1058" s="7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>
        <f t="shared" si="97"/>
        <v>0</v>
      </c>
      <c r="Q1059" s="7" t="str">
        <f t="shared" si="98"/>
        <v>journalism</v>
      </c>
      <c r="R1059" s="7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>
        <f t="shared" si="97"/>
        <v>0</v>
      </c>
      <c r="Q1060" s="7" t="str">
        <f t="shared" si="98"/>
        <v>journalism</v>
      </c>
      <c r="R1060" s="7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>
        <f t="shared" si="97"/>
        <v>0</v>
      </c>
      <c r="Q1061" s="7" t="str">
        <f t="shared" si="98"/>
        <v>journalism</v>
      </c>
      <c r="R1061" s="7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>
        <f t="shared" si="97"/>
        <v>0</v>
      </c>
      <c r="Q1063" s="7" t="str">
        <f t="shared" si="98"/>
        <v>journalism</v>
      </c>
      <c r="R1063" s="7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>
        <f t="shared" si="97"/>
        <v>0</v>
      </c>
      <c r="Q1065" s="7" t="str">
        <f t="shared" si="98"/>
        <v>journalism</v>
      </c>
      <c r="R1065" s="7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>
        <f t="shared" si="97"/>
        <v>0</v>
      </c>
      <c r="Q1073" s="7" t="str">
        <f t="shared" si="98"/>
        <v>games</v>
      </c>
      <c r="R1073" s="7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>
        <f t="shared" si="97"/>
        <v>0</v>
      </c>
      <c r="Q1086" s="7" t="str">
        <f t="shared" si="98"/>
        <v>games</v>
      </c>
      <c r="R1086" s="7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>
        <f t="shared" si="97"/>
        <v>0</v>
      </c>
      <c r="Q1089" s="7" t="str">
        <f t="shared" si="98"/>
        <v>games</v>
      </c>
      <c r="R1089" s="7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>
        <f t="shared" si="97"/>
        <v>43.41727891156463</v>
      </c>
      <c r="Q1090" s="7" t="str">
        <f t="shared" si="98"/>
        <v>games</v>
      </c>
      <c r="R1090" s="7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E1091/D1091</f>
        <v>7.8266666666666665E-2</v>
      </c>
      <c r="P1091">
        <f t="shared" ref="P1091:P1154" si="103">IFERROR(E1091/L1091,0)</f>
        <v>23.959183673469386</v>
      </c>
      <c r="Q1091" s="7" t="str">
        <f t="shared" ref="Q1091:Q1154" si="104">LEFT(N1091,FIND("/",N1091)-1)</f>
        <v>games</v>
      </c>
      <c r="R1091" s="7" t="str">
        <f t="shared" ref="R1091:R1154" si="105">MID(N1091,FIND("/",N1091)+1,20)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>
        <f t="shared" si="103"/>
        <v>0</v>
      </c>
      <c r="Q1109" s="7" t="str">
        <f t="shared" si="104"/>
        <v>games</v>
      </c>
      <c r="R1109" s="7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>
        <f t="shared" si="103"/>
        <v>0</v>
      </c>
      <c r="Q1122" s="7" t="str">
        <f t="shared" si="104"/>
        <v>games</v>
      </c>
      <c r="R1122" s="7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>
        <f t="shared" si="103"/>
        <v>0</v>
      </c>
      <c r="Q1124" s="7" t="str">
        <f t="shared" si="104"/>
        <v>games</v>
      </c>
      <c r="R1124" s="7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>
        <f t="shared" si="103"/>
        <v>0</v>
      </c>
      <c r="Q1127" s="7" t="str">
        <f t="shared" si="104"/>
        <v>games</v>
      </c>
      <c r="R1127" s="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>
        <f t="shared" si="103"/>
        <v>0</v>
      </c>
      <c r="Q1133" s="7" t="str">
        <f t="shared" si="104"/>
        <v>games</v>
      </c>
      <c r="R1133" s="7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>
        <f t="shared" si="103"/>
        <v>0</v>
      </c>
      <c r="Q1142" s="7" t="str">
        <f t="shared" si="104"/>
        <v>games</v>
      </c>
      <c r="R1142" s="7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>
        <f t="shared" si="103"/>
        <v>0</v>
      </c>
      <c r="Q1143" s="7" t="str">
        <f t="shared" si="104"/>
        <v>games</v>
      </c>
      <c r="R1143" s="7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>
        <f t="shared" si="103"/>
        <v>0</v>
      </c>
      <c r="Q1144" s="7" t="str">
        <f t="shared" si="104"/>
        <v>games</v>
      </c>
      <c r="R1144" s="7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>
        <f t="shared" si="103"/>
        <v>0</v>
      </c>
      <c r="Q1146" s="7" t="str">
        <f t="shared" si="104"/>
        <v>food</v>
      </c>
      <c r="R1146" s="7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>
        <f t="shared" si="103"/>
        <v>0</v>
      </c>
      <c r="Q1149" s="7" t="str">
        <f t="shared" si="104"/>
        <v>food</v>
      </c>
      <c r="R1149" s="7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>
        <f t="shared" si="103"/>
        <v>0</v>
      </c>
      <c r="Q1153" s="7" t="str">
        <f t="shared" si="104"/>
        <v>food</v>
      </c>
      <c r="R1153" s="7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>
        <f t="shared" si="103"/>
        <v>60.733333333333334</v>
      </c>
      <c r="Q1154" s="7" t="str">
        <f t="shared" si="104"/>
        <v>food</v>
      </c>
      <c r="R1154" s="7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E1155/D1155</f>
        <v>6.2500000000000003E-3</v>
      </c>
      <c r="P1155">
        <f t="shared" ref="P1155:P1218" si="109">IFERROR(E1155/L1155,0)</f>
        <v>50</v>
      </c>
      <c r="Q1155" s="7" t="str">
        <f t="shared" ref="Q1155:Q1218" si="110">LEFT(N1155,FIND("/",N1155)-1)</f>
        <v>food</v>
      </c>
      <c r="R1155" s="7" t="str">
        <f t="shared" ref="R1155:R1218" si="111">MID(N1155,FIND("/",N1155)+1,20)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>
        <f t="shared" si="109"/>
        <v>0</v>
      </c>
      <c r="Q1158" s="7" t="str">
        <f t="shared" si="110"/>
        <v>food</v>
      </c>
      <c r="R1158" s="7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>
        <f t="shared" si="109"/>
        <v>0</v>
      </c>
      <c r="Q1161" s="7" t="str">
        <f t="shared" si="110"/>
        <v>food</v>
      </c>
      <c r="R1161" s="7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>
        <f t="shared" si="109"/>
        <v>0</v>
      </c>
      <c r="Q1163" s="7" t="str">
        <f t="shared" si="110"/>
        <v>food</v>
      </c>
      <c r="R1163" s="7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>
        <f t="shared" si="109"/>
        <v>0</v>
      </c>
      <c r="Q1165" s="7" t="str">
        <f t="shared" si="110"/>
        <v>food</v>
      </c>
      <c r="R1165" s="7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>
        <f t="shared" si="109"/>
        <v>0</v>
      </c>
      <c r="Q1166" s="7" t="str">
        <f t="shared" si="110"/>
        <v>food</v>
      </c>
      <c r="R1166" s="7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>
        <f t="shared" si="109"/>
        <v>0</v>
      </c>
      <c r="Q1174" s="7" t="str">
        <f t="shared" si="110"/>
        <v>food</v>
      </c>
      <c r="R1174" s="7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>
        <f t="shared" si="109"/>
        <v>0</v>
      </c>
      <c r="Q1179" s="7" t="str">
        <f t="shared" si="110"/>
        <v>food</v>
      </c>
      <c r="R1179" s="7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>
        <f t="shared" si="109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E1219/D1219</f>
        <v>1.026</v>
      </c>
      <c r="P1219">
        <f t="shared" ref="P1219:P1282" si="115">IFERROR(E1219/L1219,0)</f>
        <v>148.57377049180329</v>
      </c>
      <c r="Q1219" s="7" t="str">
        <f t="shared" ref="Q1219:Q1282" si="116">LEFT(N1219,FIND("/",N1219)-1)</f>
        <v>photography</v>
      </c>
      <c r="R1219" s="7" t="str">
        <f t="shared" ref="R1219:R1282" si="117">MID(N1219,FIND("/",N1219)+1,20)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>
        <f t="shared" si="115"/>
        <v>0</v>
      </c>
      <c r="Q1229" s="7" t="str">
        <f t="shared" si="116"/>
        <v>music</v>
      </c>
      <c r="R1229" s="7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>
        <f t="shared" si="115"/>
        <v>0</v>
      </c>
      <c r="Q1232" s="7" t="str">
        <f t="shared" si="116"/>
        <v>music</v>
      </c>
      <c r="R1232" s="7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>
        <f t="shared" si="115"/>
        <v>0</v>
      </c>
      <c r="Q1233" s="7" t="str">
        <f t="shared" si="116"/>
        <v>music</v>
      </c>
      <c r="R1233" s="7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>
        <f t="shared" si="115"/>
        <v>0</v>
      </c>
      <c r="Q1236" s="7" t="str">
        <f t="shared" si="116"/>
        <v>music</v>
      </c>
      <c r="R1236" s="7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>
        <f t="shared" si="115"/>
        <v>0</v>
      </c>
      <c r="Q1238" s="7" t="str">
        <f t="shared" si="116"/>
        <v>music</v>
      </c>
      <c r="R1238" s="7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>
        <f t="shared" si="115"/>
        <v>0</v>
      </c>
      <c r="Q1239" s="7" t="str">
        <f t="shared" si="116"/>
        <v>music</v>
      </c>
      <c r="R1239" s="7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>
        <f t="shared" si="115"/>
        <v>0</v>
      </c>
      <c r="Q1241" s="7" t="str">
        <f t="shared" si="116"/>
        <v>music</v>
      </c>
      <c r="R1241" s="7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>
        <f t="shared" si="115"/>
        <v>127.97523076923076</v>
      </c>
      <c r="Q1282" s="7" t="str">
        <f t="shared" si="116"/>
        <v>music</v>
      </c>
      <c r="R1282" s="7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E1283/D1283</f>
        <v>1.1071428571428572</v>
      </c>
      <c r="P1283">
        <f t="shared" ref="P1283:P1346" si="121">IFERROR(E1283/L1283,0)</f>
        <v>104.72972972972973</v>
      </c>
      <c r="Q1283" s="7" t="str">
        <f t="shared" ref="Q1283:Q1346" si="122">LEFT(N1283,FIND("/",N1283)-1)</f>
        <v>music</v>
      </c>
      <c r="R1283" s="7" t="str">
        <f t="shared" ref="R1283:R1346" si="123">MID(N1283,FIND("/",N1283)+1,20)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>
        <f t="shared" si="121"/>
        <v>0</v>
      </c>
      <c r="Q1334" s="7" t="str">
        <f t="shared" si="122"/>
        <v>technology</v>
      </c>
      <c r="R1334" s="7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>
        <f t="shared" si="121"/>
        <v>0</v>
      </c>
      <c r="Q1335" s="7" t="str">
        <f t="shared" si="122"/>
        <v>technology</v>
      </c>
      <c r="R1335" s="7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>
        <f t="shared" si="121"/>
        <v>0</v>
      </c>
      <c r="Q1342" s="7" t="str">
        <f t="shared" si="122"/>
        <v>technology</v>
      </c>
      <c r="R1342" s="7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>
        <f t="shared" si="121"/>
        <v>40.762589928057551</v>
      </c>
      <c r="Q1346" s="7" t="str">
        <f t="shared" si="122"/>
        <v>publishing</v>
      </c>
      <c r="R1346" s="7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E1347/D1347</f>
        <v>1.25</v>
      </c>
      <c r="P1347">
        <f t="shared" ref="P1347:P1410" si="127">IFERROR(E1347/L1347,0)</f>
        <v>53.571428571428569</v>
      </c>
      <c r="Q1347" s="7" t="str">
        <f t="shared" ref="Q1347:Q1410" si="128">LEFT(N1347,FIND("/",N1347)-1)</f>
        <v>publishing</v>
      </c>
      <c r="R1347" s="7" t="str">
        <f t="shared" ref="R1347:R1410" si="129">MID(N1347,FIND("/",N1347)+1,20)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>
        <f t="shared" si="127"/>
        <v>12</v>
      </c>
      <c r="Q1410" s="7" t="str">
        <f t="shared" si="128"/>
        <v>publishing</v>
      </c>
      <c r="R1410" s="7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E1411/D1411</f>
        <v>0</v>
      </c>
      <c r="P1411">
        <f t="shared" ref="P1411:P1474" si="133">IFERROR(E1411/L1411,0)</f>
        <v>0</v>
      </c>
      <c r="Q1411" s="7" t="str">
        <f t="shared" ref="Q1411:Q1474" si="134">LEFT(N1411,FIND("/",N1411)-1)</f>
        <v>publishing</v>
      </c>
      <c r="R1411" s="7" t="str">
        <f t="shared" ref="R1411:R1474" si="135">MID(N1411,FIND("/",N1411)+1,20)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>
        <f t="shared" si="133"/>
        <v>0</v>
      </c>
      <c r="Q1418" s="7" t="str">
        <f t="shared" si="134"/>
        <v>publishing</v>
      </c>
      <c r="R1418" s="7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>
        <f t="shared" si="133"/>
        <v>0</v>
      </c>
      <c r="Q1427" s="7" t="str">
        <f t="shared" si="134"/>
        <v>publishing</v>
      </c>
      <c r="R1427" s="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>
        <f t="shared" si="133"/>
        <v>0</v>
      </c>
      <c r="Q1428" s="7" t="str">
        <f t="shared" si="134"/>
        <v>publishing</v>
      </c>
      <c r="R1428" s="7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>
        <f t="shared" si="133"/>
        <v>0</v>
      </c>
      <c r="Q1431" s="7" t="str">
        <f t="shared" si="134"/>
        <v>publishing</v>
      </c>
      <c r="R1431" s="7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>
        <f t="shared" si="133"/>
        <v>0</v>
      </c>
      <c r="Q1434" s="7" t="str">
        <f t="shared" si="134"/>
        <v>publishing</v>
      </c>
      <c r="R1434" s="7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>
        <f t="shared" si="133"/>
        <v>0</v>
      </c>
      <c r="Q1444" s="7" t="str">
        <f t="shared" si="134"/>
        <v>publishing</v>
      </c>
      <c r="R1444" s="7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>
        <f t="shared" si="133"/>
        <v>0</v>
      </c>
      <c r="Q1445" s="7" t="str">
        <f t="shared" si="134"/>
        <v>publishing</v>
      </c>
      <c r="R1445" s="7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>
        <f t="shared" si="133"/>
        <v>0</v>
      </c>
      <c r="Q1446" s="7" t="str">
        <f t="shared" si="134"/>
        <v>publishing</v>
      </c>
      <c r="R1446" s="7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>
        <f t="shared" si="133"/>
        <v>0</v>
      </c>
      <c r="Q1447" s="7" t="str">
        <f t="shared" si="134"/>
        <v>publishing</v>
      </c>
      <c r="R1447" s="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>
        <f t="shared" si="133"/>
        <v>0</v>
      </c>
      <c r="Q1448" s="7" t="str">
        <f t="shared" si="134"/>
        <v>publishing</v>
      </c>
      <c r="R1448" s="7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>
        <f t="shared" si="133"/>
        <v>0</v>
      </c>
      <c r="Q1450" s="7" t="str">
        <f t="shared" si="134"/>
        <v>publishing</v>
      </c>
      <c r="R1450" s="7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>
        <f t="shared" si="133"/>
        <v>0</v>
      </c>
      <c r="Q1451" s="7" t="str">
        <f t="shared" si="134"/>
        <v>publishing</v>
      </c>
      <c r="R1451" s="7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>
        <f t="shared" si="133"/>
        <v>0</v>
      </c>
      <c r="Q1454" s="7" t="str">
        <f t="shared" si="134"/>
        <v>publishing</v>
      </c>
      <c r="R1454" s="7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>
        <f t="shared" si="133"/>
        <v>0</v>
      </c>
      <c r="Q1455" s="7" t="str">
        <f t="shared" si="134"/>
        <v>publishing</v>
      </c>
      <c r="R1455" s="7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>
        <f t="shared" si="133"/>
        <v>0</v>
      </c>
      <c r="Q1459" s="7" t="str">
        <f t="shared" si="134"/>
        <v>publishing</v>
      </c>
      <c r="R1459" s="7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>
        <f t="shared" si="133"/>
        <v>0</v>
      </c>
      <c r="Q1460" s="7" t="str">
        <f t="shared" si="134"/>
        <v>publishing</v>
      </c>
      <c r="R1460" s="7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>
        <f t="shared" si="133"/>
        <v>0</v>
      </c>
      <c r="Q1461" s="7" t="str">
        <f t="shared" si="134"/>
        <v>publishing</v>
      </c>
      <c r="R1461" s="7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>
        <f t="shared" si="133"/>
        <v>0</v>
      </c>
      <c r="Q1462" s="7" t="str">
        <f t="shared" si="134"/>
        <v>publishing</v>
      </c>
      <c r="R1462" s="7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>
        <f t="shared" si="133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E1475/D1475</f>
        <v>1.20516</v>
      </c>
      <c r="P1475">
        <f t="shared" ref="P1475:P1538" si="139">IFERROR(E1475/L1475,0)</f>
        <v>38.462553191489363</v>
      </c>
      <c r="Q1475" s="7" t="str">
        <f t="shared" ref="Q1475:Q1538" si="140">LEFT(N1475,FIND("/",N1475)-1)</f>
        <v>publishing</v>
      </c>
      <c r="R1475" s="7" t="str">
        <f t="shared" ref="R1475:R1538" si="141">MID(N1475,FIND("/",N1475)+1,20)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>
        <f t="shared" si="139"/>
        <v>0</v>
      </c>
      <c r="Q1486" s="7" t="str">
        <f t="shared" si="140"/>
        <v>publishing</v>
      </c>
      <c r="R1486" s="7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>
        <f t="shared" si="139"/>
        <v>0</v>
      </c>
      <c r="Q1489" s="7" t="str">
        <f t="shared" si="140"/>
        <v>publishing</v>
      </c>
      <c r="R1489" s="7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>
        <f t="shared" si="139"/>
        <v>0</v>
      </c>
      <c r="Q1491" s="7" t="str">
        <f t="shared" si="140"/>
        <v>publishing</v>
      </c>
      <c r="R1491" s="7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>
        <f t="shared" si="139"/>
        <v>0</v>
      </c>
      <c r="Q1495" s="7" t="str">
        <f t="shared" si="140"/>
        <v>publishing</v>
      </c>
      <c r="R1495" s="7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>
        <f t="shared" si="139"/>
        <v>0</v>
      </c>
      <c r="Q1497" s="7" t="str">
        <f t="shared" si="140"/>
        <v>publishing</v>
      </c>
      <c r="R1497" s="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>
        <f t="shared" si="139"/>
        <v>0</v>
      </c>
      <c r="Q1498" s="7" t="str">
        <f t="shared" si="140"/>
        <v>publishing</v>
      </c>
      <c r="R1498" s="7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>
        <f t="shared" si="139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E1539/D1539</f>
        <v>1.7989999999999999</v>
      </c>
      <c r="P1539">
        <f t="shared" ref="P1539:P1602" si="145">IFERROR(E1539/L1539,0)</f>
        <v>96.375</v>
      </c>
      <c r="Q1539" s="7" t="str">
        <f t="shared" ref="Q1539:Q1602" si="146">LEFT(N1539,FIND("/",N1539)-1)</f>
        <v>photography</v>
      </c>
      <c r="R1539" s="7" t="str">
        <f t="shared" ref="R1539:R1602" si="147">MID(N1539,FIND("/",N1539)+1,20)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>
        <f t="shared" si="145"/>
        <v>0</v>
      </c>
      <c r="Q1546" s="7" t="str">
        <f t="shared" si="146"/>
        <v>photography</v>
      </c>
      <c r="R1546" s="7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>
        <f t="shared" si="145"/>
        <v>0</v>
      </c>
      <c r="Q1549" s="7" t="str">
        <f t="shared" si="146"/>
        <v>photography</v>
      </c>
      <c r="R1549" s="7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>
        <f t="shared" si="145"/>
        <v>0</v>
      </c>
      <c r="Q1553" s="7" t="str">
        <f t="shared" si="146"/>
        <v>photography</v>
      </c>
      <c r="R1553" s="7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>
        <f t="shared" si="145"/>
        <v>0</v>
      </c>
      <c r="Q1555" s="7" t="str">
        <f t="shared" si="146"/>
        <v>photography</v>
      </c>
      <c r="R1555" s="7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>
        <f t="shared" si="145"/>
        <v>0</v>
      </c>
      <c r="Q1556" s="7" t="str">
        <f t="shared" si="146"/>
        <v>photography</v>
      </c>
      <c r="R1556" s="7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>
        <f t="shared" si="145"/>
        <v>0</v>
      </c>
      <c r="Q1557" s="7" t="str">
        <f t="shared" si="146"/>
        <v>photography</v>
      </c>
      <c r="R1557" s="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>
        <f t="shared" si="145"/>
        <v>0</v>
      </c>
      <c r="Q1564" s="7" t="str">
        <f t="shared" si="146"/>
        <v>publishing</v>
      </c>
      <c r="R1564" s="7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>
        <f t="shared" si="145"/>
        <v>0</v>
      </c>
      <c r="Q1571" s="7" t="str">
        <f t="shared" si="146"/>
        <v>publishing</v>
      </c>
      <c r="R1571" s="7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>
        <f t="shared" si="145"/>
        <v>0</v>
      </c>
      <c r="Q1582" s="7" t="str">
        <f t="shared" si="146"/>
        <v>publishing</v>
      </c>
      <c r="R1582" s="7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>
        <f t="shared" si="145"/>
        <v>0</v>
      </c>
      <c r="Q1586" s="7" t="str">
        <f t="shared" si="146"/>
        <v>photography</v>
      </c>
      <c r="R1586" s="7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>
        <f t="shared" si="145"/>
        <v>0</v>
      </c>
      <c r="Q1588" s="7" t="str">
        <f t="shared" si="146"/>
        <v>photography</v>
      </c>
      <c r="R1588" s="7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>
        <f t="shared" si="145"/>
        <v>0</v>
      </c>
      <c r="Q1590" s="7" t="str">
        <f t="shared" si="146"/>
        <v>photography</v>
      </c>
      <c r="R1590" s="7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>
        <f t="shared" si="145"/>
        <v>0</v>
      </c>
      <c r="Q1591" s="7" t="str">
        <f t="shared" si="146"/>
        <v>photography</v>
      </c>
      <c r="R1591" s="7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>
        <f t="shared" si="145"/>
        <v>0</v>
      </c>
      <c r="Q1594" s="7" t="str">
        <f t="shared" si="146"/>
        <v>photography</v>
      </c>
      <c r="R1594" s="7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>
        <f t="shared" si="145"/>
        <v>0</v>
      </c>
      <c r="Q1599" s="7" t="str">
        <f t="shared" si="146"/>
        <v>photography</v>
      </c>
      <c r="R1599" s="7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>
        <f t="shared" si="145"/>
        <v>0</v>
      </c>
      <c r="Q1601" s="7" t="str">
        <f t="shared" si="146"/>
        <v>photography</v>
      </c>
      <c r="R1601" s="7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>
        <f t="shared" si="145"/>
        <v>40.777777777777779</v>
      </c>
      <c r="Q1602" s="7" t="str">
        <f t="shared" si="146"/>
        <v>photography</v>
      </c>
      <c r="R1602" s="7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E1603/D1603</f>
        <v>1.082492</v>
      </c>
      <c r="P1603">
        <f t="shared" ref="P1603:P1666" si="151">IFERROR(E1603/L1603,0)</f>
        <v>48.325535714285714</v>
      </c>
      <c r="Q1603" s="7" t="str">
        <f t="shared" ref="Q1603:Q1666" si="152">LEFT(N1603,FIND("/",N1603)-1)</f>
        <v>music</v>
      </c>
      <c r="R1603" s="7" t="str">
        <f t="shared" ref="R1603:R1666" si="153">MID(N1603,FIND("/",N1603)+1,20)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>
        <f t="shared" si="151"/>
        <v>34.384494382022467</v>
      </c>
      <c r="Q1666" s="7" t="str">
        <f t="shared" si="152"/>
        <v>music</v>
      </c>
      <c r="R1666" s="7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E1667/D1667</f>
        <v>1.1945714285714286</v>
      </c>
      <c r="P1667">
        <f t="shared" ref="P1667:P1730" si="157">IFERROR(E1667/L1667,0)</f>
        <v>44.956989247311824</v>
      </c>
      <c r="Q1667" s="7" t="str">
        <f t="shared" ref="Q1667:Q1730" si="158">LEFT(N1667,FIND("/",N1667)-1)</f>
        <v>music</v>
      </c>
      <c r="R1667" s="7" t="str">
        <f t="shared" ref="R1667:R1730" si="159">MID(N1667,FIND("/",N1667)+1,20)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>
        <f t="shared" si="157"/>
        <v>0</v>
      </c>
      <c r="Q1684" s="7" t="str">
        <f t="shared" si="158"/>
        <v>music</v>
      </c>
      <c r="R1684" s="7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>
        <f t="shared" si="157"/>
        <v>0</v>
      </c>
      <c r="Q1698" s="7" t="str">
        <f t="shared" si="158"/>
        <v>music</v>
      </c>
      <c r="R1698" s="7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>
        <f t="shared" si="157"/>
        <v>0</v>
      </c>
      <c r="Q1700" s="7" t="str">
        <f t="shared" si="158"/>
        <v>music</v>
      </c>
      <c r="R1700" s="7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>
        <f t="shared" si="157"/>
        <v>0</v>
      </c>
      <c r="Q1707" s="7" t="str">
        <f t="shared" si="158"/>
        <v>music</v>
      </c>
      <c r="R1707" s="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>
        <f t="shared" si="157"/>
        <v>0</v>
      </c>
      <c r="Q1708" s="7" t="str">
        <f t="shared" si="158"/>
        <v>music</v>
      </c>
      <c r="R1708" s="7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>
        <f t="shared" si="157"/>
        <v>0</v>
      </c>
      <c r="Q1710" s="7" t="str">
        <f t="shared" si="158"/>
        <v>music</v>
      </c>
      <c r="R1710" s="7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>
        <f t="shared" si="157"/>
        <v>0</v>
      </c>
      <c r="Q1714" s="7" t="str">
        <f t="shared" si="158"/>
        <v>music</v>
      </c>
      <c r="R1714" s="7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>
        <f t="shared" si="157"/>
        <v>0</v>
      </c>
      <c r="Q1723" s="7" t="str">
        <f t="shared" si="158"/>
        <v>music</v>
      </c>
      <c r="R1723" s="7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>
        <f t="shared" si="157"/>
        <v>122.14285714285714</v>
      </c>
      <c r="Q1730" s="7" t="str">
        <f t="shared" si="158"/>
        <v>music</v>
      </c>
      <c r="R1730" s="7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E1731/D1731</f>
        <v>0</v>
      </c>
      <c r="P1731">
        <f t="shared" ref="P1731:P1794" si="163">IFERROR(E1731/L1731,0)</f>
        <v>0</v>
      </c>
      <c r="Q1731" s="7" t="str">
        <f t="shared" ref="Q1731:Q1794" si="164">LEFT(N1731,FIND("/",N1731)-1)</f>
        <v>music</v>
      </c>
      <c r="R1731" s="7" t="str">
        <f t="shared" ref="R1731:R1794" si="165">MID(N1731,FIND("/",N1731)+1,20)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>
        <f t="shared" si="163"/>
        <v>0</v>
      </c>
      <c r="Q1732" s="7" t="str">
        <f t="shared" si="164"/>
        <v>music</v>
      </c>
      <c r="R1732" s="7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>
        <f t="shared" si="163"/>
        <v>0</v>
      </c>
      <c r="Q1733" s="7" t="str">
        <f t="shared" si="164"/>
        <v>music</v>
      </c>
      <c r="R1733" s="7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>
        <f t="shared" si="163"/>
        <v>0</v>
      </c>
      <c r="Q1734" s="7" t="str">
        <f t="shared" si="164"/>
        <v>music</v>
      </c>
      <c r="R1734" s="7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>
        <f t="shared" si="163"/>
        <v>0</v>
      </c>
      <c r="Q1735" s="7" t="str">
        <f t="shared" si="164"/>
        <v>music</v>
      </c>
      <c r="R1735" s="7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>
        <f t="shared" si="163"/>
        <v>0</v>
      </c>
      <c r="Q1742" s="7" t="str">
        <f t="shared" si="164"/>
        <v>music</v>
      </c>
      <c r="R1742" s="7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>
        <f t="shared" si="163"/>
        <v>0</v>
      </c>
      <c r="Q1768" s="7" t="str">
        <f t="shared" si="164"/>
        <v>photography</v>
      </c>
      <c r="R1768" s="7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>
        <f t="shared" si="163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E1795/D1795</f>
        <v>1.3333333333333334E-2</v>
      </c>
      <c r="P1795">
        <f t="shared" ref="P1795:P1858" si="169">IFERROR(E1795/L1795,0)</f>
        <v>20</v>
      </c>
      <c r="Q1795" s="7" t="str">
        <f t="shared" ref="Q1795:Q1858" si="170">LEFT(N1795,FIND("/",N1795)-1)</f>
        <v>photography</v>
      </c>
      <c r="R1795" s="7" t="str">
        <f t="shared" ref="R1795:R1858" si="171">MID(N1795,FIND("/",N1795)+1,20)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>
        <f t="shared" si="169"/>
        <v>0</v>
      </c>
      <c r="Q1815" s="7" t="str">
        <f t="shared" si="170"/>
        <v>photography</v>
      </c>
      <c r="R1815" s="7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>
        <f t="shared" si="169"/>
        <v>0</v>
      </c>
      <c r="Q1817" s="7" t="str">
        <f t="shared" si="170"/>
        <v>photography</v>
      </c>
      <c r="R1817" s="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>
        <f t="shared" si="169"/>
        <v>0</v>
      </c>
      <c r="Q1820" s="7" t="str">
        <f t="shared" si="170"/>
        <v>photography</v>
      </c>
      <c r="R1820" s="7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>
        <f t="shared" si="169"/>
        <v>53.289473684210527</v>
      </c>
      <c r="Q1858" s="7" t="str">
        <f t="shared" si="170"/>
        <v>music</v>
      </c>
      <c r="R1858" s="7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E1859/D1859</f>
        <v>1</v>
      </c>
      <c r="P1859">
        <f t="shared" ref="P1859:P1922" si="175">IFERROR(E1859/L1859,0)</f>
        <v>136.36363636363637</v>
      </c>
      <c r="Q1859" s="7" t="str">
        <f t="shared" ref="Q1859:Q1922" si="176">LEFT(N1859,FIND("/",N1859)-1)</f>
        <v>music</v>
      </c>
      <c r="R1859" s="7" t="str">
        <f t="shared" ref="R1859:R1922" si="177">MID(N1859,FIND("/",N1859)+1,20)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>
        <f t="shared" si="175"/>
        <v>0</v>
      </c>
      <c r="Q1863" s="7" t="str">
        <f t="shared" si="176"/>
        <v>games</v>
      </c>
      <c r="R1863" s="7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>
        <f t="shared" si="175"/>
        <v>0</v>
      </c>
      <c r="Q1871" s="7" t="str">
        <f t="shared" si="176"/>
        <v>games</v>
      </c>
      <c r="R1871" s="7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>
        <f t="shared" si="175"/>
        <v>0</v>
      </c>
      <c r="Q1878" s="7" t="str">
        <f t="shared" si="176"/>
        <v>games</v>
      </c>
      <c r="R1878" s="7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>
        <f t="shared" si="175"/>
        <v>0</v>
      </c>
      <c r="Q1879" s="7" t="str">
        <f t="shared" si="176"/>
        <v>games</v>
      </c>
      <c r="R1879" s="7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>
        <f t="shared" si="175"/>
        <v>0</v>
      </c>
      <c r="Q1880" s="7" t="str">
        <f t="shared" si="176"/>
        <v>games</v>
      </c>
      <c r="R1880" s="7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>
        <f t="shared" si="175"/>
        <v>40.980952380952381</v>
      </c>
      <c r="Q1922" s="7" t="str">
        <f t="shared" si="176"/>
        <v>technology</v>
      </c>
      <c r="R1922" s="7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E1923/D1923</f>
        <v>1.3680000000000001</v>
      </c>
      <c r="P1923">
        <f t="shared" ref="P1923:P1986" si="181">IFERROR(E1923/L1923,0)</f>
        <v>54</v>
      </c>
      <c r="Q1923" s="7" t="str">
        <f t="shared" ref="Q1923:Q1986" si="182">LEFT(N1923,FIND("/",N1923)-1)</f>
        <v>music</v>
      </c>
      <c r="R1923" s="7" t="str">
        <f t="shared" ref="R1923:R1986" si="183">MID(N1923,FIND("/",N1923)+1,20)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>
        <f t="shared" si="181"/>
        <v>0</v>
      </c>
      <c r="Q1984" s="7" t="str">
        <f t="shared" si="182"/>
        <v>photography</v>
      </c>
      <c r="R1984" s="7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>
        <f t="shared" si="181"/>
        <v>453.14285714285717</v>
      </c>
      <c r="Q1986" s="7" t="str">
        <f t="shared" si="182"/>
        <v>photography</v>
      </c>
      <c r="R1986" s="7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E1987/D1987</f>
        <v>3.1875000000000001E-2</v>
      </c>
      <c r="P1987">
        <f t="shared" ref="P1987:P2050" si="187">IFERROR(E1987/L1987,0)</f>
        <v>12.75</v>
      </c>
      <c r="Q1987" s="7" t="str">
        <f t="shared" ref="Q1987:Q2050" si="188">LEFT(N1987,FIND("/",N1987)-1)</f>
        <v>photography</v>
      </c>
      <c r="R1987" s="7" t="str">
        <f t="shared" ref="R1987:R2050" si="189">MID(N1987,FIND("/",N1987)+1,20)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>
        <f t="shared" si="187"/>
        <v>0</v>
      </c>
      <c r="Q1995" s="7" t="str">
        <f t="shared" si="188"/>
        <v>photography</v>
      </c>
      <c r="R1995" s="7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>
        <f t="shared" si="187"/>
        <v>0</v>
      </c>
      <c r="Q1996" s="7" t="str">
        <f t="shared" si="188"/>
        <v>photography</v>
      </c>
      <c r="R1996" s="7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>
        <f t="shared" si="187"/>
        <v>0</v>
      </c>
      <c r="Q1998" s="7" t="str">
        <f t="shared" si="188"/>
        <v>photography</v>
      </c>
      <c r="R1998" s="7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>
        <f t="shared" si="187"/>
        <v>0</v>
      </c>
      <c r="Q1999" s="7" t="str">
        <f t="shared" si="188"/>
        <v>photography</v>
      </c>
      <c r="R1999" s="7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>
        <f t="shared" si="187"/>
        <v>91.82989803350327</v>
      </c>
      <c r="Q2050" s="7" t="str">
        <f t="shared" si="188"/>
        <v>technology</v>
      </c>
      <c r="R2050" s="7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E2051/D2051</f>
        <v>1.2019070000000001</v>
      </c>
      <c r="P2051">
        <f t="shared" ref="P2051:P2114" si="193">IFERROR(E2051/L2051,0)</f>
        <v>80.991037735849048</v>
      </c>
      <c r="Q2051" s="7" t="str">
        <f t="shared" ref="Q2051:Q2114" si="194">LEFT(N2051,FIND("/",N2051)-1)</f>
        <v>technology</v>
      </c>
      <c r="R2051" s="7" t="str">
        <f t="shared" ref="R2051:R2114" si="195">MID(N2051,FIND("/",N2051)+1,20)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>
        <f t="shared" si="193"/>
        <v>27.272727272727273</v>
      </c>
      <c r="Q2114" s="7" t="str">
        <f t="shared" si="194"/>
        <v>music</v>
      </c>
      <c r="R2114" s="7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E2115/D2115</f>
        <v>1.0485714285714285</v>
      </c>
      <c r="P2115">
        <f t="shared" ref="P2115:P2178" si="199">IFERROR(E2115/L2115,0)</f>
        <v>68.598130841121488</v>
      </c>
      <c r="Q2115" s="7" t="str">
        <f t="shared" ref="Q2115:Q2178" si="200">LEFT(N2115,FIND("/",N2115)-1)</f>
        <v>music</v>
      </c>
      <c r="R2115" s="7" t="str">
        <f t="shared" ref="R2115:R2178" si="201">MID(N2115,FIND("/",N2115)+1,20)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>
        <f t="shared" si="199"/>
        <v>0</v>
      </c>
      <c r="Q2143" s="7" t="str">
        <f t="shared" si="200"/>
        <v>games</v>
      </c>
      <c r="R2143" s="7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>
        <f t="shared" si="199"/>
        <v>0</v>
      </c>
      <c r="Q2151" s="7" t="str">
        <f t="shared" si="200"/>
        <v>games</v>
      </c>
      <c r="R2151" s="7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>
        <f t="shared" si="199"/>
        <v>88.74647887323944</v>
      </c>
      <c r="Q2178" s="7" t="str">
        <f t="shared" si="200"/>
        <v>music</v>
      </c>
      <c r="R2178" s="7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E2179/D2179</f>
        <v>1.0012000000000001</v>
      </c>
      <c r="P2179">
        <f t="shared" ref="P2179:P2242" si="205">IFERROR(E2179/L2179,0)</f>
        <v>65.868421052631575</v>
      </c>
      <c r="Q2179" s="7" t="str">
        <f t="shared" ref="Q2179:Q2242" si="206">LEFT(N2179,FIND("/",N2179)-1)</f>
        <v>music</v>
      </c>
      <c r="R2179" s="7" t="str">
        <f t="shared" ref="R2179:R2242" si="207">MID(N2179,FIND("/",N2179)+1,20)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>
        <f t="shared" si="205"/>
        <v>140.97916666666666</v>
      </c>
      <c r="Q2242" s="7" t="str">
        <f t="shared" si="206"/>
        <v>games</v>
      </c>
      <c r="R2242" s="7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E2243/D2243</f>
        <v>8.0640000000000001</v>
      </c>
      <c r="P2243">
        <f t="shared" ref="P2243:P2306" si="211">IFERROR(E2243/L2243,0)</f>
        <v>49.472392638036808</v>
      </c>
      <c r="Q2243" s="7" t="str">
        <f t="shared" ref="Q2243:Q2306" si="212">LEFT(N2243,FIND("/",N2243)-1)</f>
        <v>games</v>
      </c>
      <c r="R2243" s="7" t="str">
        <f t="shared" ref="R2243:R2306" si="213">MID(N2243,FIND("/",N2243)+1,20)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>
        <f t="shared" si="211"/>
        <v>53.469203539823013</v>
      </c>
      <c r="Q2306" s="7" t="str">
        <f t="shared" si="212"/>
        <v>music</v>
      </c>
      <c r="R2306" s="7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E2307/D2307</f>
        <v>1.0122777777777778</v>
      </c>
      <c r="P2307">
        <f t="shared" ref="P2307:P2370" si="217">IFERROR(E2307/L2307,0)</f>
        <v>109.10778443113773</v>
      </c>
      <c r="Q2307" s="7" t="str">
        <f t="shared" ref="Q2307:Q2370" si="218">LEFT(N2307,FIND("/",N2307)-1)</f>
        <v>music</v>
      </c>
      <c r="R2307" s="7" t="str">
        <f t="shared" ref="R2307:R2370" si="219">MID(N2307,FIND("/",N2307)+1,20)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>
        <f t="shared" si="217"/>
        <v>0</v>
      </c>
      <c r="Q2343" s="7" t="str">
        <f t="shared" si="218"/>
        <v>technology</v>
      </c>
      <c r="R2343" s="7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>
        <f t="shared" si="217"/>
        <v>0</v>
      </c>
      <c r="Q2344" s="7" t="str">
        <f t="shared" si="218"/>
        <v>technology</v>
      </c>
      <c r="R2344" s="7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>
        <f t="shared" si="217"/>
        <v>0</v>
      </c>
      <c r="Q2347" s="7" t="str">
        <f t="shared" si="218"/>
        <v>technology</v>
      </c>
      <c r="R2347" s="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>
        <f t="shared" si="217"/>
        <v>0</v>
      </c>
      <c r="Q2351" s="7" t="str">
        <f t="shared" si="218"/>
        <v>technology</v>
      </c>
      <c r="R2351" s="7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>
        <f t="shared" si="217"/>
        <v>0</v>
      </c>
      <c r="Q2352" s="7" t="str">
        <f t="shared" si="218"/>
        <v>technology</v>
      </c>
      <c r="R2352" s="7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>
        <f t="shared" si="217"/>
        <v>0</v>
      </c>
      <c r="Q2354" s="7" t="str">
        <f t="shared" si="218"/>
        <v>technology</v>
      </c>
      <c r="R2354" s="7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>
        <f t="shared" si="217"/>
        <v>0</v>
      </c>
      <c r="Q2355" s="7" t="str">
        <f t="shared" si="218"/>
        <v>technology</v>
      </c>
      <c r="R2355" s="7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>
        <f t="shared" si="217"/>
        <v>0</v>
      </c>
      <c r="Q2358" s="7" t="str">
        <f t="shared" si="218"/>
        <v>technology</v>
      </c>
      <c r="R2358" s="7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>
        <f t="shared" si="217"/>
        <v>0</v>
      </c>
      <c r="Q2359" s="7" t="str">
        <f t="shared" si="218"/>
        <v>technology</v>
      </c>
      <c r="R2359" s="7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>
        <f t="shared" si="217"/>
        <v>0</v>
      </c>
      <c r="Q2360" s="7" t="str">
        <f t="shared" si="218"/>
        <v>technology</v>
      </c>
      <c r="R2360" s="7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>
        <f t="shared" si="217"/>
        <v>0</v>
      </c>
      <c r="Q2363" s="7" t="str">
        <f t="shared" si="218"/>
        <v>technology</v>
      </c>
      <c r="R2363" s="7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>
        <f t="shared" si="217"/>
        <v>0</v>
      </c>
      <c r="Q2365" s="7" t="str">
        <f t="shared" si="218"/>
        <v>technology</v>
      </c>
      <c r="R2365" s="7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>
        <f t="shared" si="217"/>
        <v>0</v>
      </c>
      <c r="Q2366" s="7" t="str">
        <f t="shared" si="218"/>
        <v>technology</v>
      </c>
      <c r="R2366" s="7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>
        <f t="shared" si="217"/>
        <v>0</v>
      </c>
      <c r="Q2367" s="7" t="str">
        <f t="shared" si="218"/>
        <v>technology</v>
      </c>
      <c r="R2367" s="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>
        <f t="shared" si="217"/>
        <v>50</v>
      </c>
      <c r="Q2370" s="7" t="str">
        <f t="shared" si="218"/>
        <v>technology</v>
      </c>
      <c r="R2370" s="7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E2371/D2371</f>
        <v>0</v>
      </c>
      <c r="P2371">
        <f t="shared" ref="P2371:P2434" si="223">IFERROR(E2371/L2371,0)</f>
        <v>0</v>
      </c>
      <c r="Q2371" s="7" t="str">
        <f t="shared" ref="Q2371:Q2434" si="224">LEFT(N2371,FIND("/",N2371)-1)</f>
        <v>technology</v>
      </c>
      <c r="R2371" s="7" t="str">
        <f t="shared" ref="R2371:R2434" si="225">MID(N2371,FIND("/",N2371)+1,20)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>
        <f t="shared" si="223"/>
        <v>0</v>
      </c>
      <c r="Q2373" s="7" t="str">
        <f t="shared" si="224"/>
        <v>technology</v>
      </c>
      <c r="R2373" s="7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>
        <f t="shared" si="223"/>
        <v>0</v>
      </c>
      <c r="Q2377" s="7" t="str">
        <f t="shared" si="224"/>
        <v>technology</v>
      </c>
      <c r="R2377" s="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>
        <f t="shared" si="223"/>
        <v>0</v>
      </c>
      <c r="Q2379" s="7" t="str">
        <f t="shared" si="224"/>
        <v>technology</v>
      </c>
      <c r="R2379" s="7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>
        <f t="shared" si="223"/>
        <v>0</v>
      </c>
      <c r="Q2380" s="7" t="str">
        <f t="shared" si="224"/>
        <v>technology</v>
      </c>
      <c r="R2380" s="7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>
        <f t="shared" si="223"/>
        <v>0</v>
      </c>
      <c r="Q2381" s="7" t="str">
        <f t="shared" si="224"/>
        <v>technology</v>
      </c>
      <c r="R2381" s="7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>
        <f t="shared" si="223"/>
        <v>0</v>
      </c>
      <c r="Q2388" s="7" t="str">
        <f t="shared" si="224"/>
        <v>technology</v>
      </c>
      <c r="R2388" s="7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>
        <f t="shared" si="223"/>
        <v>0</v>
      </c>
      <c r="Q2392" s="7" t="str">
        <f t="shared" si="224"/>
        <v>technology</v>
      </c>
      <c r="R2392" s="7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>
        <f t="shared" si="223"/>
        <v>0</v>
      </c>
      <c r="Q2394" s="7" t="str">
        <f t="shared" si="224"/>
        <v>technology</v>
      </c>
      <c r="R2394" s="7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>
        <f t="shared" si="223"/>
        <v>0</v>
      </c>
      <c r="Q2397" s="7" t="str">
        <f t="shared" si="224"/>
        <v>technology</v>
      </c>
      <c r="R2397" s="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>
        <f t="shared" si="223"/>
        <v>0</v>
      </c>
      <c r="Q2399" s="7" t="str">
        <f t="shared" si="224"/>
        <v>technology</v>
      </c>
      <c r="R2399" s="7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>
        <f t="shared" si="223"/>
        <v>0</v>
      </c>
      <c r="Q2400" s="7" t="str">
        <f t="shared" si="224"/>
        <v>technology</v>
      </c>
      <c r="R2400" s="7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>
        <f t="shared" si="223"/>
        <v>0</v>
      </c>
      <c r="Q2401" s="7" t="str">
        <f t="shared" si="224"/>
        <v>technology</v>
      </c>
      <c r="R2401" s="7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>
        <f t="shared" si="223"/>
        <v>0</v>
      </c>
      <c r="Q2402" s="7" t="str">
        <f t="shared" si="224"/>
        <v>technology</v>
      </c>
      <c r="R2402" s="7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>
        <f t="shared" si="223"/>
        <v>0</v>
      </c>
      <c r="Q2406" s="7" t="str">
        <f t="shared" si="224"/>
        <v>food</v>
      </c>
      <c r="R2406" s="7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>
        <f t="shared" si="223"/>
        <v>0</v>
      </c>
      <c r="Q2412" s="7" t="str">
        <f t="shared" si="224"/>
        <v>food</v>
      </c>
      <c r="R2412" s="7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>
        <f t="shared" si="223"/>
        <v>0</v>
      </c>
      <c r="Q2414" s="7" t="str">
        <f t="shared" si="224"/>
        <v>food</v>
      </c>
      <c r="R2414" s="7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>
        <f t="shared" si="223"/>
        <v>0</v>
      </c>
      <c r="Q2419" s="7" t="str">
        <f t="shared" si="224"/>
        <v>food</v>
      </c>
      <c r="R2419" s="7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>
        <f t="shared" si="223"/>
        <v>0</v>
      </c>
      <c r="Q2421" s="7" t="str">
        <f t="shared" si="224"/>
        <v>food</v>
      </c>
      <c r="R2421" s="7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>
        <f t="shared" si="223"/>
        <v>0</v>
      </c>
      <c r="Q2428" s="7" t="str">
        <f t="shared" si="224"/>
        <v>food</v>
      </c>
      <c r="R2428" s="7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>
        <f t="shared" si="223"/>
        <v>1</v>
      </c>
      <c r="Q2434" s="7" t="str">
        <f t="shared" si="224"/>
        <v>food</v>
      </c>
      <c r="R2434" s="7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E2435/D2435</f>
        <v>0</v>
      </c>
      <c r="P2435">
        <f t="shared" ref="P2435:P2498" si="229">IFERROR(E2435/L2435,0)</f>
        <v>0</v>
      </c>
      <c r="Q2435" s="7" t="str">
        <f t="shared" ref="Q2435:Q2498" si="230">LEFT(N2435,FIND("/",N2435)-1)</f>
        <v>food</v>
      </c>
      <c r="R2435" s="7" t="str">
        <f t="shared" ref="R2435:R2498" si="231">MID(N2435,FIND("/",N2435)+1,20)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>
        <f t="shared" si="229"/>
        <v>0</v>
      </c>
      <c r="Q2439" s="7" t="str">
        <f t="shared" si="230"/>
        <v>food</v>
      </c>
      <c r="R2439" s="7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>
        <f t="shared" si="229"/>
        <v>0</v>
      </c>
      <c r="Q2441" s="7" t="str">
        <f t="shared" si="230"/>
        <v>food</v>
      </c>
      <c r="R2441" s="7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>
        <f t="shared" si="229"/>
        <v>600</v>
      </c>
      <c r="Q2498" s="7" t="str">
        <f t="shared" si="230"/>
        <v>music</v>
      </c>
      <c r="R2498" s="7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E2499/D2499</f>
        <v>1.127715</v>
      </c>
      <c r="P2499">
        <f t="shared" ref="P2499:P2562" si="235">IFERROR(E2499/L2499,0)</f>
        <v>80.551071428571419</v>
      </c>
      <c r="Q2499" s="7" t="str">
        <f t="shared" ref="Q2499:Q2562" si="236">LEFT(N2499,FIND("/",N2499)-1)</f>
        <v>music</v>
      </c>
      <c r="R2499" s="7" t="str">
        <f t="shared" ref="R2499:R2562" si="237">MID(N2499,FIND("/",N2499)+1,20)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>
        <f t="shared" si="235"/>
        <v>0</v>
      </c>
      <c r="Q2505" s="7" t="str">
        <f t="shared" si="236"/>
        <v>food</v>
      </c>
      <c r="R2505" s="7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>
        <f t="shared" si="235"/>
        <v>0</v>
      </c>
      <c r="Q2506" s="7" t="str">
        <f t="shared" si="236"/>
        <v>food</v>
      </c>
      <c r="R2506" s="7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>
        <f t="shared" si="235"/>
        <v>0</v>
      </c>
      <c r="Q2507" s="7" t="str">
        <f t="shared" si="236"/>
        <v>food</v>
      </c>
      <c r="R2507" s="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>
        <f t="shared" si="235"/>
        <v>0</v>
      </c>
      <c r="Q2509" s="7" t="str">
        <f t="shared" si="236"/>
        <v>food</v>
      </c>
      <c r="R2509" s="7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>
        <f t="shared" si="235"/>
        <v>0</v>
      </c>
      <c r="Q2510" s="7" t="str">
        <f t="shared" si="236"/>
        <v>food</v>
      </c>
      <c r="R2510" s="7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>
        <f t="shared" si="235"/>
        <v>0</v>
      </c>
      <c r="Q2513" s="7" t="str">
        <f t="shared" si="236"/>
        <v>food</v>
      </c>
      <c r="R2513" s="7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>
        <f t="shared" si="235"/>
        <v>0</v>
      </c>
      <c r="Q2514" s="7" t="str">
        <f t="shared" si="236"/>
        <v>food</v>
      </c>
      <c r="R2514" s="7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>
        <f t="shared" si="235"/>
        <v>0</v>
      </c>
      <c r="Q2515" s="7" t="str">
        <f t="shared" si="236"/>
        <v>food</v>
      </c>
      <c r="R2515" s="7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>
        <f t="shared" si="235"/>
        <v>0</v>
      </c>
      <c r="Q2518" s="7" t="str">
        <f t="shared" si="236"/>
        <v>food</v>
      </c>
      <c r="R2518" s="7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>
        <f t="shared" si="235"/>
        <v>0</v>
      </c>
      <c r="Q2520" s="7" t="str">
        <f t="shared" si="236"/>
        <v>food</v>
      </c>
      <c r="R2520" s="7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>
        <f t="shared" si="235"/>
        <v>0</v>
      </c>
      <c r="Q2522" s="7" t="str">
        <f t="shared" si="236"/>
        <v>food</v>
      </c>
      <c r="R2522" s="7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>
        <f t="shared" si="235"/>
        <v>143</v>
      </c>
      <c r="Q2562" s="7" t="str">
        <f t="shared" si="236"/>
        <v>music</v>
      </c>
      <c r="R2562" s="7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E2563/D2563</f>
        <v>0</v>
      </c>
      <c r="P2563">
        <f t="shared" ref="P2563:P2626" si="241">IFERROR(E2563/L2563,0)</f>
        <v>0</v>
      </c>
      <c r="Q2563" s="7" t="str">
        <f t="shared" ref="Q2563:Q2626" si="242">LEFT(N2563,FIND("/",N2563)-1)</f>
        <v>food</v>
      </c>
      <c r="R2563" s="7" t="str">
        <f t="shared" ref="R2563:R2626" si="243">MID(N2563,FIND("/",N2563)+1,20)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>
        <f t="shared" si="241"/>
        <v>0</v>
      </c>
      <c r="Q2565" s="7" t="str">
        <f t="shared" si="242"/>
        <v>food</v>
      </c>
      <c r="R2565" s="7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>
        <f t="shared" si="241"/>
        <v>0</v>
      </c>
      <c r="Q2566" s="7" t="str">
        <f t="shared" si="242"/>
        <v>food</v>
      </c>
      <c r="R2566" s="7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>
        <f t="shared" si="241"/>
        <v>0</v>
      </c>
      <c r="Q2568" s="7" t="str">
        <f t="shared" si="242"/>
        <v>food</v>
      </c>
      <c r="R2568" s="7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>
        <f t="shared" si="241"/>
        <v>0</v>
      </c>
      <c r="Q2574" s="7" t="str">
        <f t="shared" si="242"/>
        <v>food</v>
      </c>
      <c r="R2574" s="7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>
        <f t="shared" si="241"/>
        <v>0</v>
      </c>
      <c r="Q2575" s="7" t="str">
        <f t="shared" si="242"/>
        <v>food</v>
      </c>
      <c r="R2575" s="7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>
        <f t="shared" si="241"/>
        <v>0</v>
      </c>
      <c r="Q2576" s="7" t="str">
        <f t="shared" si="242"/>
        <v>food</v>
      </c>
      <c r="R2576" s="7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>
        <f t="shared" si="241"/>
        <v>0</v>
      </c>
      <c r="Q2577" s="7" t="str">
        <f t="shared" si="242"/>
        <v>food</v>
      </c>
      <c r="R2577" s="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>
        <f t="shared" si="241"/>
        <v>0</v>
      </c>
      <c r="Q2578" s="7" t="str">
        <f t="shared" si="242"/>
        <v>food</v>
      </c>
      <c r="R2578" s="7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>
        <f t="shared" si="241"/>
        <v>0</v>
      </c>
      <c r="Q2579" s="7" t="str">
        <f t="shared" si="242"/>
        <v>food</v>
      </c>
      <c r="R2579" s="7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>
        <f t="shared" si="241"/>
        <v>0</v>
      </c>
      <c r="Q2580" s="7" t="str">
        <f t="shared" si="242"/>
        <v>food</v>
      </c>
      <c r="R2580" s="7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>
        <f t="shared" si="241"/>
        <v>0</v>
      </c>
      <c r="Q2586" s="7" t="str">
        <f t="shared" si="242"/>
        <v>food</v>
      </c>
      <c r="R2586" s="7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>
        <f t="shared" si="241"/>
        <v>0</v>
      </c>
      <c r="Q2592" s="7" t="str">
        <f t="shared" si="242"/>
        <v>food</v>
      </c>
      <c r="R2592" s="7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>
        <f t="shared" si="241"/>
        <v>0</v>
      </c>
      <c r="Q2595" s="7" t="str">
        <f t="shared" si="242"/>
        <v>food</v>
      </c>
      <c r="R2595" s="7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>
        <f t="shared" si="241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E2627/D2627</f>
        <v>9.56</v>
      </c>
      <c r="P2627">
        <f t="shared" ref="P2627:P2690" si="247">IFERROR(E2627/L2627,0)</f>
        <v>27.576923076923077</v>
      </c>
      <c r="Q2627" s="7" t="str">
        <f t="shared" ref="Q2627:Q2690" si="248">LEFT(N2627,FIND("/",N2627)-1)</f>
        <v>technology</v>
      </c>
      <c r="R2627" s="7" t="str">
        <f t="shared" ref="R2627:R2690" si="249">MID(N2627,FIND("/",N2627)+1,20)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>
        <f t="shared" si="247"/>
        <v>0</v>
      </c>
      <c r="Q2644" s="7" t="str">
        <f t="shared" si="248"/>
        <v>technology</v>
      </c>
      <c r="R2644" s="7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>
        <f t="shared" si="247"/>
        <v>0</v>
      </c>
      <c r="Q2688" s="7" t="str">
        <f t="shared" si="248"/>
        <v>food</v>
      </c>
      <c r="R2688" s="7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>
        <f t="shared" si="247"/>
        <v>0</v>
      </c>
      <c r="Q2689" s="7" t="str">
        <f t="shared" si="248"/>
        <v>food</v>
      </c>
      <c r="R2689" s="7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>
        <f t="shared" si="247"/>
        <v>5.2857142857142856</v>
      </c>
      <c r="Q2690" s="7" t="str">
        <f t="shared" si="248"/>
        <v>food</v>
      </c>
      <c r="R2690" s="7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E2691/D2691</f>
        <v>2.8571428571428571E-5</v>
      </c>
      <c r="P2691">
        <f t="shared" ref="P2691:P2754" si="253">IFERROR(E2691/L2691,0)</f>
        <v>1</v>
      </c>
      <c r="Q2691" s="7" t="str">
        <f t="shared" ref="Q2691:Q2754" si="254">LEFT(N2691,FIND("/",N2691)-1)</f>
        <v>food</v>
      </c>
      <c r="R2691" s="7" t="str">
        <f t="shared" ref="R2691:R2754" si="255">MID(N2691,FIND("/",N2691)+1,20)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>
        <f t="shared" si="253"/>
        <v>0</v>
      </c>
      <c r="Q2701" s="7" t="str">
        <f t="shared" si="254"/>
        <v>food</v>
      </c>
      <c r="R2701" s="7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>
        <f t="shared" si="253"/>
        <v>0</v>
      </c>
      <c r="Q2745" s="7" t="str">
        <f t="shared" si="254"/>
        <v>publishing</v>
      </c>
      <c r="R2745" s="7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>
        <f t="shared" si="253"/>
        <v>0</v>
      </c>
      <c r="Q2752" s="7" t="str">
        <f t="shared" si="254"/>
        <v>publishing</v>
      </c>
      <c r="R2752" s="7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>
        <f t="shared" si="253"/>
        <v>0</v>
      </c>
      <c r="Q2753" s="7" t="str">
        <f t="shared" si="254"/>
        <v>publishing</v>
      </c>
      <c r="R2753" s="7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>
        <f t="shared" si="253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E2755/D2755</f>
        <v>0.19</v>
      </c>
      <c r="P2755">
        <f t="shared" ref="P2755:P2818" si="259">IFERROR(E2755/L2755,0)</f>
        <v>47.5</v>
      </c>
      <c r="Q2755" s="7" t="str">
        <f t="shared" ref="Q2755:Q2818" si="260">LEFT(N2755,FIND("/",N2755)-1)</f>
        <v>publishing</v>
      </c>
      <c r="R2755" s="7" t="str">
        <f t="shared" ref="R2755:R2818" si="261">MID(N2755,FIND("/",N2755)+1,20)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>
        <f t="shared" si="259"/>
        <v>0</v>
      </c>
      <c r="Q2756" s="7" t="str">
        <f t="shared" si="260"/>
        <v>publishing</v>
      </c>
      <c r="R2756" s="7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>
        <f t="shared" si="259"/>
        <v>0</v>
      </c>
      <c r="Q2762" s="7" t="str">
        <f t="shared" si="260"/>
        <v>publishing</v>
      </c>
      <c r="R2762" s="7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>
        <f t="shared" si="259"/>
        <v>0</v>
      </c>
      <c r="Q2767" s="7" t="str">
        <f t="shared" si="260"/>
        <v>publishing</v>
      </c>
      <c r="R2767" s="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>
        <f t="shared" si="259"/>
        <v>0</v>
      </c>
      <c r="Q2773" s="7" t="str">
        <f t="shared" si="260"/>
        <v>publishing</v>
      </c>
      <c r="R2773" s="7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>
        <f t="shared" si="259"/>
        <v>0</v>
      </c>
      <c r="Q2774" s="7" t="str">
        <f t="shared" si="260"/>
        <v>publishing</v>
      </c>
      <c r="R2774" s="7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>
        <f t="shared" si="259"/>
        <v>0</v>
      </c>
      <c r="Q2782" s="7" t="str">
        <f t="shared" si="260"/>
        <v>publishing</v>
      </c>
      <c r="R2782" s="7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>
        <f t="shared" si="259"/>
        <v>25.130177514792898</v>
      </c>
      <c r="Q2818" s="7" t="str">
        <f t="shared" si="260"/>
        <v>theater</v>
      </c>
      <c r="R2818" s="7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E2819/D2819</f>
        <v>1.3</v>
      </c>
      <c r="P2819">
        <f t="shared" ref="P2819:P2882" si="265">IFERROR(E2819/L2819,0)</f>
        <v>23.636363636363637</v>
      </c>
      <c r="Q2819" s="7" t="str">
        <f t="shared" ref="Q2819:Q2882" si="266">LEFT(N2819,FIND("/",N2819)-1)</f>
        <v>theater</v>
      </c>
      <c r="R2819" s="7" t="str">
        <f t="shared" ref="R2819:R2882" si="267">MID(N2819,FIND("/",N2819)+1,20)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>
        <f t="shared" si="265"/>
        <v>0</v>
      </c>
      <c r="Q2844" s="7" t="str">
        <f t="shared" si="266"/>
        <v>theater</v>
      </c>
      <c r="R2844" s="7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>
        <f t="shared" si="265"/>
        <v>0</v>
      </c>
      <c r="Q2845" s="7" t="str">
        <f t="shared" si="266"/>
        <v>theater</v>
      </c>
      <c r="R2845" s="7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>
        <f t="shared" si="265"/>
        <v>0</v>
      </c>
      <c r="Q2848" s="7" t="str">
        <f t="shared" si="266"/>
        <v>theater</v>
      </c>
      <c r="R2848" s="7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>
        <f t="shared" si="265"/>
        <v>0</v>
      </c>
      <c r="Q2849" s="7" t="str">
        <f t="shared" si="266"/>
        <v>theater</v>
      </c>
      <c r="R2849" s="7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>
        <f t="shared" si="265"/>
        <v>0</v>
      </c>
      <c r="Q2853" s="7" t="str">
        <f t="shared" si="266"/>
        <v>theater</v>
      </c>
      <c r="R2853" s="7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>
        <f t="shared" si="265"/>
        <v>0</v>
      </c>
      <c r="Q2855" s="7" t="str">
        <f t="shared" si="266"/>
        <v>theater</v>
      </c>
      <c r="R2855" s="7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>
        <f t="shared" si="265"/>
        <v>0</v>
      </c>
      <c r="Q2860" s="7" t="str">
        <f t="shared" si="266"/>
        <v>theater</v>
      </c>
      <c r="R2860" s="7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>
        <f t="shared" si="265"/>
        <v>0</v>
      </c>
      <c r="Q2867" s="7" t="str">
        <f t="shared" si="266"/>
        <v>theater</v>
      </c>
      <c r="R2867" s="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>
        <f t="shared" si="265"/>
        <v>0</v>
      </c>
      <c r="Q2874" s="7" t="str">
        <f t="shared" si="266"/>
        <v>theater</v>
      </c>
      <c r="R2874" s="7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>
        <f t="shared" si="265"/>
        <v>0</v>
      </c>
      <c r="Q2878" s="7" t="str">
        <f t="shared" si="266"/>
        <v>theater</v>
      </c>
      <c r="R2878" s="7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>
        <f t="shared" si="265"/>
        <v>96.551724137931032</v>
      </c>
      <c r="Q2882" s="7" t="str">
        <f t="shared" si="266"/>
        <v>theater</v>
      </c>
      <c r="R2882" s="7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E2883/D2883</f>
        <v>0</v>
      </c>
      <c r="P2883">
        <f t="shared" ref="P2883:P2946" si="271">IFERROR(E2883/L2883,0)</f>
        <v>0</v>
      </c>
      <c r="Q2883" s="7" t="str">
        <f t="shared" ref="Q2883:Q2946" si="272">LEFT(N2883,FIND("/",N2883)-1)</f>
        <v>theater</v>
      </c>
      <c r="R2883" s="7" t="str">
        <f t="shared" ref="R2883:R2946" si="273">MID(N2883,FIND("/",N2883)+1,20)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>
        <f t="shared" si="271"/>
        <v>0</v>
      </c>
      <c r="Q2890" s="7" t="str">
        <f t="shared" si="272"/>
        <v>theater</v>
      </c>
      <c r="R2890" s="7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>
        <f t="shared" si="271"/>
        <v>0</v>
      </c>
      <c r="Q2896" s="7" t="str">
        <f t="shared" si="272"/>
        <v>theater</v>
      </c>
      <c r="R2896" s="7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>
        <f t="shared" si="271"/>
        <v>0</v>
      </c>
      <c r="Q2901" s="7" t="str">
        <f t="shared" si="272"/>
        <v>theater</v>
      </c>
      <c r="R2901" s="7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>
        <f t="shared" si="271"/>
        <v>0</v>
      </c>
      <c r="Q2945" s="7" t="str">
        <f t="shared" si="272"/>
        <v>theater</v>
      </c>
      <c r="R2945" s="7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>
        <f t="shared" si="271"/>
        <v>100</v>
      </c>
      <c r="Q2946" s="7" t="str">
        <f t="shared" si="272"/>
        <v>theater</v>
      </c>
      <c r="R2946" s="7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E2947/D2947</f>
        <v>0</v>
      </c>
      <c r="P2947">
        <f t="shared" ref="P2947:P3010" si="277">IFERROR(E2947/L2947,0)</f>
        <v>0</v>
      </c>
      <c r="Q2947" s="7" t="str">
        <f t="shared" ref="Q2947:Q3010" si="278">LEFT(N2947,FIND("/",N2947)-1)</f>
        <v>theater</v>
      </c>
      <c r="R2947" s="7" t="str">
        <f t="shared" ref="R2947:R3010" si="279">MID(N2947,FIND("/",N2947)+1,20)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>
        <f t="shared" si="277"/>
        <v>0</v>
      </c>
      <c r="Q2952" s="7" t="str">
        <f t="shared" si="278"/>
        <v>theater</v>
      </c>
      <c r="R2952" s="7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>
        <f t="shared" si="277"/>
        <v>0</v>
      </c>
      <c r="Q2956" s="7" t="str">
        <f t="shared" si="278"/>
        <v>theater</v>
      </c>
      <c r="R2956" s="7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>
        <f t="shared" si="277"/>
        <v>0</v>
      </c>
      <c r="Q2960" s="7" t="str">
        <f t="shared" si="278"/>
        <v>theater</v>
      </c>
      <c r="R2960" s="7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>
        <f t="shared" si="277"/>
        <v>0</v>
      </c>
      <c r="Q2961" s="7" t="str">
        <f t="shared" si="278"/>
        <v>theater</v>
      </c>
      <c r="R2961" s="7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>
        <f t="shared" si="277"/>
        <v>0</v>
      </c>
      <c r="Q2962" s="7" t="str">
        <f t="shared" si="278"/>
        <v>theater</v>
      </c>
      <c r="R2962" s="7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>
        <f t="shared" si="277"/>
        <v>116.73076923076923</v>
      </c>
      <c r="Q3010" s="7" t="str">
        <f t="shared" si="278"/>
        <v>theater</v>
      </c>
      <c r="R3010" s="7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E3011/D3011</f>
        <v>1.19756</v>
      </c>
      <c r="P3011">
        <f t="shared" ref="P3011:P3074" si="283">IFERROR(E3011/L3011,0)</f>
        <v>233.8984375</v>
      </c>
      <c r="Q3011" s="7" t="str">
        <f t="shared" ref="Q3011:Q3074" si="284">LEFT(N3011,FIND("/",N3011)-1)</f>
        <v>theater</v>
      </c>
      <c r="R3011" s="7" t="str">
        <f t="shared" ref="R3011:R3074" si="285">MID(N3011,FIND("/",N3011)+1,20)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>
        <f t="shared" si="283"/>
        <v>0</v>
      </c>
      <c r="Q3056" s="7" t="str">
        <f t="shared" si="284"/>
        <v>theater</v>
      </c>
      <c r="R3056" s="7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>
        <f t="shared" si="283"/>
        <v>0</v>
      </c>
      <c r="Q3058" s="7" t="str">
        <f t="shared" si="284"/>
        <v>theater</v>
      </c>
      <c r="R3058" s="7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>
        <f t="shared" si="283"/>
        <v>0</v>
      </c>
      <c r="Q3059" s="7" t="str">
        <f t="shared" si="284"/>
        <v>theater</v>
      </c>
      <c r="R3059" s="7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>
        <f t="shared" si="283"/>
        <v>0</v>
      </c>
      <c r="Q3063" s="7" t="str">
        <f t="shared" si="284"/>
        <v>theater</v>
      </c>
      <c r="R3063" s="7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>
        <f t="shared" si="283"/>
        <v>1</v>
      </c>
      <c r="Q3074" s="7" t="str">
        <f t="shared" si="284"/>
        <v>theater</v>
      </c>
      <c r="R3074" s="7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E3075/D3075</f>
        <v>2.3035714285714285E-4</v>
      </c>
      <c r="P3075">
        <f t="shared" ref="P3075:P3138" si="289">IFERROR(E3075/L3075,0)</f>
        <v>92.142857142857139</v>
      </c>
      <c r="Q3075" s="7" t="str">
        <f t="shared" ref="Q3075:Q3138" si="290">LEFT(N3075,FIND("/",N3075)-1)</f>
        <v>theater</v>
      </c>
      <c r="R3075" s="7" t="str">
        <f t="shared" ref="R3075:R3138" si="291">MID(N3075,FIND("/",N3075)+1,20)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>
        <f t="shared" si="289"/>
        <v>0</v>
      </c>
      <c r="Q3084" s="7" t="str">
        <f t="shared" si="290"/>
        <v>theater</v>
      </c>
      <c r="R3084" s="7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>
        <f t="shared" si="289"/>
        <v>0</v>
      </c>
      <c r="Q3116" s="7" t="str">
        <f t="shared" si="290"/>
        <v>theater</v>
      </c>
      <c r="R3116" s="7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>
        <f t="shared" si="289"/>
        <v>0</v>
      </c>
      <c r="Q3127" s="7" t="str">
        <f t="shared" si="290"/>
        <v>theater</v>
      </c>
      <c r="R3127" s="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>
        <f t="shared" si="289"/>
        <v>0</v>
      </c>
      <c r="Q3129" s="7" t="str">
        <f t="shared" si="290"/>
        <v>theater</v>
      </c>
      <c r="R3129" s="7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>
        <f t="shared" si="289"/>
        <v>29.045454545454547</v>
      </c>
      <c r="Q3138" s="7" t="str">
        <f t="shared" si="290"/>
        <v>theater</v>
      </c>
      <c r="R3138" s="7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E3139/D3139</f>
        <v>3.3333333333333333E-2</v>
      </c>
      <c r="P3139">
        <f t="shared" ref="P3139:P3202" si="295">IFERROR(E3139/L3139,0)</f>
        <v>50</v>
      </c>
      <c r="Q3139" s="7" t="str">
        <f t="shared" ref="Q3139:Q3202" si="296">LEFT(N3139,FIND("/",N3139)-1)</f>
        <v>theater</v>
      </c>
      <c r="R3139" s="7" t="str">
        <f t="shared" ref="R3139:R3202" si="297">MID(N3139,FIND("/",N3139)+1,20)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>
        <f t="shared" si="295"/>
        <v>0</v>
      </c>
      <c r="Q3140" s="7" t="str">
        <f t="shared" si="296"/>
        <v>theater</v>
      </c>
      <c r="R3140" s="7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>
        <f t="shared" si="295"/>
        <v>0</v>
      </c>
      <c r="Q3145" s="7" t="str">
        <f t="shared" si="296"/>
        <v>theater</v>
      </c>
      <c r="R3145" s="7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>
        <f t="shared" si="295"/>
        <v>0</v>
      </c>
      <c r="Q3147" s="7" t="str">
        <f t="shared" si="296"/>
        <v>theater</v>
      </c>
      <c r="R3147" s="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>
        <f t="shared" si="295"/>
        <v>0</v>
      </c>
      <c r="Q3192" s="7" t="str">
        <f t="shared" si="296"/>
        <v>theater</v>
      </c>
      <c r="R3192" s="7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>
        <f t="shared" si="295"/>
        <v>0</v>
      </c>
      <c r="Q3196" s="7" t="str">
        <f t="shared" si="296"/>
        <v>theater</v>
      </c>
      <c r="R3196" s="7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>
        <f t="shared" si="295"/>
        <v>1</v>
      </c>
      <c r="Q3202" s="7" t="str">
        <f t="shared" si="296"/>
        <v>theater</v>
      </c>
      <c r="R3202" s="7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E3203/D3203</f>
        <v>1.2500000000000001E-2</v>
      </c>
      <c r="P3203">
        <f t="shared" ref="P3203:P3266" si="301">IFERROR(E3203/L3203,0)</f>
        <v>12.5</v>
      </c>
      <c r="Q3203" s="7" t="str">
        <f t="shared" ref="Q3203:Q3266" si="302">LEFT(N3203,FIND("/",N3203)-1)</f>
        <v>theater</v>
      </c>
      <c r="R3203" s="7" t="str">
        <f t="shared" ref="R3203:R3266" si="303">MID(N3203,FIND("/",N3203)+1,20)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>
        <f t="shared" si="301"/>
        <v>0</v>
      </c>
      <c r="Q3206" s="7" t="str">
        <f t="shared" si="302"/>
        <v>theater</v>
      </c>
      <c r="R3206" s="7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>
        <f t="shared" si="301"/>
        <v>0</v>
      </c>
      <c r="Q3208" s="7" t="str">
        <f t="shared" si="302"/>
        <v>theater</v>
      </c>
      <c r="R3208" s="7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>
        <f t="shared" si="301"/>
        <v>52.551020408163268</v>
      </c>
      <c r="Q3266" s="7" t="str">
        <f t="shared" si="302"/>
        <v>theater</v>
      </c>
      <c r="R3266" s="7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E3267/D3267</f>
        <v>1.64</v>
      </c>
      <c r="P3267">
        <f t="shared" ref="P3267:P3330" si="307">IFERROR(E3267/L3267,0)</f>
        <v>70.285714285714292</v>
      </c>
      <c r="Q3267" s="7" t="str">
        <f t="shared" ref="Q3267:Q3330" si="308">LEFT(N3267,FIND("/",N3267)-1)</f>
        <v>theater</v>
      </c>
      <c r="R3267" s="7" t="str">
        <f t="shared" ref="R3267:R3330" si="309">MID(N3267,FIND("/",N3267)+1,20)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>
        <f t="shared" si="307"/>
        <v>292.77777777777777</v>
      </c>
      <c r="Q3330" s="7" t="str">
        <f t="shared" si="308"/>
        <v>theater</v>
      </c>
      <c r="R3330" s="7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E3331/D3331</f>
        <v>1.1679999999999999</v>
      </c>
      <c r="P3331">
        <f t="shared" ref="P3331:P3394" si="313">IFERROR(E3331/L3331,0)</f>
        <v>44.92307692307692</v>
      </c>
      <c r="Q3331" s="7" t="str">
        <f t="shared" ref="Q3331:Q3394" si="314">LEFT(N3331,FIND("/",N3331)-1)</f>
        <v>theater</v>
      </c>
      <c r="R3331" s="7" t="str">
        <f t="shared" ref="R3331:R3394" si="315">MID(N3331,FIND("/",N3331)+1,20)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>
        <f t="shared" si="313"/>
        <v>41.666666666666664</v>
      </c>
      <c r="Q3394" s="7" t="str">
        <f t="shared" si="314"/>
        <v>theater</v>
      </c>
      <c r="R3394" s="7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E3395/D3395</f>
        <v>1.0580000000000001</v>
      </c>
      <c r="P3395">
        <f t="shared" ref="P3395:P3458" si="319">IFERROR(E3395/L3395,0)</f>
        <v>36.06818181818182</v>
      </c>
      <c r="Q3395" s="7" t="str">
        <f t="shared" ref="Q3395:Q3458" si="320">LEFT(N3395,FIND("/",N3395)-1)</f>
        <v>theater</v>
      </c>
      <c r="R3395" s="7" t="str">
        <f t="shared" ref="R3395:R3458" si="321">MID(N3395,FIND("/",N3395)+1,20)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>
        <f t="shared" si="319"/>
        <v>358.6875</v>
      </c>
      <c r="Q3458" s="7" t="str">
        <f t="shared" si="320"/>
        <v>theater</v>
      </c>
      <c r="R3458" s="7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E3459/D3459</f>
        <v>1.4019999999999999</v>
      </c>
      <c r="P3459">
        <f t="shared" ref="P3459:P3522" si="325">IFERROR(E3459/L3459,0)</f>
        <v>50.981818181818184</v>
      </c>
      <c r="Q3459" s="7" t="str">
        <f t="shared" ref="Q3459:Q3522" si="326">LEFT(N3459,FIND("/",N3459)-1)</f>
        <v>theater</v>
      </c>
      <c r="R3459" s="7" t="str">
        <f t="shared" ref="R3459:R3522" si="327">MID(N3459,FIND("/",N3459)+1,20)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>
        <f t="shared" si="325"/>
        <v>95.952380952380949</v>
      </c>
      <c r="Q3522" s="7" t="str">
        <f t="shared" si="326"/>
        <v>theater</v>
      </c>
      <c r="R3522" s="7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E3523/D3523</f>
        <v>1.6942857142857144</v>
      </c>
      <c r="P3523">
        <f t="shared" ref="P3523:P3586" si="331">IFERROR(E3523/L3523,0)</f>
        <v>45.615384615384613</v>
      </c>
      <c r="Q3523" s="7" t="str">
        <f t="shared" ref="Q3523:Q3586" si="332">LEFT(N3523,FIND("/",N3523)-1)</f>
        <v>theater</v>
      </c>
      <c r="R3523" s="7" t="str">
        <f t="shared" ref="R3523:R3586" si="333">MID(N3523,FIND("/",N3523)+1,20)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>
        <f t="shared" si="331"/>
        <v>30.9375</v>
      </c>
      <c r="Q3586" s="7" t="str">
        <f t="shared" si="332"/>
        <v>theater</v>
      </c>
      <c r="R3586" s="7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E3587/D3587</f>
        <v>1.1911764705882353</v>
      </c>
      <c r="P3587">
        <f t="shared" ref="P3587:P3650" si="337">IFERROR(E3587/L3587,0)</f>
        <v>176.08695652173913</v>
      </c>
      <c r="Q3587" s="7" t="str">
        <f t="shared" ref="Q3587:Q3650" si="338">LEFT(N3587,FIND("/",N3587)-1)</f>
        <v>theater</v>
      </c>
      <c r="R3587" s="7" t="str">
        <f t="shared" ref="R3587:R3650" si="339">MID(N3587,FIND("/",N3587)+1,20)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>
        <f t="shared" si="337"/>
        <v>0</v>
      </c>
      <c r="Q3630" s="7" t="str">
        <f t="shared" si="338"/>
        <v>theater</v>
      </c>
      <c r="R3630" s="7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>
        <f t="shared" si="337"/>
        <v>0</v>
      </c>
      <c r="Q3638" s="7" t="str">
        <f t="shared" si="338"/>
        <v>theater</v>
      </c>
      <c r="R3638" s="7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>
        <f t="shared" si="337"/>
        <v>0</v>
      </c>
      <c r="Q3643" s="7" t="str">
        <f t="shared" si="338"/>
        <v>theater</v>
      </c>
      <c r="R3643" s="7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>
        <f t="shared" si="337"/>
        <v>0</v>
      </c>
      <c r="Q3645" s="7" t="str">
        <f t="shared" si="338"/>
        <v>theater</v>
      </c>
      <c r="R3645" s="7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>
        <f t="shared" si="337"/>
        <v>550.04109589041093</v>
      </c>
      <c r="Q3650" s="7" t="str">
        <f t="shared" si="338"/>
        <v>theater</v>
      </c>
      <c r="R3650" s="7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E3651/D3651</f>
        <v>1.04</v>
      </c>
      <c r="P3651">
        <f t="shared" ref="P3651:P3714" si="343">IFERROR(E3651/L3651,0)</f>
        <v>97.5</v>
      </c>
      <c r="Q3651" s="7" t="str">
        <f t="shared" ref="Q3651:Q3714" si="344">LEFT(N3651,FIND("/",N3651)-1)</f>
        <v>theater</v>
      </c>
      <c r="R3651" s="7" t="str">
        <f t="shared" ref="R3651:R3714" si="345">MID(N3651,FIND("/",N3651)+1,20)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>
        <f t="shared" si="343"/>
        <v>110.86538461538461</v>
      </c>
      <c r="Q3714" s="7" t="str">
        <f t="shared" si="344"/>
        <v>theater</v>
      </c>
      <c r="R3714" s="7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E3715/D3715</f>
        <v>1.0149999999999999</v>
      </c>
      <c r="P3715">
        <f t="shared" ref="P3715:P3778" si="349">IFERROR(E3715/L3715,0)</f>
        <v>106.84210526315789</v>
      </c>
      <c r="Q3715" s="7" t="str">
        <f t="shared" ref="Q3715:Q3778" si="350">LEFT(N3715,FIND("/",N3715)-1)</f>
        <v>theater</v>
      </c>
      <c r="R3715" s="7" t="str">
        <f t="shared" ref="R3715:R3778" si="351">MID(N3715,FIND("/",N3715)+1,20)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>
        <f t="shared" si="349"/>
        <v>0</v>
      </c>
      <c r="Q3735" s="7" t="str">
        <f t="shared" si="350"/>
        <v>theater</v>
      </c>
      <c r="R3735" s="7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>
        <f t="shared" si="349"/>
        <v>0</v>
      </c>
      <c r="Q3743" s="7" t="str">
        <f t="shared" si="350"/>
        <v>theater</v>
      </c>
      <c r="R3743" s="7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>
        <f t="shared" si="349"/>
        <v>0</v>
      </c>
      <c r="Q3745" s="7" t="str">
        <f t="shared" si="350"/>
        <v>theater</v>
      </c>
      <c r="R3745" s="7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>
        <f t="shared" si="349"/>
        <v>0</v>
      </c>
      <c r="Q3746" s="7" t="str">
        <f t="shared" si="350"/>
        <v>theater</v>
      </c>
      <c r="R3746" s="7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>
        <f t="shared" si="349"/>
        <v>90.819148936170208</v>
      </c>
      <c r="Q3778" s="7" t="str">
        <f t="shared" si="350"/>
        <v>theater</v>
      </c>
      <c r="R3778" s="7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E3779/D3779</f>
        <v>1.4319999999999999</v>
      </c>
      <c r="P3779">
        <f t="shared" ref="P3779:P3842" si="355">IFERROR(E3779/L3779,0)</f>
        <v>48.542372881355931</v>
      </c>
      <c r="Q3779" s="7" t="str">
        <f t="shared" ref="Q3779:Q3842" si="356">LEFT(N3779,FIND("/",N3779)-1)</f>
        <v>theater</v>
      </c>
      <c r="R3779" s="7" t="str">
        <f t="shared" ref="R3779:R3842" si="357">MID(N3779,FIND("/",N3779)+1,20)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>
        <f t="shared" si="355"/>
        <v>0</v>
      </c>
      <c r="Q3792" s="7" t="str">
        <f t="shared" si="356"/>
        <v>theater</v>
      </c>
      <c r="R3792" s="7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>
        <f t="shared" si="355"/>
        <v>0</v>
      </c>
      <c r="Q3793" s="7" t="str">
        <f t="shared" si="356"/>
        <v>theater</v>
      </c>
      <c r="R3793" s="7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>
        <f t="shared" si="355"/>
        <v>0</v>
      </c>
      <c r="Q3804" s="7" t="str">
        <f t="shared" si="356"/>
        <v>theater</v>
      </c>
      <c r="R3804" s="7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>
        <f t="shared" si="355"/>
        <v>0</v>
      </c>
      <c r="Q3806" s="7" t="str">
        <f t="shared" si="356"/>
        <v>theater</v>
      </c>
      <c r="R3806" s="7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>
        <f t="shared" si="355"/>
        <v>21.666666666666668</v>
      </c>
      <c r="Q3842" s="7" t="str">
        <f t="shared" si="356"/>
        <v>theater</v>
      </c>
      <c r="R3842" s="7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E3843/D3843</f>
        <v>8.72E-2</v>
      </c>
      <c r="P3843">
        <f t="shared" ref="P3843:P3906" si="361">IFERROR(E3843/L3843,0)</f>
        <v>25.647058823529413</v>
      </c>
      <c r="Q3843" s="7" t="str">
        <f t="shared" ref="Q3843:Q3906" si="362">LEFT(N3843,FIND("/",N3843)-1)</f>
        <v>theater</v>
      </c>
      <c r="R3843" s="7" t="str">
        <f t="shared" ref="R3843:R3906" si="363">MID(N3843,FIND("/",N3843)+1,20)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>
        <f t="shared" si="361"/>
        <v>0</v>
      </c>
      <c r="Q3865" s="7" t="str">
        <f t="shared" si="362"/>
        <v>theater</v>
      </c>
      <c r="R3865" s="7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>
        <f t="shared" si="361"/>
        <v>0</v>
      </c>
      <c r="Q3874" s="7" t="str">
        <f t="shared" si="362"/>
        <v>theater</v>
      </c>
      <c r="R3874" s="7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>
        <f t="shared" si="361"/>
        <v>0</v>
      </c>
      <c r="Q3875" s="7" t="str">
        <f t="shared" si="362"/>
        <v>theater</v>
      </c>
      <c r="R3875" s="7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>
        <f t="shared" si="361"/>
        <v>0</v>
      </c>
      <c r="Q3876" s="7" t="str">
        <f t="shared" si="362"/>
        <v>theater</v>
      </c>
      <c r="R3876" s="7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>
        <f t="shared" si="361"/>
        <v>0</v>
      </c>
      <c r="Q3877" s="7" t="str">
        <f t="shared" si="362"/>
        <v>theater</v>
      </c>
      <c r="R3877" s="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>
        <f t="shared" si="361"/>
        <v>0</v>
      </c>
      <c r="Q3881" s="7" t="str">
        <f t="shared" si="362"/>
        <v>theater</v>
      </c>
      <c r="R3881" s="7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>
        <f t="shared" si="361"/>
        <v>0</v>
      </c>
      <c r="Q3884" s="7" t="str">
        <f t="shared" si="362"/>
        <v>theater</v>
      </c>
      <c r="R3884" s="7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>
        <f t="shared" si="361"/>
        <v>0</v>
      </c>
      <c r="Q3885" s="7" t="str">
        <f t="shared" si="362"/>
        <v>theater</v>
      </c>
      <c r="R3885" s="7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>
        <f t="shared" si="361"/>
        <v>0</v>
      </c>
      <c r="Q3886" s="7" t="str">
        <f t="shared" si="362"/>
        <v>theater</v>
      </c>
      <c r="R3886" s="7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>
        <f t="shared" si="361"/>
        <v>0</v>
      </c>
      <c r="Q3887" s="7" t="str">
        <f t="shared" si="362"/>
        <v>theater</v>
      </c>
      <c r="R3887" s="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>
        <f t="shared" si="361"/>
        <v>0</v>
      </c>
      <c r="Q3888" s="7" t="str">
        <f t="shared" si="362"/>
        <v>theater</v>
      </c>
      <c r="R3888" s="7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>
        <f t="shared" si="361"/>
        <v>0</v>
      </c>
      <c r="Q3894" s="7" t="str">
        <f t="shared" si="362"/>
        <v>theater</v>
      </c>
      <c r="R3894" s="7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>
        <f t="shared" si="361"/>
        <v>0</v>
      </c>
      <c r="Q3905" s="7" t="str">
        <f t="shared" si="362"/>
        <v>theater</v>
      </c>
      <c r="R3905" s="7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>
        <f t="shared" si="361"/>
        <v>1.5</v>
      </c>
      <c r="Q3906" s="7" t="str">
        <f t="shared" si="362"/>
        <v>theater</v>
      </c>
      <c r="R3906" s="7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E3907/D3907</f>
        <v>0.11533333333333333</v>
      </c>
      <c r="P3907">
        <f t="shared" ref="P3907:P3970" si="367">IFERROR(E3907/L3907,0)</f>
        <v>24.714285714285715</v>
      </c>
      <c r="Q3907" s="7" t="str">
        <f t="shared" ref="Q3907:Q3970" si="368">LEFT(N3907,FIND("/",N3907)-1)</f>
        <v>theater</v>
      </c>
      <c r="R3907" s="7" t="str">
        <f t="shared" ref="R3907:R3970" si="369">MID(N3907,FIND("/",N3907)+1,20)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>
        <f t="shared" si="367"/>
        <v>0</v>
      </c>
      <c r="Q3918" s="7" t="str">
        <f t="shared" si="368"/>
        <v>theater</v>
      </c>
      <c r="R3918" s="7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>
        <f t="shared" si="367"/>
        <v>0</v>
      </c>
      <c r="Q3923" s="7" t="str">
        <f t="shared" si="368"/>
        <v>theater</v>
      </c>
      <c r="R3923" s="7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>
        <f t="shared" si="367"/>
        <v>0</v>
      </c>
      <c r="Q3932" s="7" t="str">
        <f t="shared" si="368"/>
        <v>theater</v>
      </c>
      <c r="R3932" s="7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>
        <f t="shared" si="367"/>
        <v>0</v>
      </c>
      <c r="Q3933" s="7" t="str">
        <f t="shared" si="368"/>
        <v>theater</v>
      </c>
      <c r="R3933" s="7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>
        <f t="shared" si="367"/>
        <v>0</v>
      </c>
      <c r="Q3938" s="7" t="str">
        <f t="shared" si="368"/>
        <v>theater</v>
      </c>
      <c r="R3938" s="7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>
        <f t="shared" si="367"/>
        <v>0</v>
      </c>
      <c r="Q3944" s="7" t="str">
        <f t="shared" si="368"/>
        <v>theater</v>
      </c>
      <c r="R3944" s="7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>
        <f t="shared" si="367"/>
        <v>0</v>
      </c>
      <c r="Q3946" s="7" t="str">
        <f t="shared" si="368"/>
        <v>theater</v>
      </c>
      <c r="R3946" s="7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>
        <f t="shared" si="367"/>
        <v>0</v>
      </c>
      <c r="Q3950" s="7" t="str">
        <f t="shared" si="368"/>
        <v>theater</v>
      </c>
      <c r="R3950" s="7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>
        <f t="shared" si="367"/>
        <v>0</v>
      </c>
      <c r="Q3955" s="7" t="str">
        <f t="shared" si="368"/>
        <v>theater</v>
      </c>
      <c r="R3955" s="7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>
        <f t="shared" si="367"/>
        <v>0</v>
      </c>
      <c r="Q3956" s="7" t="str">
        <f t="shared" si="368"/>
        <v>theater</v>
      </c>
      <c r="R3956" s="7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>
        <f t="shared" si="367"/>
        <v>0</v>
      </c>
      <c r="Q3958" s="7" t="str">
        <f t="shared" si="368"/>
        <v>theater</v>
      </c>
      <c r="R3958" s="7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>
        <f t="shared" si="367"/>
        <v>0</v>
      </c>
      <c r="Q3965" s="7" t="str">
        <f t="shared" si="368"/>
        <v>theater</v>
      </c>
      <c r="R3965" s="7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>
        <f t="shared" si="367"/>
        <v>47.909090909090907</v>
      </c>
      <c r="Q3970" s="7" t="str">
        <f t="shared" si="368"/>
        <v>theater</v>
      </c>
      <c r="R3970" s="7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E3971/D3971</f>
        <v>7.4690265486725665E-2</v>
      </c>
      <c r="P3971">
        <f t="shared" ref="P3971:P4034" si="373">IFERROR(E3971/L3971,0)</f>
        <v>35.166666666666664</v>
      </c>
      <c r="Q3971" s="7" t="str">
        <f t="shared" ref="Q3971:Q4034" si="374">LEFT(N3971,FIND("/",N3971)-1)</f>
        <v>theater</v>
      </c>
      <c r="R3971" s="7" t="str">
        <f t="shared" ref="R3971:R4034" si="375">MID(N3971,FIND("/",N3971)+1,20)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>
        <f t="shared" si="373"/>
        <v>0</v>
      </c>
      <c r="Q3977" s="7" t="str">
        <f t="shared" si="374"/>
        <v>theater</v>
      </c>
      <c r="R3977" s="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>
        <f t="shared" si="373"/>
        <v>0</v>
      </c>
      <c r="Q3991" s="7" t="str">
        <f t="shared" si="374"/>
        <v>theater</v>
      </c>
      <c r="R3991" s="7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>
        <f t="shared" si="373"/>
        <v>0</v>
      </c>
      <c r="Q3999" s="7" t="str">
        <f t="shared" si="374"/>
        <v>theater</v>
      </c>
      <c r="R3999" s="7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>
        <f t="shared" si="373"/>
        <v>0</v>
      </c>
      <c r="Q4014" s="7" t="str">
        <f t="shared" si="374"/>
        <v>theater</v>
      </c>
      <c r="R4014" s="7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>
        <f t="shared" si="373"/>
        <v>0</v>
      </c>
      <c r="Q4016" s="7" t="str">
        <f t="shared" si="374"/>
        <v>theater</v>
      </c>
      <c r="R4016" s="7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>
        <f t="shared" si="373"/>
        <v>0</v>
      </c>
      <c r="Q4025" s="7" t="str">
        <f t="shared" si="374"/>
        <v>theater</v>
      </c>
      <c r="R4025" s="7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>
        <f t="shared" si="373"/>
        <v>0</v>
      </c>
      <c r="Q4028" s="7" t="str">
        <f t="shared" si="374"/>
        <v>theater</v>
      </c>
      <c r="R4028" s="7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>
        <f t="shared" si="373"/>
        <v>0</v>
      </c>
      <c r="Q4031" s="7" t="str">
        <f t="shared" si="374"/>
        <v>theater</v>
      </c>
      <c r="R4031" s="7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>
        <f t="shared" si="373"/>
        <v>0</v>
      </c>
      <c r="Q4033" s="7" t="str">
        <f t="shared" si="374"/>
        <v>theater</v>
      </c>
      <c r="R4033" s="7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>
        <f t="shared" si="373"/>
        <v>59</v>
      </c>
      <c r="Q4034" s="7" t="str">
        <f t="shared" si="374"/>
        <v>theater</v>
      </c>
      <c r="R4034" s="7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E4035/D4035</f>
        <v>0.25698702928870293</v>
      </c>
      <c r="P4035">
        <f t="shared" ref="P4035:P4098" si="379">IFERROR(E4035/L4035,0)</f>
        <v>65.340319148936175</v>
      </c>
      <c r="Q4035" s="7" t="str">
        <f t="shared" ref="Q4035:Q4098" si="380">LEFT(N4035,FIND("/",N4035)-1)</f>
        <v>theater</v>
      </c>
      <c r="R4035" s="7" t="str">
        <f t="shared" ref="R4035:R4098" si="381">MID(N4035,FIND("/",N4035)+1,20)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>
        <f t="shared" si="379"/>
        <v>0</v>
      </c>
      <c r="Q4045" s="7" t="str">
        <f t="shared" si="380"/>
        <v>theater</v>
      </c>
      <c r="R4045" s="7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>
        <f t="shared" si="379"/>
        <v>0</v>
      </c>
      <c r="Q4053" s="7" t="str">
        <f t="shared" si="380"/>
        <v>theater</v>
      </c>
      <c r="R4053" s="7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>
        <f t="shared" si="379"/>
        <v>0</v>
      </c>
      <c r="Q4056" s="7" t="str">
        <f t="shared" si="380"/>
        <v>theater</v>
      </c>
      <c r="R4056" s="7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>
        <f t="shared" si="379"/>
        <v>0</v>
      </c>
      <c r="Q4063" s="7" t="str">
        <f t="shared" si="380"/>
        <v>theater</v>
      </c>
      <c r="R4063" s="7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>
        <f t="shared" si="379"/>
        <v>0</v>
      </c>
      <c r="Q4073" s="7" t="str">
        <f t="shared" si="380"/>
        <v>theater</v>
      </c>
      <c r="R4073" s="7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>
        <f t="shared" si="379"/>
        <v>0</v>
      </c>
      <c r="Q4078" s="7" t="str">
        <f t="shared" si="380"/>
        <v>theater</v>
      </c>
      <c r="R4078" s="7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>
        <f t="shared" si="379"/>
        <v>0</v>
      </c>
      <c r="Q4080" s="7" t="str">
        <f t="shared" si="380"/>
        <v>theater</v>
      </c>
      <c r="R4080" s="7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>
        <f t="shared" si="379"/>
        <v>0</v>
      </c>
      <c r="Q4082" s="7" t="str">
        <f t="shared" si="380"/>
        <v>theater</v>
      </c>
      <c r="R4082" s="7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>
        <f t="shared" si="379"/>
        <v>0</v>
      </c>
      <c r="Q4089" s="7" t="str">
        <f t="shared" si="380"/>
        <v>theater</v>
      </c>
      <c r="R4089" s="7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>
        <f t="shared" si="379"/>
        <v>80</v>
      </c>
      <c r="Q4098" s="7" t="str">
        <f t="shared" si="380"/>
        <v>theater</v>
      </c>
      <c r="R4098" s="7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E4099/D4099</f>
        <v>0</v>
      </c>
      <c r="P4099">
        <f t="shared" ref="P4099:P4115" si="385">IFERROR(E4099/L4099,0)</f>
        <v>0</v>
      </c>
      <c r="Q4099" s="7" t="str">
        <f t="shared" ref="Q4099:Q4115" si="386">LEFT(N4099,FIND("/",N4099)-1)</f>
        <v>theater</v>
      </c>
      <c r="R4099" s="7" t="str">
        <f t="shared" ref="R4099:R4115" si="387">MID(N4099,FIND("/",N4099)+1,20)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>
        <f t="shared" si="385"/>
        <v>0</v>
      </c>
      <c r="Q4100" s="7" t="str">
        <f t="shared" si="386"/>
        <v>theater</v>
      </c>
      <c r="R4100" s="7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>
        <f t="shared" si="385"/>
        <v>0</v>
      </c>
      <c r="Q4102" s="7" t="str">
        <f t="shared" si="386"/>
        <v>theater</v>
      </c>
      <c r="R4102" s="7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>
        <f t="shared" si="385"/>
        <v>0</v>
      </c>
      <c r="Q4103" s="7" t="str">
        <f t="shared" si="386"/>
        <v>theater</v>
      </c>
      <c r="R4103" s="7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>
        <f t="shared" si="385"/>
        <v>0</v>
      </c>
      <c r="Q4111" s="7" t="str">
        <f t="shared" si="386"/>
        <v>theater</v>
      </c>
      <c r="R4111" s="7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2E-3</v>
      </c>
      <c r="P4115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F1:F4115" xr:uid="{55158B4E-A90A-4795-B17F-A0AB8F3C8283}"/>
  <conditionalFormatting sqref="F1:F1048576">
    <cfRule type="cellIs" dxfId="53" priority="5" operator="equal">
      <formula>"live"</formula>
    </cfRule>
    <cfRule type="cellIs" dxfId="52" priority="6" operator="equal">
      <formula>"canceled"</formula>
    </cfRule>
    <cfRule type="cellIs" dxfId="51" priority="7" operator="equal">
      <formula>"failed"</formula>
    </cfRule>
    <cfRule type="cellIs" dxfId="50" priority="8" operator="equal">
      <formula>"successful"</formula>
    </cfRule>
  </conditionalFormatting>
  <conditionalFormatting sqref="O1:O1048576 P1">
    <cfRule type="colorScale" priority="3">
      <colorScale>
        <cfvo type="num" val="0"/>
        <cfvo type="num" val="1"/>
        <cfvo type="num" val="2"/>
        <color rgb="FFFF0000"/>
        <color rgb="FF00FF00"/>
        <color rgb="FF00B0F0"/>
      </colorScale>
    </cfRule>
  </conditionalFormatting>
  <conditionalFormatting sqref="R1:S1">
    <cfRule type="colorScale" priority="2">
      <colorScale>
        <cfvo type="num" val="0"/>
        <cfvo type="num" val="1"/>
        <cfvo type="num" val="2"/>
        <color rgb="FFFF0000"/>
        <color rgb="FF00FF00"/>
        <color rgb="FF00B0F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F0000"/>
        <color rgb="FF00FF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9A565-A38F-435C-B19A-13ACE1C87518}">
  <sheetPr>
    <tabColor rgb="FFFF6699"/>
  </sheetPr>
  <dimension ref="A2:F15"/>
  <sheetViews>
    <sheetView zoomScale="75" zoomScaleNormal="75" workbookViewId="0">
      <selection activeCell="V22" sqref="V22"/>
    </sheetView>
  </sheetViews>
  <sheetFormatPr defaultRowHeight="15" x14ac:dyDescent="0.25"/>
  <cols>
    <col min="1" max="1" width="13.7109375" bestFit="1" customWidth="1"/>
    <col min="2" max="2" width="16.7109375" bestFit="1" customWidth="1"/>
    <col min="3" max="3" width="6.28515625" bestFit="1" customWidth="1"/>
    <col min="4" max="4" width="4.5703125" bestFit="1" customWidth="1"/>
    <col min="5" max="5" width="10" bestFit="1" customWidth="1"/>
    <col min="6" max="6" width="11.42578125" bestFit="1" customWidth="1"/>
  </cols>
  <sheetData>
    <row r="2" spans="1:6" x14ac:dyDescent="0.25">
      <c r="A2" s="26" t="s">
        <v>8223</v>
      </c>
      <c r="B2" t="s">
        <v>8364</v>
      </c>
    </row>
    <row r="4" spans="1:6" x14ac:dyDescent="0.25">
      <c r="A4" s="9" t="s">
        <v>8363</v>
      </c>
      <c r="B4" s="9" t="s">
        <v>8362</v>
      </c>
      <c r="C4" s="9"/>
      <c r="D4" s="9"/>
      <c r="E4" s="9"/>
      <c r="F4" s="9"/>
    </row>
    <row r="5" spans="1:6" x14ac:dyDescent="0.25">
      <c r="A5" s="9" t="s">
        <v>8309</v>
      </c>
      <c r="B5" s="9" t="s">
        <v>8220</v>
      </c>
      <c r="C5" s="9" t="s">
        <v>8221</v>
      </c>
      <c r="D5" s="9" t="s">
        <v>8222</v>
      </c>
      <c r="E5" s="9" t="s">
        <v>8219</v>
      </c>
      <c r="F5" s="9" t="s">
        <v>8310</v>
      </c>
    </row>
    <row r="6" spans="1:6" x14ac:dyDescent="0.25">
      <c r="A6" s="6" t="s">
        <v>8312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6" t="s">
        <v>8338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5">
      <c r="A8" s="6" t="s">
        <v>8335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5">
      <c r="A9" s="6" t="s">
        <v>8333</v>
      </c>
      <c r="B9" s="8">
        <v>24</v>
      </c>
      <c r="C9" s="8"/>
      <c r="D9" s="8"/>
      <c r="E9" s="8"/>
      <c r="F9" s="8">
        <v>24</v>
      </c>
    </row>
    <row r="10" spans="1:6" x14ac:dyDescent="0.25">
      <c r="A10" s="6" t="s">
        <v>8327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5">
      <c r="A11" s="6" t="s">
        <v>8340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6" t="s">
        <v>8324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5">
      <c r="A13" s="6" t="s">
        <v>8321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5">
      <c r="A14" s="6" t="s">
        <v>8319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5">
      <c r="A15" s="10" t="s">
        <v>8310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D789A-3EB5-4104-80D0-85C3DBBFD94F}">
  <sheetPr>
    <tabColor rgb="FFFF6699"/>
  </sheetPr>
  <dimension ref="A1:F47"/>
  <sheetViews>
    <sheetView zoomScale="106" zoomScaleNormal="106" workbookViewId="0">
      <selection sqref="A1:B2"/>
    </sheetView>
  </sheetViews>
  <sheetFormatPr defaultRowHeight="15" x14ac:dyDescent="0.25"/>
  <cols>
    <col min="1" max="1" width="16.85546875" bestFit="1" customWidth="1"/>
    <col min="2" max="2" width="16.140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8554687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6" x14ac:dyDescent="0.25">
      <c r="A1" s="26" t="s">
        <v>8311</v>
      </c>
      <c r="B1" t="s">
        <v>8364</v>
      </c>
    </row>
    <row r="2" spans="1:6" x14ac:dyDescent="0.25">
      <c r="A2" s="26" t="s">
        <v>8223</v>
      </c>
      <c r="B2" t="s">
        <v>8364</v>
      </c>
    </row>
    <row r="4" spans="1:6" x14ac:dyDescent="0.25">
      <c r="A4" s="17" t="s">
        <v>8363</v>
      </c>
      <c r="B4" s="17" t="s">
        <v>8362</v>
      </c>
      <c r="C4" s="17"/>
      <c r="D4" s="17"/>
      <c r="E4" s="17"/>
      <c r="F4" s="17"/>
    </row>
    <row r="5" spans="1:6" x14ac:dyDescent="0.25">
      <c r="A5" s="17" t="s">
        <v>8309</v>
      </c>
      <c r="B5" s="17" t="s">
        <v>8220</v>
      </c>
      <c r="C5" s="17" t="s">
        <v>8221</v>
      </c>
      <c r="D5" s="17" t="s">
        <v>8222</v>
      </c>
      <c r="E5" s="17" t="s">
        <v>8219</v>
      </c>
      <c r="F5" s="17" t="s">
        <v>8310</v>
      </c>
    </row>
    <row r="6" spans="1:6" x14ac:dyDescent="0.25">
      <c r="A6" s="6" t="s">
        <v>8318</v>
      </c>
      <c r="B6" s="8"/>
      <c r="C6" s="8">
        <v>100</v>
      </c>
      <c r="D6" s="8"/>
      <c r="E6" s="8"/>
      <c r="F6" s="8">
        <v>100</v>
      </c>
    </row>
    <row r="7" spans="1:6" x14ac:dyDescent="0.25">
      <c r="A7" s="6" t="s">
        <v>8346</v>
      </c>
      <c r="B7" s="8">
        <v>20</v>
      </c>
      <c r="C7" s="8"/>
      <c r="D7" s="8"/>
      <c r="E7" s="8"/>
      <c r="F7" s="8">
        <v>20</v>
      </c>
    </row>
    <row r="8" spans="1:6" x14ac:dyDescent="0.25">
      <c r="A8" s="6" t="s">
        <v>8334</v>
      </c>
      <c r="B8" s="8">
        <v>24</v>
      </c>
      <c r="C8" s="8"/>
      <c r="D8" s="8"/>
      <c r="E8" s="8"/>
      <c r="F8" s="8">
        <v>24</v>
      </c>
    </row>
    <row r="9" spans="1:6" x14ac:dyDescent="0.25">
      <c r="A9" s="6" t="s">
        <v>8360</v>
      </c>
      <c r="B9" s="8"/>
      <c r="C9" s="8">
        <v>40</v>
      </c>
      <c r="D9" s="8"/>
      <c r="E9" s="8"/>
      <c r="F9" s="8">
        <v>40</v>
      </c>
    </row>
    <row r="10" spans="1:6" x14ac:dyDescent="0.25">
      <c r="A10" s="6" t="s">
        <v>8356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6" t="s">
        <v>8317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6" t="s">
        <v>8316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6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6" t="s">
        <v>8349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6" t="s">
        <v>8326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6" t="s">
        <v>8339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6" t="s">
        <v>8350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6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6" t="s">
        <v>8331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6" t="s">
        <v>8330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6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6" t="s">
        <v>8329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6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6" t="s">
        <v>8361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6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6" t="s">
        <v>8325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6" t="s">
        <v>8352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6" t="s">
        <v>8341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6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6" t="s">
        <v>8320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6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6" t="s">
        <v>8344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6" t="s">
        <v>8355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6" t="s">
        <v>8328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6" t="s">
        <v>8315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6" t="s">
        <v>8314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6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6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6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6" t="s">
        <v>8353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6" t="s">
        <v>8313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6" t="s">
        <v>8343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6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6" t="s">
        <v>8323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6" t="s">
        <v>8322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6" t="s">
        <v>8342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15" t="s">
        <v>8310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2172E-94C5-44AE-AFA2-58549E430C8A}">
  <sheetPr>
    <tabColor rgb="FFFF6699"/>
  </sheetPr>
  <dimension ref="A1:F18"/>
  <sheetViews>
    <sheetView workbookViewId="0">
      <selection sqref="A1:B2"/>
    </sheetView>
  </sheetViews>
  <sheetFormatPr defaultRowHeight="15" x14ac:dyDescent="0.25"/>
  <cols>
    <col min="1" max="1" width="13.5703125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8311</v>
      </c>
      <c r="B1" s="18" t="s">
        <v>8364</v>
      </c>
    </row>
    <row r="2" spans="1:6" x14ac:dyDescent="0.25">
      <c r="A2" s="18" t="s">
        <v>8379</v>
      </c>
      <c r="B2" s="18" t="s">
        <v>8364</v>
      </c>
    </row>
    <row r="4" spans="1:6" x14ac:dyDescent="0.25">
      <c r="A4" s="18" t="s">
        <v>8363</v>
      </c>
      <c r="B4" s="18" t="s">
        <v>8362</v>
      </c>
      <c r="C4" s="18"/>
      <c r="D4" s="18"/>
      <c r="E4" s="18"/>
      <c r="F4" s="18"/>
    </row>
    <row r="5" spans="1:6" x14ac:dyDescent="0.25">
      <c r="A5" s="18" t="s">
        <v>8309</v>
      </c>
      <c r="B5" s="18" t="s">
        <v>8220</v>
      </c>
      <c r="C5" s="18" t="s">
        <v>8221</v>
      </c>
      <c r="D5" s="18" t="s">
        <v>8222</v>
      </c>
      <c r="E5" s="18" t="s">
        <v>8219</v>
      </c>
      <c r="F5" s="18" t="s">
        <v>8310</v>
      </c>
    </row>
    <row r="6" spans="1:6" x14ac:dyDescent="0.25">
      <c r="A6" s="14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4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4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4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4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4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4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4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4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4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4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4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9" t="s">
        <v>8310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AFC8A-38A7-4DFA-B6B5-67A244601B96}">
  <sheetPr>
    <tabColor rgb="FFFF99FF"/>
  </sheetPr>
  <dimension ref="A1:H13"/>
  <sheetViews>
    <sheetView workbookViewId="0">
      <selection activeCell="D14" sqref="D14"/>
    </sheetView>
  </sheetViews>
  <sheetFormatPr defaultRowHeight="15" x14ac:dyDescent="0.25"/>
  <cols>
    <col min="1" max="10" width="20.7109375" customWidth="1"/>
  </cols>
  <sheetData>
    <row r="1" spans="1:8" s="21" customFormat="1" x14ac:dyDescent="0.25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8384</v>
      </c>
      <c r="F1" s="21" t="s">
        <v>8385</v>
      </c>
      <c r="G1" s="21" t="s">
        <v>8386</v>
      </c>
      <c r="H1" s="21" t="s">
        <v>8387</v>
      </c>
    </row>
    <row r="2" spans="1:8" x14ac:dyDescent="0.25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3">
        <f>B2/$E$2</f>
        <v>0.71081677704194257</v>
      </c>
      <c r="G2" s="3">
        <f t="shared" ref="G2:H2" si="0">C2/$E$2</f>
        <v>0.24944812362030905</v>
      </c>
      <c r="H2" s="3">
        <f t="shared" si="0"/>
        <v>3.9735099337748346E-2</v>
      </c>
    </row>
    <row r="3" spans="1:8" x14ac:dyDescent="0.25">
      <c r="A3" t="s">
        <v>8389</v>
      </c>
      <c r="B3">
        <f>COUNTIFS(Data!$F:$F,"Successful",Data!$D:$D,"&gt;=1000", Data!$D:$D,"&lt;5000")</f>
        <v>932</v>
      </c>
      <c r="C3">
        <f>COUNTIFS(Data!$F:$F,"Failed",Data!$D:$D,"&gt;=1000", Data!$D:$D,"&lt;5000")</f>
        <v>420</v>
      </c>
      <c r="D3">
        <f>COUNTIFS(Data!$F:$F,"Canceled",Data!$D:$D,"&gt;=1000", Data!$D:$D,"&lt;5000")</f>
        <v>60</v>
      </c>
      <c r="E3">
        <f t="shared" ref="E3:E13" si="1">SUM(B3:D3)</f>
        <v>1412</v>
      </c>
      <c r="F3" s="3">
        <f t="shared" ref="F3:F13" si="2">B3/$E$2</f>
        <v>2.0573951434878586</v>
      </c>
      <c r="G3" s="3">
        <f t="shared" ref="G3:G13" si="3">C3/$E$2</f>
        <v>0.92715231788079466</v>
      </c>
      <c r="H3" s="3">
        <f t="shared" ref="H3:H13" si="4">D3/$E$2</f>
        <v>0.13245033112582782</v>
      </c>
    </row>
    <row r="4" spans="1:8" x14ac:dyDescent="0.25">
      <c r="A4" t="s">
        <v>8390</v>
      </c>
      <c r="B4">
        <f>COUNTIFS(Data!$F:$F,"Successful",Data!$D:$D,"&gt;=5000", Data!$D:$D,"&lt;10000")</f>
        <v>381</v>
      </c>
      <c r="C4">
        <f>COUNTIFS(Data!$F:$F,"Failed",Data!$D:$D,"&gt;=5000", Data!$D:$D,"&lt;10000")</f>
        <v>283</v>
      </c>
      <c r="D4">
        <f>COUNTIFS(Data!$F:$F,"Canceled",Data!$D:$D,"&gt;=5000", Data!$D:$D,"&lt;10000")</f>
        <v>52</v>
      </c>
      <c r="E4">
        <f>COUNTIFS(Data!$F:$F,"Successful",Data!$D:$D,"&gt;=5000", Data!$D:$D,"&lt;10000")</f>
        <v>381</v>
      </c>
      <c r="F4" s="3">
        <f t="shared" si="2"/>
        <v>0.84105960264900659</v>
      </c>
      <c r="G4" s="3">
        <f t="shared" si="3"/>
        <v>0.6247240618101545</v>
      </c>
      <c r="H4" s="3">
        <f t="shared" si="4"/>
        <v>0.11479028697571744</v>
      </c>
    </row>
    <row r="5" spans="1:8" x14ac:dyDescent="0.25">
      <c r="A5" t="s">
        <v>8391</v>
      </c>
      <c r="B5">
        <f>COUNTIFS(Data!$F:$F,"Successful",Data!$D:$D,"&gt;=10000", Data!$D:$D,"&lt;15000")</f>
        <v>168</v>
      </c>
      <c r="C5">
        <f>COUNTIFS(Data!$F:$F,"Failed",Data!$D:$D,"&gt;=10000", Data!$D:$D,"&lt;15000")</f>
        <v>144</v>
      </c>
      <c r="D5">
        <f>COUNTIFS(Data!$F:$F,"Canceled",Data!$D:$D,"&gt;=10000", Data!$D:$D,"&lt;15000")</f>
        <v>40</v>
      </c>
      <c r="E5">
        <f>COUNTIFS(Data!$F:$F,"Successful",Data!$D:$D,"&gt;=10000", Data!$D:$D,"&lt;15000")</f>
        <v>168</v>
      </c>
      <c r="F5" s="3">
        <f t="shared" si="2"/>
        <v>0.37086092715231789</v>
      </c>
      <c r="G5" s="3">
        <f t="shared" si="3"/>
        <v>0.31788079470198677</v>
      </c>
      <c r="H5" s="3">
        <f t="shared" si="4"/>
        <v>8.8300220750551883E-2</v>
      </c>
    </row>
    <row r="6" spans="1:8" x14ac:dyDescent="0.25">
      <c r="A6" t="s">
        <v>8392</v>
      </c>
      <c r="B6">
        <f>COUNTIFS(Data!$F:$F,"Successful",Data!$D:$D,"&gt;=15000", Data!$D:$D,"&lt;20000")</f>
        <v>94</v>
      </c>
      <c r="C6">
        <f>COUNTIFS(Data!$F:$F,"Failed",Data!$D:$D,"&gt;=15000", Data!$D:$D,"&lt;20000")</f>
        <v>90</v>
      </c>
      <c r="D6">
        <f>COUNTIFS(Data!$F:$F,"Canceled",Data!$D:$D,"&gt;=15000", Data!$D:$D,"&lt;20000")</f>
        <v>17</v>
      </c>
      <c r="E6">
        <f t="shared" si="1"/>
        <v>201</v>
      </c>
      <c r="F6" s="3">
        <f t="shared" si="2"/>
        <v>0.20750551876379691</v>
      </c>
      <c r="G6" s="3">
        <f t="shared" si="3"/>
        <v>0.19867549668874171</v>
      </c>
      <c r="H6" s="3">
        <f t="shared" si="4"/>
        <v>3.7527593818984545E-2</v>
      </c>
    </row>
    <row r="7" spans="1:8" x14ac:dyDescent="0.25">
      <c r="A7" t="s">
        <v>8396</v>
      </c>
      <c r="B7">
        <f>COUNTIFS(Data!$F:$F,"Successful",Data!$D:$D,"&gt;=20000", Data!$D:$D,"&lt;25000")</f>
        <v>62</v>
      </c>
      <c r="C7">
        <f>COUNTIFS(Data!$F:$F,"Failed",Data!$D:$D,"&gt;=20000", Data!$D:$D,"&lt;25000")</f>
        <v>72</v>
      </c>
      <c r="D7">
        <f>COUNTIFS(Data!$F:$F,"Canceled",Data!$D:$D,"&gt;=20000", Data!$D:$D,"&lt;25000")</f>
        <v>14</v>
      </c>
      <c r="E7">
        <f t="shared" si="1"/>
        <v>148</v>
      </c>
      <c r="F7" s="3">
        <f t="shared" si="2"/>
        <v>0.13686534216335541</v>
      </c>
      <c r="G7" s="3">
        <f t="shared" si="3"/>
        <v>0.15894039735099338</v>
      </c>
      <c r="H7" s="3">
        <f t="shared" si="4"/>
        <v>3.0905077262693158E-2</v>
      </c>
    </row>
    <row r="8" spans="1:8" x14ac:dyDescent="0.25">
      <c r="A8" t="s">
        <v>8397</v>
      </c>
      <c r="B8">
        <f>COUNTIFS(Data!$F:$F,"Successful",Data!$D:$D,"&gt;=25000", Data!$D:$D,"&lt;30000")</f>
        <v>55</v>
      </c>
      <c r="C8">
        <f>COUNTIFS(Data!$F:$F,"Failed",Data!$D:$D,"&gt;=25000", Data!$D:$D,"&lt;30000")</f>
        <v>64</v>
      </c>
      <c r="D8">
        <f>COUNTIFS(Data!$F:$F,"Canceled",Data!$D:$D,"&gt;=25000", Data!$D:$D,"&lt;30000")</f>
        <v>18</v>
      </c>
      <c r="E8">
        <f t="shared" si="1"/>
        <v>137</v>
      </c>
      <c r="F8" s="3">
        <f t="shared" si="2"/>
        <v>0.12141280353200883</v>
      </c>
      <c r="G8" s="3">
        <f t="shared" si="3"/>
        <v>0.141280353200883</v>
      </c>
      <c r="H8" s="3">
        <f t="shared" si="4"/>
        <v>3.9735099337748346E-2</v>
      </c>
    </row>
    <row r="9" spans="1:8" x14ac:dyDescent="0.25">
      <c r="A9" t="s">
        <v>8395</v>
      </c>
      <c r="B9">
        <f>COUNTIFS(Data!$F:$F,"Successful",Data!$D:$D,"&gt;=30000", Data!$D:$D,"&lt;35000")</f>
        <v>32</v>
      </c>
      <c r="C9">
        <f>COUNTIFS(Data!$F:$F,"Failed",Data!$D:$D,"&gt;=30000", Data!$D:$D,"&lt;35000")</f>
        <v>37</v>
      </c>
      <c r="D9">
        <f>COUNTIFS(Data!$F:$F,"Canceled",Data!$D:$D,"&gt;=30000", Data!$D:$D,"&lt;35000")</f>
        <v>13</v>
      </c>
      <c r="E9">
        <f t="shared" si="1"/>
        <v>82</v>
      </c>
      <c r="F9" s="3">
        <f t="shared" si="2"/>
        <v>7.0640176600441501E-2</v>
      </c>
      <c r="G9" s="3">
        <f t="shared" si="3"/>
        <v>8.1677704194260486E-2</v>
      </c>
      <c r="H9" s="3">
        <f t="shared" si="4"/>
        <v>2.8697571743929361E-2</v>
      </c>
    </row>
    <row r="10" spans="1:8" x14ac:dyDescent="0.25">
      <c r="A10" t="s">
        <v>8399</v>
      </c>
      <c r="B10">
        <f>COUNTIFS(Data!$F:$F,"Successful",Data!$D:$D,"&gt;=35000", Data!$D:$D,"&lt;40000")</f>
        <v>26</v>
      </c>
      <c r="C10">
        <f>COUNTIFS(Data!$F:$F,"Failed",Data!$D:$D,"&gt;=35000", Data!$D:$D,"&lt;40000")</f>
        <v>22</v>
      </c>
      <c r="D10">
        <f>COUNTIFS(Data!$F:$F,"Canceled",Data!$D:$D,"&gt;=35000", Data!$D:$D,"&lt;40000")</f>
        <v>7</v>
      </c>
      <c r="E10">
        <f t="shared" si="1"/>
        <v>55</v>
      </c>
      <c r="F10" s="3">
        <f t="shared" si="2"/>
        <v>5.7395143487858721E-2</v>
      </c>
      <c r="G10" s="3">
        <f t="shared" si="3"/>
        <v>4.856512141280353E-2</v>
      </c>
      <c r="H10" s="3">
        <f t="shared" si="4"/>
        <v>1.5452538631346579E-2</v>
      </c>
    </row>
    <row r="11" spans="1:8" x14ac:dyDescent="0.25">
      <c r="A11" t="s">
        <v>8398</v>
      </c>
      <c r="B11">
        <f>COUNTIFS(Data!$F:$F,"Successful",Data!$D:$D,"&gt;=40000", Data!$D:$D,"&lt;45000")</f>
        <v>21</v>
      </c>
      <c r="C11">
        <f>COUNTIFS(Data!$F:$F,"Failed",Data!$D:$D,"&gt;=40000", Data!$D:$D,"&lt;45000")</f>
        <v>16</v>
      </c>
      <c r="D11">
        <f>COUNTIFS(Data!$F:$F,"Canceled",Data!$D:$D,"&gt;=40000", Data!$D:$D,"&lt;45000")</f>
        <v>6</v>
      </c>
      <c r="E11">
        <f t="shared" si="1"/>
        <v>43</v>
      </c>
      <c r="F11" s="3">
        <f t="shared" si="2"/>
        <v>4.6357615894039736E-2</v>
      </c>
      <c r="G11" s="3">
        <f t="shared" si="3"/>
        <v>3.5320088300220751E-2</v>
      </c>
      <c r="H11" s="3">
        <f t="shared" si="4"/>
        <v>1.3245033112582781E-2</v>
      </c>
    </row>
    <row r="12" spans="1:8" x14ac:dyDescent="0.25">
      <c r="A12" t="s">
        <v>8393</v>
      </c>
      <c r="B12">
        <f>COUNTIFS(Data!$F:$F,"Successful",Data!$D:$D,"&gt;=45000", Data!$D:$D,"&lt;50000")</f>
        <v>6</v>
      </c>
      <c r="C12">
        <f>COUNTIFS(Data!$F:$F,"Failed",Data!$D:$D,"&gt;=45000", Data!$D:$D,"&lt;50000")</f>
        <v>11</v>
      </c>
      <c r="D12">
        <f>COUNTIFS(Data!$F:$F,"Canceled",Data!$D:$D,"&gt;=45000", Data!$D:$D,"&lt;50000")</f>
        <v>4</v>
      </c>
      <c r="E12">
        <f t="shared" si="1"/>
        <v>21</v>
      </c>
      <c r="F12" s="3">
        <f t="shared" si="2"/>
        <v>1.3245033112582781E-2</v>
      </c>
      <c r="G12" s="3">
        <f t="shared" si="3"/>
        <v>2.4282560706401765E-2</v>
      </c>
      <c r="H12" s="3">
        <f t="shared" si="4"/>
        <v>8.8300220750551876E-3</v>
      </c>
    </row>
    <row r="13" spans="1:8" x14ac:dyDescent="0.25">
      <c r="A13" t="s">
        <v>8394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3">
        <f t="shared" si="2"/>
        <v>0.18984547461368653</v>
      </c>
      <c r="G13" s="3">
        <f t="shared" si="3"/>
        <v>0.56953642384105962</v>
      </c>
      <c r="H13" s="3">
        <f t="shared" si="4"/>
        <v>0.22075055187637968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B18C-1272-4DED-A871-4C304771E4F0}">
  <sheetPr>
    <tabColor rgb="FFFF99FF"/>
  </sheetPr>
  <dimension ref="A1:I2186"/>
  <sheetViews>
    <sheetView workbookViewId="0">
      <selection activeCell="M7" sqref="M7"/>
    </sheetView>
  </sheetViews>
  <sheetFormatPr defaultRowHeight="15" x14ac:dyDescent="0.25"/>
  <cols>
    <col min="1" max="1" width="14" customWidth="1"/>
    <col min="2" max="2" width="15.140625" customWidth="1"/>
    <col min="4" max="5" width="15.85546875" customWidth="1"/>
    <col min="7" max="7" width="22.42578125" customWidth="1"/>
    <col min="8" max="8" width="12.85546875" customWidth="1"/>
    <col min="9" max="9" width="12.7109375" customWidth="1"/>
  </cols>
  <sheetData>
    <row r="1" spans="1:9" x14ac:dyDescent="0.25">
      <c r="A1" s="4" t="s">
        <v>8218</v>
      </c>
      <c r="B1" s="4" t="s">
        <v>8262</v>
      </c>
      <c r="D1" s="4" t="s">
        <v>8218</v>
      </c>
      <c r="E1" s="4" t="s">
        <v>8262</v>
      </c>
    </row>
    <row r="2" spans="1:9" ht="30" x14ac:dyDescent="0.25">
      <c r="A2" t="s">
        <v>8219</v>
      </c>
      <c r="B2">
        <v>182</v>
      </c>
      <c r="D2" t="s">
        <v>8221</v>
      </c>
      <c r="E2">
        <v>0</v>
      </c>
      <c r="G2" s="22" t="s">
        <v>8408</v>
      </c>
      <c r="H2" s="23" t="s">
        <v>8406</v>
      </c>
      <c r="I2" s="24" t="s">
        <v>8407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8400</v>
      </c>
      <c r="H3" s="25">
        <f>AVERAGE($B$1:$B$2186)</f>
        <v>194.42517162471395</v>
      </c>
      <c r="I3" s="25">
        <f>AVERAGE($E$1:$E$1531)</f>
        <v>17.709803921568628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8401</v>
      </c>
      <c r="H4">
        <f>MEDIAN($B$1:$B$2186)</f>
        <v>62</v>
      </c>
      <c r="I4">
        <f>MEDIAN($E$1:$E$1531)</f>
        <v>4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8402</v>
      </c>
      <c r="H5">
        <f>MIN($B$1:$B$2186)</f>
        <v>1</v>
      </c>
      <c r="I5">
        <f>MIN($E$1:$E$1531)</f>
        <v>0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8403</v>
      </c>
      <c r="H6">
        <f>MAX($B$1:$B$2186)</f>
        <v>26457</v>
      </c>
      <c r="I6">
        <f>MAX($E$1:$E$1531)</f>
        <v>1293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8404</v>
      </c>
      <c r="H7" s="25">
        <f>_xlfn.VAR.P($B$1:$B$2186)</f>
        <v>712840.9867348104</v>
      </c>
      <c r="I7" s="25">
        <f>_xlfn.VAR.P($E$1:$E$1531)</f>
        <v>3773.2216685890044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  <c r="G8" t="s">
        <v>8405</v>
      </c>
      <c r="H8" s="25">
        <f>_xlfn.STDEV.P($B$1:$B$2186)</f>
        <v>844.29910975602149</v>
      </c>
      <c r="I8" s="25">
        <f>_xlfn.STDEV.P($E$1:$E$1531)</f>
        <v>61.426555076684906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11" priority="13" operator="equal">
      <formula>"live"</formula>
    </cfRule>
    <cfRule type="cellIs" dxfId="10" priority="14" operator="equal">
      <formula>"canceled"</formula>
    </cfRule>
    <cfRule type="cellIs" dxfId="9" priority="15" operator="equal">
      <formula>"failed"</formula>
    </cfRule>
    <cfRule type="cellIs" dxfId="8" priority="16" operator="equal">
      <formula>"successful"</formula>
    </cfRule>
  </conditionalFormatting>
  <conditionalFormatting sqref="D1:D1045992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"failed"</formula>
    </cfRule>
    <cfRule type="cellIs" dxfId="4" priority="12" operator="equal">
      <formula>"successful"</formula>
    </cfRule>
  </conditionalFormatting>
  <conditionalFormatting sqref="H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- Category</vt:lpstr>
      <vt:lpstr>Pivot - Sub-Category</vt:lpstr>
      <vt:lpstr>Pivot - Dates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Gokhale, Tanvi</cp:lastModifiedBy>
  <dcterms:created xsi:type="dcterms:W3CDTF">2017-04-20T15:17:24Z</dcterms:created>
  <dcterms:modified xsi:type="dcterms:W3CDTF">2020-08-24T05:26:49Z</dcterms:modified>
</cp:coreProperties>
</file>